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Ex1.xml" ContentType="application/vnd.ms-office.chartex+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4.xml" ContentType="application/vnd.openxmlformats-officedocument.drawing+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charts/chartEx5.xml" ContentType="application/vnd.ms-office.chartex+xml"/>
  <Override PartName="/xl/charts/style32.xml" ContentType="application/vnd.ms-office.chartstyle+xml"/>
  <Override PartName="/xl/charts/colors32.xml" ContentType="application/vnd.ms-office.chartcolorstyle+xml"/>
  <Override PartName="/xl/charts/chartEx6.xml" ContentType="application/vnd.ms-office.chartex+xml"/>
  <Override PartName="/xl/charts/style33.xml" ContentType="application/vnd.ms-office.chartstyle+xml"/>
  <Override PartName="/xl/charts/colors33.xml" ContentType="application/vnd.ms-office.chartcolorstyle+xml"/>
  <Override PartName="/xl/charts/chart28.xml" ContentType="application/vnd.openxmlformats-officedocument.drawingml.chart+xml"/>
  <Override PartName="/xl/charts/style34.xml" ContentType="application/vnd.ms-office.chartstyle+xml"/>
  <Override PartName="/xl/charts/colors34.xml" ContentType="application/vnd.ms-office.chartcolorstyle+xml"/>
  <Override PartName="/xl/charts/chart29.xml" ContentType="application/vnd.openxmlformats-officedocument.drawingml.chart+xml"/>
  <Override PartName="/xl/charts/style35.xml" ContentType="application/vnd.ms-office.chartstyle+xml"/>
  <Override PartName="/xl/charts/colors35.xml" ContentType="application/vnd.ms-office.chartcolorstyle+xml"/>
  <Override PartName="/xl/charts/chart30.xml" ContentType="application/vnd.openxmlformats-officedocument.drawingml.chart+xml"/>
  <Override PartName="/xl/charts/style36.xml" ContentType="application/vnd.ms-office.chartstyle+xml"/>
  <Override PartName="/xl/charts/colors36.xml" ContentType="application/vnd.ms-office.chartcolorstyle+xml"/>
  <Override PartName="/xl/charts/chart31.xml" ContentType="application/vnd.openxmlformats-officedocument.drawingml.chart+xml"/>
  <Override PartName="/xl/charts/style37.xml" ContentType="application/vnd.ms-office.chartstyle+xml"/>
  <Override PartName="/xl/charts/colors37.xml" ContentType="application/vnd.ms-office.chartcolorstyle+xml"/>
  <Override PartName="/xl/charts/chart32.xml" ContentType="application/vnd.openxmlformats-officedocument.drawingml.chart+xml"/>
  <Override PartName="/xl/charts/style38.xml" ContentType="application/vnd.ms-office.chartstyle+xml"/>
  <Override PartName="/xl/charts/colors38.xml" ContentType="application/vnd.ms-office.chartcolorstyle+xml"/>
  <Override PartName="/xl/charts/chart33.xml" ContentType="application/vnd.openxmlformats-officedocument.drawingml.chart+xml"/>
  <Override PartName="/xl/charts/style39.xml" ContentType="application/vnd.ms-office.chartstyle+xml"/>
  <Override PartName="/xl/charts/colors39.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drawings/drawing5.xml" ContentType="application/vnd.openxmlformats-officedocument.drawing+xml"/>
  <Override PartName="/xl/charts/chart34.xml" ContentType="application/vnd.openxmlformats-officedocument.drawingml.chart+xml"/>
  <Override PartName="/xl/charts/style40.xml" ContentType="application/vnd.ms-office.chartstyle+xml"/>
  <Override PartName="/xl/charts/colors40.xml" ContentType="application/vnd.ms-office.chartcolorstyle+xml"/>
  <Override PartName="/xl/charts/chart3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9.xml" ContentType="application/vnd.openxmlformats-officedocument.themeOverride+xml"/>
  <Override PartName="/xl/charts/chart3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10.xml" ContentType="application/vnd.openxmlformats-officedocument.themeOverride+xml"/>
  <Override PartName="/xl/charts/chart3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11.xml" ContentType="application/vnd.openxmlformats-officedocument.themeOverride+xml"/>
  <Override PartName="/xl/charts/chart3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12.xml" ContentType="application/vnd.openxmlformats-officedocument.themeOverrid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13.xml" ContentType="application/vnd.openxmlformats-officedocument.themeOverride+xml"/>
  <Override PartName="/xl/drawings/drawing6.xml" ContentType="application/vnd.openxmlformats-officedocument.drawing+xml"/>
  <Override PartName="/xl/charts/chart40.xml" ContentType="application/vnd.openxmlformats-officedocument.drawingml.chart+xml"/>
  <Override PartName="/xl/charts/style46.xml" ContentType="application/vnd.ms-office.chartstyle+xml"/>
  <Override PartName="/xl/charts/colors46.xml" ContentType="application/vnd.ms-office.chartcolorstyle+xml"/>
  <Override PartName="/xl/charts/chart41.xml" ContentType="application/vnd.openxmlformats-officedocument.drawingml.chart+xml"/>
  <Override PartName="/xl/charts/style47.xml" ContentType="application/vnd.ms-office.chartstyle+xml"/>
  <Override PartName="/xl/charts/colors47.xml" ContentType="application/vnd.ms-office.chartcolorstyle+xml"/>
  <Override PartName="/xl/charts/chartEx7.xml" ContentType="application/vnd.ms-office.chartex+xml"/>
  <Override PartName="/xl/charts/style48.xml" ContentType="application/vnd.ms-office.chartstyle+xml"/>
  <Override PartName="/xl/charts/colors48.xml" ContentType="application/vnd.ms-office.chartcolorstyle+xml"/>
  <Override PartName="/xl/charts/chartEx8.xml" ContentType="application/vnd.ms-office.chartex+xml"/>
  <Override PartName="/xl/charts/style49.xml" ContentType="application/vnd.ms-office.chartstyle+xml"/>
  <Override PartName="/xl/charts/colors49.xml" ContentType="application/vnd.ms-office.chartcolorstyle+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7831DDF6-9FAB-491C-841B-817A5EF9B341}" xr6:coauthVersionLast="47" xr6:coauthVersionMax="47" xr10:uidLastSave="{00000000-0000-0000-0000-000000000000}"/>
  <bookViews>
    <workbookView xWindow="-110" yWindow="-110" windowWidth="38620" windowHeight="21100" tabRatio="763" xr2:uid="{00000000-000D-0000-FFFF-FFFF00000000}"/>
  </bookViews>
  <sheets>
    <sheet name="8h30-report" sheetId="9" r:id="rId1"/>
    <sheet name="8h45-report" sheetId="30" r:id="rId2"/>
    <sheet name="9h00-report" sheetId="45" r:id="rId3"/>
    <sheet name="daily_9h00_itd" sheetId="48" state="hidden" r:id="rId4"/>
    <sheet name="daily_9h00_flow" sheetId="46" r:id="rId5"/>
    <sheet name="daily_9h00_nntd_data" sheetId="49" r:id="rId6"/>
    <sheet name="daily_9h00_nntd_stock" sheetId="50" r:id="rId7"/>
    <sheet name="daily_9h00_comment" sheetId="47" r:id="rId8"/>
    <sheet name="11h30-report" sheetId="15" r:id="rId9"/>
    <sheet name="daily_11h30_top_stock" sheetId="36" state="hidden" r:id="rId10"/>
    <sheet name="daily_11h30_itd" sheetId="33" state="hidden" r:id="rId11"/>
    <sheet name="daily_11h30_nn_data" sheetId="34" state="hidden" r:id="rId12"/>
    <sheet name="daily_11h30_nn_stock" sheetId="35" state="hidden" r:id="rId13"/>
    <sheet name="daily_11h30_industry" sheetId="32" state="hidden" r:id="rId14"/>
    <sheet name="daily_11h30_comment" sheetId="31" state="hidden" r:id="rId15"/>
    <sheet name="14h00-report" sheetId="20" r:id="rId16"/>
    <sheet name="15h00-report" sheetId="37" r:id="rId17"/>
    <sheet name="daily_15h00_itd" sheetId="40" state="hidden" r:id="rId18"/>
    <sheet name="daily_15h00_nn_stock" sheetId="42" state="hidden" r:id="rId19"/>
    <sheet name="daily_15h00_top_stock" sheetId="43" state="hidden" r:id="rId20"/>
    <sheet name="daily_15h00_nn_data" sheetId="41" state="hidden" r:id="rId21"/>
    <sheet name="daily_15h00_industry" sheetId="39" state="hidden" r:id="rId22"/>
    <sheet name="daily_15h00_comment" sheetId="38" state="hidden" r:id="rId23"/>
    <sheet name="daily_14h00_news" sheetId="27" state="hidden" r:id="rId24"/>
    <sheet name="daily_8h45_nntd" sheetId="23" state="hidden" r:id="rId25"/>
    <sheet name="daily_8h45_itd" sheetId="21" state="hidden" r:id="rId26"/>
    <sheet name="daily_8h45_rr" sheetId="24" state="hidden" r:id="rId27"/>
    <sheet name="daily_14h00_time" sheetId="28" state="hidden" r:id="rId28"/>
    <sheet name="daily_14h00_data" sheetId="26" state="hidden" r:id="rId29"/>
    <sheet name="daily_8h45_comment" sheetId="16" state="hidden" r:id="rId30"/>
    <sheet name="daily_8h30_nhtm" sheetId="14" state="hidden" r:id="rId31"/>
    <sheet name="daily_8h30_time" sheetId="10" state="hidden" r:id="rId32"/>
    <sheet name="daily_8h30_omo" sheetId="13" state="hidden" r:id="rId33"/>
    <sheet name="daily_8h30_mm" sheetId="12" state="hidden" r:id="rId34"/>
    <sheet name="daily_8h30_news" sheetId="2" state="hidden" r:id="rId35"/>
    <sheet name="daily_8h30_data" sheetId="4" state="hidden" r:id="rId36"/>
  </sheets>
  <externalReferences>
    <externalReference r:id="rId37"/>
  </externalReferences>
  <definedNames>
    <definedName name="_xlchart.v1.0" hidden="1">daily_11h30_nn_stock!$B$2:$B$11</definedName>
    <definedName name="_xlchart.v1.1" hidden="1">daily_11h30_nn_stock!$C$2:$C$11</definedName>
    <definedName name="_xlchart.v1.10" hidden="1">daily_9h00_nntd_stock!$C$12:$C$21</definedName>
    <definedName name="_xlchart.v1.11" hidden="1">daily_9h00_nntd_stock!$B$12:$B$21</definedName>
    <definedName name="_xlchart.v1.12" hidden="1">daily_9h00_nntd_stock!$B$32:$B$41</definedName>
    <definedName name="_xlchart.v1.13" hidden="1">daily_9h00_nntd_stock!$C$12:$C$21</definedName>
    <definedName name="_xlchart.v1.14" hidden="1">daily_9h00_nntd_stock!$C$32:$C$41</definedName>
    <definedName name="_xlchart.v1.15" hidden="1">daily_9h00_nntd_stock!$B$12:$B$21</definedName>
    <definedName name="_xlchart.v1.16" hidden="1">daily_9h00_nntd_stock!$B$22:$B$31</definedName>
    <definedName name="_xlchart.v1.17" hidden="1">daily_9h00_nntd_stock!$B$2:$B$11</definedName>
    <definedName name="_xlchart.v1.18" hidden="1">daily_9h00_nntd_stock!$C$12:$C$21</definedName>
    <definedName name="_xlchart.v1.19" hidden="1">daily_9h00_nntd_stock!$C$22:$C$31</definedName>
    <definedName name="_xlchart.v1.2" hidden="1">daily_9h00_nntd_stock!$A$5</definedName>
    <definedName name="_xlchart.v1.20" hidden="1">daily_9h00_nntd_stock!$C$2:$C$11</definedName>
    <definedName name="_xlchart.v1.21" hidden="1">daily_11h30_nn_stock!$B$2:$B$11</definedName>
    <definedName name="_xlchart.v1.22" hidden="1">daily_11h30_nn_stock!$C$2:$C$11</definedName>
    <definedName name="_xlchart.v1.23" hidden="1">daily_11h30_nn_stock!$B$12:$B$21</definedName>
    <definedName name="_xlchart.v1.24" hidden="1">daily_11h30_nn_stock!$C$12:$C$21</definedName>
    <definedName name="_xlchart.v1.25" hidden="1">daily_11h30_nn_stock!$B$2:$B$11</definedName>
    <definedName name="_xlchart.v1.26" hidden="1">daily_11h30_nn_stock!$C$2:$C$11</definedName>
    <definedName name="_xlchart.v1.27" hidden="1">daily_15h00_nn_stock!$B$2:$B$11</definedName>
    <definedName name="_xlchart.v1.28" hidden="1">daily_15h00_nn_stock!$C$2:$C$11</definedName>
    <definedName name="_xlchart.v1.29" hidden="1">daily_11h30_nn_stock!$B$12:$B$21</definedName>
    <definedName name="_xlchart.v1.3" hidden="1">daily_9h00_nntd_stock!$B$2:$B$11</definedName>
    <definedName name="_xlchart.v1.30" hidden="1">daily_11h30_nn_stock!$C$12:$C$21</definedName>
    <definedName name="_xlchart.v1.31" hidden="1">daily_15h00_nn_stock!$B$12:$B$21</definedName>
    <definedName name="_xlchart.v1.32" hidden="1">daily_15h00_nn_stock!$C$12:$C$21</definedName>
    <definedName name="_xlchart.v1.4" hidden="1">daily_9h00_nntd_stock!$B$2:$B$4</definedName>
    <definedName name="_xlchart.v1.5" hidden="1">daily_9h00_nntd_stock!$B$5</definedName>
    <definedName name="_xlchart.v1.6" hidden="1">daily_9h00_nntd_stock!$C$2:$C$11</definedName>
    <definedName name="_xlchart.v1.7" hidden="1">daily_11h30_nn_stock!$B$12:$B$21</definedName>
    <definedName name="_xlchart.v1.8" hidden="1">daily_11h30_nn_stock!$C$12:$C$21</definedName>
    <definedName name="_xlchart.v1.9" hidden="1">daily_9h00_nntd_stock!$B$12:$B$21</definedName>
    <definedName name="ExternalData_1" localSheetId="14" hidden="1">daily_11h30_comment!$A$1:$B$4</definedName>
    <definedName name="ExternalData_1" localSheetId="28" hidden="1">daily_14h00_data!$A$1:$I$331</definedName>
    <definedName name="ExternalData_1" localSheetId="23" hidden="1">daily_14h00_news!$A$1:$J$31</definedName>
    <definedName name="ExternalData_1" localSheetId="22" hidden="1">daily_15h00_comment!$A$1:$B$4</definedName>
    <definedName name="ExternalData_1" localSheetId="21" hidden="1">daily_15h00_industry!$A$1:$C$23</definedName>
    <definedName name="ExternalData_1" localSheetId="33" hidden="1">daily_8h30_mm!$A$1:$O$24</definedName>
    <definedName name="ExternalData_1" localSheetId="34" hidden="1">daily_8h30_news!$A$1:$J$31</definedName>
    <definedName name="ExternalData_1" localSheetId="30" hidden="1">daily_8h30_nhtm!$A$1:$H$14</definedName>
    <definedName name="ExternalData_1" localSheetId="31" hidden="1">daily_8h30_time!$A$1:$B$2</definedName>
    <definedName name="ExternalData_1" localSheetId="29" hidden="1">daily_8h45_comment!$A$1:$B$6</definedName>
    <definedName name="ExternalData_1" localSheetId="25" hidden="1">daily_8h45_itd!$A$1:$T$272</definedName>
    <definedName name="ExternalData_1" localSheetId="26" hidden="1">daily_8h45_rr!$A$1:$D$5</definedName>
    <definedName name="ExternalData_1" localSheetId="4" hidden="1">daily_9h00_flow!$A$1:$K$21</definedName>
    <definedName name="ExternalData_2" localSheetId="13" hidden="1">daily_11h30_industry!$A$1:$C$23</definedName>
    <definedName name="ExternalData_2" localSheetId="27" hidden="1">daily_14h00_time!$A$1:$B$2</definedName>
    <definedName name="ExternalData_2" localSheetId="17" hidden="1">daily_15h00_itd!$A$1:$T$272</definedName>
    <definedName name="ExternalData_2" localSheetId="32" hidden="1">daily_8h30_omo!$A$1:$K$10</definedName>
    <definedName name="ExternalData_2" localSheetId="7" hidden="1">daily_9h00_comment!$A$1:$B$5</definedName>
    <definedName name="ExternalData_3" localSheetId="10" hidden="1">daily_11h30_itd!$A$1:$T$152</definedName>
    <definedName name="ExternalData_3" localSheetId="20" hidden="1">daily_15h00_nn_data!$A$1:$G$21</definedName>
    <definedName name="ExternalData_3" localSheetId="35" hidden="1">daily_8h30_data!$A$1:$H$181</definedName>
    <definedName name="ExternalData_3" localSheetId="24" hidden="1">daily_8h45_nntd!$A$1:$I$41</definedName>
    <definedName name="ExternalData_3" localSheetId="3" hidden="1">daily_9h00_itd!$A$1:$S$272</definedName>
    <definedName name="ExternalData_4" localSheetId="11" hidden="1">daily_11h30_nn_data!$A$1:$G$21</definedName>
    <definedName name="ExternalData_4" localSheetId="18" hidden="1">daily_15h00_nn_stock!$A$1:$D$21</definedName>
    <definedName name="ExternalData_4" localSheetId="5" hidden="1">daily_9h00_nntd_data!$A$1:$H$40</definedName>
    <definedName name="ExternalData_5" localSheetId="12" hidden="1">daily_11h30_nn_stock!$A$1:$D$21</definedName>
    <definedName name="ExternalData_5" localSheetId="19" hidden="1">daily_15h00_top_stock!$A$1:$G$21</definedName>
    <definedName name="ExternalData_5" localSheetId="6" hidden="1">daily_9h00_nntd_stock!$A$1:$D$41</definedName>
    <definedName name="ExternalData_6" localSheetId="9" hidden="1">daily_11h30_top_stock!$A$1:$G$21</definedName>
    <definedName name="_xlnm.Print_Area" localSheetId="8">'11h30-report'!$A$1:$A$6,'11h30-report'!$B$7:$G$24,'11h30-report'!$H$25:$N$45,'11h30-report'!$O$46:$S$54,'11h30-report'!$T$55:$Z$61,'11h30-report'!$AA$62:$AH$91,'11h30-report'!$AI$92:$AQ$100</definedName>
    <definedName name="_xlnm.Print_Area" localSheetId="15">'14h00-report'!$A$1:$A$6,'14h00-report'!$B$7:$N$17,'14h00-report'!$O$18:$Z$50,'14h00-report'!$AA$51:$AD$78,'14h00-report'!$AE$79:$AM$88</definedName>
    <definedName name="_xlnm.Print_Area" localSheetId="16">'15h00-report'!$A$1:$A$6,'15h00-report'!$B$7:$G$24,'15h00-report'!$H$25:$N$45,'15h00-report'!$O$46:$S$54,'15h00-report'!$T$55:$Z$61,'15h00-report'!$AA$62:$AH$91,'15h00-report'!$AI$92:$AQ$100</definedName>
    <definedName name="_xlnm.Print_Area" localSheetId="0">'8h30-report'!$A$1:$A$6,'8h30-report'!$B$7:$N$32,'8h30-report'!$O$33:$AA$50,'8h30-report'!$AB$51:$AF$60,'8h30-report'!$AG$61:$AR$93,'8h30-report'!$AS$94:$AV$121,'8h30-report'!$AW$122:$BE$131</definedName>
    <definedName name="_xlnm.Print_Area" localSheetId="1">'8h45-report'!$A$1:$A$6,'8h45-report'!$B$7:$H$32,'8h45-report'!$I$33:$O$54,'8h45-report'!$P$55:$S$65,'8h45-report'!$T$66:$Z$74,'8h45-report'!$AA$75:$AI$83</definedName>
    <definedName name="_xlnm.Print_Area" localSheetId="2">'9h00-report'!$A$1:$A$6,'9h00-report'!$B$7:$H$31,'9h00-report'!$I$32:$Q$55,'9h00-report'!$R$56:$X$83,'9h00-report'!$Y$84:$AB$94,'9h00-report'!$AC$95:$AK$103,'9h00-report'!$AL$104:$AT$112</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9" l="1"/>
  <c r="K39" i="45"/>
  <c r="K38" i="45"/>
  <c r="M1" i="46" a="1"/>
  <c r="M1" i="46" s="1"/>
  <c r="M2" i="46" a="1"/>
  <c r="M2" i="46" s="1"/>
  <c r="K37" i="45"/>
  <c r="J36" i="45"/>
  <c r="AA94" i="45"/>
  <c r="W83" i="45"/>
  <c r="P55" i="45"/>
  <c r="Q88" i="45"/>
  <c r="Z87" i="45"/>
  <c r="T80" i="45"/>
  <c r="T79" i="45"/>
  <c r="T78" i="45"/>
  <c r="T75" i="45"/>
  <c r="T74" i="45"/>
  <c r="T73" i="45"/>
  <c r="T68" i="45"/>
  <c r="T67" i="45"/>
  <c r="T66" i="45"/>
  <c r="T63" i="45"/>
  <c r="T62" i="45"/>
  <c r="T61" i="45"/>
  <c r="S72" i="45"/>
  <c r="S60" i="45"/>
  <c r="C11" i="45" l="1"/>
  <c r="A7" i="45"/>
  <c r="C30" i="45" s="1"/>
  <c r="A3" i="45"/>
  <c r="C29" i="45"/>
  <c r="D27" i="45"/>
  <c r="D26" i="45"/>
  <c r="D25" i="45"/>
  <c r="D24" i="45"/>
  <c r="D22" i="45"/>
  <c r="D21" i="45"/>
  <c r="D20" i="45"/>
  <c r="D19" i="45"/>
  <c r="D16" i="45" a="1"/>
  <c r="D16" i="45" s="1"/>
  <c r="D17" i="45" a="1"/>
  <c r="D17" i="45" s="1"/>
  <c r="D15" i="45" a="1"/>
  <c r="D15" i="45" s="1"/>
  <c r="D13" i="45" a="1"/>
  <c r="D13" i="45" s="1"/>
  <c r="D12" i="45" a="1"/>
  <c r="D12" i="45" s="1"/>
  <c r="AQ112" i="45"/>
  <c r="W88" i="45" a="1"/>
  <c r="G31" i="45"/>
  <c r="A3" i="20" a="1"/>
  <c r="A3" i="20" s="1"/>
  <c r="F13" i="37"/>
  <c r="F12" i="37"/>
  <c r="F11" i="37"/>
  <c r="F20" i="15" a="1"/>
  <c r="F20" i="15" s="1"/>
  <c r="F19" i="15" a="1"/>
  <c r="F19" i="15" s="1"/>
  <c r="F17" i="15" a="1"/>
  <c r="F17" i="15" s="1"/>
  <c r="F16" i="15" a="1"/>
  <c r="F16" i="15" s="1"/>
  <c r="F15" i="15" a="1"/>
  <c r="F15" i="15" s="1"/>
  <c r="F13" i="15"/>
  <c r="F12" i="15"/>
  <c r="F11" i="15"/>
  <c r="AB80" i="37" a="1"/>
  <c r="AB80" i="37" s="1"/>
  <c r="AB67" i="37" a="1"/>
  <c r="AB67" i="37" s="1"/>
  <c r="W2" i="40" a="1"/>
  <c r="W2" i="40" s="1"/>
  <c r="X2" i="40" a="1"/>
  <c r="X2" i="40" s="1"/>
  <c r="Y2" i="40" a="1"/>
  <c r="Y2" i="40" s="1"/>
  <c r="Z2" i="40" a="1"/>
  <c r="Z2" i="40" s="1"/>
  <c r="AA2" i="40" a="1"/>
  <c r="AA2" i="40" s="1"/>
  <c r="V2" i="40" a="1"/>
  <c r="V2" i="40" s="1"/>
  <c r="J30" i="37"/>
  <c r="J29" i="37"/>
  <c r="J28" i="37"/>
  <c r="J34" i="37"/>
  <c r="J33" i="37"/>
  <c r="J32" i="37"/>
  <c r="C22" i="37"/>
  <c r="F20" i="37" a="1"/>
  <c r="F20" i="37" s="1"/>
  <c r="F19" i="37" a="1"/>
  <c r="F19" i="37" s="1"/>
  <c r="F17" i="37" a="1"/>
  <c r="F17" i="37" s="1"/>
  <c r="F16" i="37" a="1"/>
  <c r="F16" i="37" s="1"/>
  <c r="F15" i="37" a="1"/>
  <c r="F15" i="37" s="1"/>
  <c r="A3" i="15"/>
  <c r="A3" i="37"/>
  <c r="AJ100" i="37" s="1"/>
  <c r="A7" i="37"/>
  <c r="I44" i="37" s="1"/>
  <c r="AN100" i="37"/>
  <c r="AG91" i="37"/>
  <c r="Y61" i="37"/>
  <c r="R54" i="37"/>
  <c r="M45" i="37"/>
  <c r="F24" i="37"/>
  <c r="AN100" i="15"/>
  <c r="AG91" i="15"/>
  <c r="AM112" i="45" l="1"/>
  <c r="J55" i="45"/>
  <c r="Z93" i="45"/>
  <c r="S82" i="45"/>
  <c r="S83" i="45"/>
  <c r="C31" i="45"/>
  <c r="AA90" i="45"/>
  <c r="AA92" i="45"/>
  <c r="W88" i="45"/>
  <c r="AA88" i="45" s="1"/>
  <c r="Z94" i="45"/>
  <c r="I45" i="37"/>
  <c r="C23" i="37"/>
  <c r="Q53" i="37"/>
  <c r="P54" i="37"/>
  <c r="U60" i="37"/>
  <c r="U61" i="37"/>
  <c r="AB90" i="37"/>
  <c r="AB91" i="37"/>
  <c r="C24" i="37"/>
  <c r="AB80" i="15" l="1" a="1"/>
  <c r="AB80" i="15" s="1"/>
  <c r="AB67" i="15" a="1"/>
  <c r="AB67" i="15" s="1"/>
  <c r="Y2" i="33" a="1"/>
  <c r="Y2" i="33" s="1"/>
  <c r="Z2" i="33" a="1"/>
  <c r="Z2" i="33" s="1"/>
  <c r="AA2" i="33" a="1"/>
  <c r="AA2" i="33" s="1"/>
  <c r="A7" i="15"/>
  <c r="AB90" i="15" s="1"/>
  <c r="X2" i="33" a="1"/>
  <c r="X2" i="33" s="1"/>
  <c r="V2" i="33" a="1"/>
  <c r="V2" i="33" s="1"/>
  <c r="W2" i="33" a="1"/>
  <c r="W2" i="33" s="1"/>
  <c r="J30" i="15" l="1"/>
  <c r="J29" i="15"/>
  <c r="J28" i="15"/>
  <c r="J34" i="15"/>
  <c r="J33" i="15"/>
  <c r="J32" i="15"/>
  <c r="C22" i="15"/>
  <c r="AF83" i="30"/>
  <c r="Y74" i="30"/>
  <c r="Q70" i="30"/>
  <c r="R69" i="30" s="1" a="1"/>
  <c r="R65" i="30"/>
  <c r="I59" i="30"/>
  <c r="N59" i="30" s="1" a="1"/>
  <c r="Q58" i="30"/>
  <c r="N54" i="30"/>
  <c r="K51" i="30"/>
  <c r="K50" i="30"/>
  <c r="K49" i="30"/>
  <c r="J48" i="30"/>
  <c r="K47" i="30"/>
  <c r="K46" i="30"/>
  <c r="K42" i="30"/>
  <c r="K41" i="30"/>
  <c r="K40" i="30"/>
  <c r="J39" i="30"/>
  <c r="K38" i="30"/>
  <c r="K37" i="30"/>
  <c r="G32" i="30"/>
  <c r="C30" i="30"/>
  <c r="D28" i="30"/>
  <c r="D27" i="30"/>
  <c r="D26" i="30"/>
  <c r="D25" i="30"/>
  <c r="D23" i="30"/>
  <c r="D22" i="30"/>
  <c r="D21" i="30"/>
  <c r="D20" i="30"/>
  <c r="D18" i="30"/>
  <c r="D17" i="30"/>
  <c r="D16" i="30"/>
  <c r="D14" i="30"/>
  <c r="D13" i="30"/>
  <c r="D12" i="30"/>
  <c r="C11" i="30"/>
  <c r="D10" i="30"/>
  <c r="A7" i="30"/>
  <c r="U73" i="30" s="1"/>
  <c r="A3" i="30"/>
  <c r="AB83" i="30" s="1"/>
  <c r="AJ88" i="20"/>
  <c r="AC78" i="20"/>
  <c r="Y50" i="20"/>
  <c r="Y39" i="20"/>
  <c r="Y28" i="20"/>
  <c r="M17" i="20"/>
  <c r="P28" i="20"/>
  <c r="BB131" i="9"/>
  <c r="AU121" i="9"/>
  <c r="AQ93" i="9"/>
  <c r="AQ82" i="9"/>
  <c r="AQ71" i="9"/>
  <c r="AE60" i="9"/>
  <c r="Z50" i="9"/>
  <c r="J32" i="9"/>
  <c r="Y61" i="15"/>
  <c r="R54" i="15"/>
  <c r="M45" i="15"/>
  <c r="F24" i="15"/>
  <c r="AB91" i="15"/>
  <c r="C32" i="9"/>
  <c r="C24" i="15" l="1"/>
  <c r="R63" i="30"/>
  <c r="R61" i="30"/>
  <c r="N59" i="30"/>
  <c r="R59" i="30" s="1"/>
  <c r="U72" i="30"/>
  <c r="X70" i="30"/>
  <c r="R69" i="30"/>
  <c r="V70" i="30" s="1"/>
  <c r="J53" i="30"/>
  <c r="J54" i="30"/>
  <c r="C31" i="30"/>
  <c r="C32" i="30"/>
  <c r="Q64" i="30"/>
  <c r="Q65" i="30"/>
  <c r="U74" i="30"/>
  <c r="AH93" i="9"/>
  <c r="AT121" i="9"/>
  <c r="P50" i="9"/>
  <c r="AX131" i="9"/>
  <c r="AC60" i="9"/>
  <c r="AH71" i="9"/>
  <c r="AH82" i="9"/>
  <c r="C17" i="20"/>
  <c r="P39" i="20"/>
  <c r="AB78" i="20"/>
  <c r="AF88" i="20"/>
  <c r="P50" i="20"/>
  <c r="I45" i="15"/>
  <c r="U61" i="15"/>
  <c r="AJ100" i="15"/>
  <c r="P54" i="15"/>
  <c r="AJ2" i="26" l="1" a="1"/>
  <c r="AJ2" i="26" s="1"/>
  <c r="AE2" i="26" a="1"/>
  <c r="AE2" i="26" s="1"/>
  <c r="Z2" i="26" a="1"/>
  <c r="Z2" i="26" s="1"/>
  <c r="U2" i="26" a="1"/>
  <c r="U2" i="26" s="1"/>
  <c r="P2" i="26" a="1"/>
  <c r="P2" i="26" s="1"/>
  <c r="K2" i="26" a="1"/>
  <c r="K2" i="26" s="1"/>
  <c r="A7" i="20" a="1"/>
  <c r="A7" i="20" s="1"/>
  <c r="C16" i="20" s="1"/>
  <c r="A7" i="9"/>
  <c r="U60" i="15"/>
  <c r="M26" i="27" a="1"/>
  <c r="M26" i="27" s="1"/>
  <c r="M14" i="27" a="1"/>
  <c r="M14" i="27" s="1"/>
  <c r="M2" i="27" a="1"/>
  <c r="M2" i="27" s="1"/>
  <c r="G11" i="20" l="1" a="1"/>
  <c r="G11" i="20" s="1"/>
  <c r="H11" i="20" a="1"/>
  <c r="H11" i="20" s="1"/>
  <c r="I11" i="20" a="1"/>
  <c r="I11" i="20" s="1"/>
  <c r="K14" i="20" a="1"/>
  <c r="K14" i="20" s="1"/>
  <c r="G14" i="20" a="1"/>
  <c r="G14" i="20" s="1"/>
  <c r="E11" i="20" a="1"/>
  <c r="E11" i="20" s="1"/>
  <c r="D14" i="20" a="1"/>
  <c r="D14" i="20" s="1"/>
  <c r="E14" i="20" a="1"/>
  <c r="E14" i="20" s="1"/>
  <c r="C14" i="20" a="1"/>
  <c r="C14" i="20" s="1"/>
  <c r="C11" i="20" a="1"/>
  <c r="C11" i="20" s="1"/>
  <c r="H14" i="20" a="1"/>
  <c r="H14" i="20" s="1"/>
  <c r="I14" i="20" a="1"/>
  <c r="I14" i="20" s="1"/>
  <c r="K11" i="20" a="1"/>
  <c r="K11" i="20" s="1"/>
  <c r="L11" i="20" a="1"/>
  <c r="L11" i="20" s="1"/>
  <c r="M11" i="20" a="1"/>
  <c r="M11" i="20" s="1"/>
  <c r="L14" i="20" a="1"/>
  <c r="L14" i="20" s="1"/>
  <c r="M14" i="20" a="1"/>
  <c r="M14" i="20" s="1"/>
  <c r="D11" i="20" a="1"/>
  <c r="D11" i="20" s="1"/>
  <c r="C31" i="9"/>
  <c r="P49" i="9"/>
  <c r="AC59" i="9"/>
  <c r="C23" i="15"/>
  <c r="I44" i="15"/>
  <c r="Q53" i="15"/>
  <c r="L11" i="27"/>
  <c r="L24" i="27"/>
  <c r="L35" i="27"/>
  <c r="L16" i="27"/>
  <c r="L18" i="27"/>
  <c r="L29" i="27"/>
  <c r="L12" i="27"/>
  <c r="L36" i="27"/>
  <c r="L15" i="27"/>
  <c r="L17" i="27"/>
  <c r="L19" i="27"/>
  <c r="L20" i="27"/>
  <c r="L21" i="27"/>
  <c r="L22" i="27"/>
  <c r="L23" i="27"/>
  <c r="L31" i="27"/>
  <c r="L3" i="27"/>
  <c r="L27" i="27"/>
  <c r="L4" i="27"/>
  <c r="L28" i="27"/>
  <c r="L5" i="27"/>
  <c r="L6" i="27"/>
  <c r="L30" i="27"/>
  <c r="L7" i="27"/>
  <c r="L8" i="27"/>
  <c r="L32" i="27"/>
  <c r="L9" i="27"/>
  <c r="L33" i="27"/>
  <c r="L10" i="27"/>
  <c r="L34" i="27"/>
  <c r="V23" i="20" l="1" a="1"/>
  <c r="V23" i="20" s="1"/>
  <c r="P21" i="20" a="1"/>
  <c r="P21" i="20" s="1"/>
  <c r="U22" i="20" a="1"/>
  <c r="U22" i="20" s="1"/>
  <c r="U21" i="20" a="1"/>
  <c r="U21" i="20" s="1"/>
  <c r="P32" i="20" a="1"/>
  <c r="P32" i="20" s="1"/>
  <c r="U33" i="20" a="1"/>
  <c r="U33" i="20" s="1"/>
  <c r="V34" i="20" a="1"/>
  <c r="V34" i="20" s="1"/>
  <c r="U32" i="20" a="1"/>
  <c r="U32" i="20" s="1"/>
  <c r="U43" i="20" a="1"/>
  <c r="U43" i="20" s="1"/>
  <c r="V45" i="20" a="1"/>
  <c r="V45" i="20" s="1"/>
  <c r="U44" i="20" a="1"/>
  <c r="U44" i="20" s="1"/>
  <c r="P43" i="20" a="1"/>
  <c r="P43" i="20" s="1"/>
  <c r="K48" i="20" a="1"/>
  <c r="K49" i="20" a="1"/>
  <c r="K47" i="20" a="1"/>
  <c r="K37" i="20" a="1"/>
  <c r="K38" i="20" a="1"/>
  <c r="K36" i="20" a="1"/>
  <c r="K25" i="20" a="1"/>
  <c r="K25" i="20" s="1"/>
  <c r="K27" i="20" a="1"/>
  <c r="K27" i="20" s="1"/>
  <c r="K26" i="20" a="1"/>
  <c r="K26" i="20" l="1"/>
  <c r="P26" i="20" s="1"/>
  <c r="S26" i="20"/>
  <c r="X26" i="20"/>
  <c r="X37" i="20"/>
  <c r="S37" i="20"/>
  <c r="X48" i="20"/>
  <c r="S48" i="20"/>
  <c r="K47" i="20"/>
  <c r="P47" i="20" s="1"/>
  <c r="S47" i="20"/>
  <c r="X47" i="20"/>
  <c r="K49" i="20"/>
  <c r="Q49" i="20" s="1"/>
  <c r="T49" i="20"/>
  <c r="Y49" i="20"/>
  <c r="K48" i="20"/>
  <c r="P48" i="20" s="1"/>
  <c r="K36" i="20"/>
  <c r="P36" i="20" s="1"/>
  <c r="X36" i="20"/>
  <c r="S36" i="20"/>
  <c r="K38" i="20"/>
  <c r="Q38" i="20" s="1"/>
  <c r="Y38" i="20"/>
  <c r="T38" i="20"/>
  <c r="K37" i="20"/>
  <c r="P37" i="20" s="1"/>
  <c r="A12" i="13" l="1" a="1"/>
  <c r="A12" i="13" s="1"/>
  <c r="Q38" i="9" l="1"/>
  <c r="S38" i="9"/>
  <c r="U38" i="9"/>
  <c r="Y38" i="9"/>
  <c r="W38" i="9"/>
  <c r="M2" i="2" l="1" a="1"/>
  <c r="M2" i="2" s="1"/>
  <c r="M14" i="2" a="1"/>
  <c r="L24" i="2" s="1"/>
  <c r="M26" i="2" a="1"/>
  <c r="M26" i="2" s="1"/>
  <c r="J2" i="4" a="1"/>
  <c r="J2" i="4" s="1"/>
  <c r="P2" i="4" a="1"/>
  <c r="V2" i="4" a="1"/>
  <c r="V2" i="4" s="1"/>
  <c r="J24" i="4" a="1"/>
  <c r="J24" i="4" s="1"/>
  <c r="P24" i="4" a="1"/>
  <c r="P24" i="4" s="1"/>
  <c r="V24" i="4" a="1"/>
  <c r="V24" i="4" s="1"/>
  <c r="J46" i="4" a="1"/>
  <c r="J46" i="4" s="1"/>
  <c r="P46" i="4" a="1"/>
  <c r="P46" i="4" s="1"/>
  <c r="V46" i="4" a="1"/>
  <c r="V46" i="4" s="1"/>
  <c r="P2" i="4" l="1"/>
  <c r="L23" i="2"/>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P40" i="9" a="1"/>
  <c r="P40" i="9" s="1"/>
  <c r="AB55" i="20" l="1" a="1"/>
  <c r="AB55" i="20" s="1"/>
  <c r="AB63" i="20" a="1"/>
  <c r="AB63" i="20" s="1"/>
  <c r="AB71" i="20" a="1"/>
  <c r="AB71" i="20" s="1"/>
  <c r="Y27" i="20" l="1"/>
  <c r="Q27" i="20"/>
  <c r="T27" i="20"/>
  <c r="S25" i="20"/>
  <c r="X25" i="20"/>
  <c r="P25" i="20"/>
  <c r="I18" i="9"/>
  <c r="E18" i="9"/>
  <c r="M11" i="9"/>
  <c r="G11" i="9"/>
  <c r="E11" i="9"/>
  <c r="C25" i="9" l="1"/>
  <c r="D25" i="9"/>
  <c r="L18" i="9"/>
  <c r="K18" i="9"/>
  <c r="G25" i="9"/>
  <c r="M25" i="9"/>
  <c r="M18" i="9"/>
  <c r="E25" i="9"/>
  <c r="H25" i="9"/>
  <c r="I25" i="9"/>
  <c r="K25" i="9"/>
  <c r="L25" i="9"/>
  <c r="C18" i="9"/>
  <c r="D18" i="9"/>
  <c r="H11" i="9"/>
  <c r="I11" i="9"/>
  <c r="K11" i="9"/>
  <c r="L11" i="9"/>
  <c r="G18" i="9"/>
  <c r="H18" i="9"/>
  <c r="C11" i="9"/>
  <c r="D11" i="9"/>
  <c r="AT98" i="9" l="1" a="1"/>
  <c r="AT98" i="9" s="1"/>
  <c r="X68" i="9" a="1"/>
  <c r="X70" i="9" a="1"/>
  <c r="X69" i="9" a="1"/>
  <c r="AT114" i="9" a="1"/>
  <c r="AT114" i="9" s="1"/>
  <c r="X81" i="9" a="1"/>
  <c r="X79" i="9" a="1"/>
  <c r="X80" i="9" a="1"/>
  <c r="X91" i="9" a="1"/>
  <c r="X90" i="9" a="1"/>
  <c r="AN88" i="9" a="1"/>
  <c r="AN88" i="9" s="1"/>
  <c r="AM87" i="9" a="1"/>
  <c r="AM87" i="9" s="1"/>
  <c r="AH86" i="9" a="1"/>
  <c r="AH86" i="9" s="1"/>
  <c r="X92" i="9" a="1"/>
  <c r="AM86" i="9" a="1"/>
  <c r="AM86" i="9" s="1"/>
  <c r="AM75" i="9" a="1"/>
  <c r="AM75" i="9" s="1"/>
  <c r="AH75" i="9" a="1"/>
  <c r="AH75" i="9" s="1"/>
  <c r="AT106" i="9" a="1"/>
  <c r="AT106" i="9" s="1"/>
  <c r="AN77" i="9" a="1"/>
  <c r="AN77" i="9" s="1"/>
  <c r="AM76" i="9" a="1"/>
  <c r="AM76" i="9" s="1"/>
  <c r="AN66" i="9" a="1"/>
  <c r="AN66" i="9" s="1"/>
  <c r="AM64" i="9" a="1"/>
  <c r="AM64" i="9" s="1"/>
  <c r="AH64" i="9" a="1"/>
  <c r="AH64" i="9" s="1"/>
  <c r="AM65" i="9" a="1"/>
  <c r="AM65" i="9" s="1"/>
  <c r="AK91" i="9" l="1"/>
  <c r="AP91" i="9"/>
  <c r="AP69" i="9"/>
  <c r="AK69" i="9"/>
  <c r="AK80" i="9"/>
  <c r="AP80" i="9"/>
  <c r="X80" i="9"/>
  <c r="AH80" i="9" s="1"/>
  <c r="X79" i="9"/>
  <c r="AH79" i="9" s="1"/>
  <c r="AK79" i="9"/>
  <c r="AP79" i="9"/>
  <c r="X81" i="9"/>
  <c r="AI81" i="9" s="1"/>
  <c r="AL81" i="9"/>
  <c r="AQ81" i="9"/>
  <c r="X69" i="9"/>
  <c r="AH69" i="9" s="1"/>
  <c r="X70" i="9"/>
  <c r="AI70" i="9" s="1"/>
  <c r="AQ70" i="9"/>
  <c r="AL70" i="9"/>
  <c r="X68" i="9"/>
  <c r="AH68" i="9" s="1"/>
  <c r="AK68" i="9"/>
  <c r="AP68" i="9"/>
  <c r="X92" i="9"/>
  <c r="AI92" i="9" s="1"/>
  <c r="AQ92" i="9"/>
  <c r="AL92" i="9"/>
  <c r="AK90" i="9"/>
  <c r="X90" i="9"/>
  <c r="AH90" i="9" s="1"/>
  <c r="AP90" i="9"/>
  <c r="X91" i="9"/>
  <c r="AH9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CCBC05-3828-480C-A2AA-A361143D2487}" keepAlive="1" name="Query - daily_11h30_comment" description="Connection to the 'daily_11h30_comment' query in the workbook." type="5" refreshedVersion="8" background="1" saveData="1">
    <dbPr connection="Provider=Microsoft.Mashup.OleDb.1;Data Source=$Workbook$;Location=daily_11h30_comment;Extended Properties=&quot;&quot;" command="SELECT * FROM [daily_11h30_comment]"/>
  </connection>
  <connection id="2" xr16:uid="{76ECC7AA-988F-4A96-AE55-06804027DC95}" keepAlive="1" name="Query - daily_11h30_industry" description="Connection to the 'daily_11h30_industry' query in the workbook." type="5" refreshedVersion="8" background="1" saveData="1">
    <dbPr connection="Provider=Microsoft.Mashup.OleDb.1;Data Source=$Workbook$;Location=daily_11h30_industry;Extended Properties=&quot;&quot;" command="SELECT * FROM [daily_11h30_industry]"/>
  </connection>
  <connection id="3" xr16:uid="{D926A695-5E38-4135-B8A8-BEF76CE532AD}" keepAlive="1" name="Query - daily_11h30_itd" description="Connection to the 'daily_11h30_itd' query in the workbook." type="5" refreshedVersion="8" background="1" saveData="1">
    <dbPr connection="Provider=Microsoft.Mashup.OleDb.1;Data Source=$Workbook$;Location=daily_11h30_itd;Extended Properties=&quot;&quot;" command="SELECT * FROM [daily_11h30_itd]"/>
  </connection>
  <connection id="4" xr16:uid="{9C9B0CB5-F35E-41F7-9843-406DC86478A8}" keepAlive="1" name="Query - daily_11h30_nn_data" description="Connection to the 'daily_11h30_nn_data' query in the workbook." type="5" refreshedVersion="8" background="1" saveData="1">
    <dbPr connection="Provider=Microsoft.Mashup.OleDb.1;Data Source=$Workbook$;Location=daily_11h30_nn_data;Extended Properties=&quot;&quot;" command="SELECT * FROM [daily_11h30_nn_data]"/>
  </connection>
  <connection id="5" xr16:uid="{40EFE63C-DF8F-4E6A-A834-D62B45A84F29}" keepAlive="1" name="Query - daily_11h30_nn_stock" description="Connection to the 'daily_11h30_nn_stock' query in the workbook." type="5" refreshedVersion="8" background="1" saveData="1">
    <dbPr connection="Provider=Microsoft.Mashup.OleDb.1;Data Source=$Workbook$;Location=daily_11h30_nn_stock;Extended Properties=&quot;&quot;" command="SELECT * FROM [daily_11h30_nn_stock]"/>
  </connection>
  <connection id="6" xr16:uid="{3A601AC5-C3C9-4DAD-8113-A745027BA21B}" keepAlive="1" name="Query - daily_11h30_top_stock" description="Connection to the 'daily_11h30_top_stock' query in the workbook." type="5" refreshedVersion="8" background="1" saveData="1">
    <dbPr connection="Provider=Microsoft.Mashup.OleDb.1;Data Source=$Workbook$;Location=daily_11h30_top_stock;Extended Properties=&quot;&quot;" command="SELECT * FROM [daily_11h30_top_stock]"/>
  </connection>
  <connection id="7" xr16:uid="{5AFBDAC9-7B6B-43C3-889D-C23A9023E0E0}" keepAlive="1" name="Query - daily_14h00_data" description="Connection to the 'daily_14h00_data' query in the workbook." type="5" refreshedVersion="8" background="1" saveData="1">
    <dbPr connection="Provider=Microsoft.Mashup.OleDb.1;Data Source=$Workbook$;Location=daily_14h00_data;Extended Properties=&quot;&quot;" command="SELECT * FROM [daily_14h00_data]"/>
  </connection>
  <connection id="8" xr16:uid="{63401ECF-AD4C-4F76-838D-AD2775698B9A}" keepAlive="1" name="Query - daily_14h00_news" description="Connection to the 'daily_14h00_news' query in the workbook." type="5" refreshedVersion="8" background="1" saveData="1">
    <dbPr connection="Provider=Microsoft.Mashup.OleDb.1;Data Source=$Workbook$;Location=daily_14h00_news;Extended Properties=&quot;&quot;" command="SELECT * FROM [daily_14h00_news]"/>
  </connection>
  <connection id="9" xr16:uid="{7FA4DD07-50C8-4C3E-9B70-0B8DB34C6768}" keepAlive="1" name="Query - daily_14h00_time" description="Connection to the 'daily_14h00_time' query in the workbook." type="5" refreshedVersion="8" background="1" saveData="1">
    <dbPr connection="Provider=Microsoft.Mashup.OleDb.1;Data Source=$Workbook$;Location=daily_14h00_time;Extended Properties=&quot;&quot;" command="SELECT * FROM [daily_14h00_time]"/>
  </connection>
  <connection id="10" xr16:uid="{35449757-ABB8-4298-BFC3-2F4F629617DF}" keepAlive="1" name="Query - daily_15h00_comment" description="Connection to the 'daily_15h00_comment' query in the workbook." type="5" refreshedVersion="8" background="1" saveData="1">
    <dbPr connection="Provider=Microsoft.Mashup.OleDb.1;Data Source=$Workbook$;Location=daily_15h00_comment;Extended Properties=&quot;&quot;" command="SELECT * FROM [daily_15h00_comment]"/>
  </connection>
  <connection id="11" xr16:uid="{ED23110F-5402-40F2-B649-31C3B1CCA705}" keepAlive="1" name="Query - daily_15h00_industry" description="Connection to the 'daily_15h00_industry' query in the workbook." type="5" refreshedVersion="8" background="1" saveData="1">
    <dbPr connection="Provider=Microsoft.Mashup.OleDb.1;Data Source=$Workbook$;Location=daily_15h00_industry;Extended Properties=&quot;&quot;" command="SELECT * FROM [daily_15h00_industry]"/>
  </connection>
  <connection id="12" xr16:uid="{C89C52AB-D6B1-4541-96FD-523D7A3B21BB}" keepAlive="1" name="Query - daily_15h00_itd" description="Connection to the 'daily_15h00_itd' query in the workbook." type="5" refreshedVersion="8" background="1" saveData="1">
    <dbPr connection="Provider=Microsoft.Mashup.OleDb.1;Data Source=$Workbook$;Location=daily_15h00_itd;Extended Properties=&quot;&quot;" command="SELECT * FROM [daily_15h00_itd]"/>
  </connection>
  <connection id="13" xr16:uid="{24B554C0-2163-44B9-92E5-5E17005A44FA}" keepAlive="1" name="Query - daily_15h00_nn_data" description="Connection to the 'daily_15h00_nn_data' query in the workbook." type="5" refreshedVersion="8" background="1" saveData="1">
    <dbPr connection="Provider=Microsoft.Mashup.OleDb.1;Data Source=$Workbook$;Location=daily_15h00_nn_data;Extended Properties=&quot;&quot;" command="SELECT * FROM [daily_15h00_nn_data]"/>
  </connection>
  <connection id="14" xr16:uid="{BBEE898C-338C-4725-BFEC-D3528A3FB054}" keepAlive="1" name="Query - daily_15h00_nn_stock" description="Connection to the 'daily_15h00_nn_stock' query in the workbook." type="5" refreshedVersion="8" background="1" saveData="1">
    <dbPr connection="Provider=Microsoft.Mashup.OleDb.1;Data Source=$Workbook$;Location=daily_15h00_nn_stock;Extended Properties=&quot;&quot;" command="SELECT * FROM [daily_15h00_nn_stock]"/>
  </connection>
  <connection id="15" xr16:uid="{8D5476FD-9719-4D1D-AE55-424FC7F176ED}" keepAlive="1" name="Query - daily_15h00_top_stock" description="Connection to the 'daily_15h00_top_stock' query in the workbook." type="5" refreshedVersion="8" background="1" saveData="1">
    <dbPr connection="Provider=Microsoft.Mashup.OleDb.1;Data Source=$Workbook$;Location=daily_15h00_top_stock;Extended Properties=&quot;&quot;" command="SELECT * FROM [daily_15h00_top_stock]"/>
  </connection>
  <connection id="16"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17"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18"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19"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20"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21"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 id="22" xr16:uid="{5A4CB82B-A391-4FCD-A01F-B5544663BBDC}" keepAlive="1" name="Query - daily_8h45_comment" description="Connection to the 'daily_8h45_comment' query in the workbook." type="5" refreshedVersion="8" background="1" saveData="1">
    <dbPr connection="Provider=Microsoft.Mashup.OleDb.1;Data Source=$Workbook$;Location=daily_8h45_comment;Extended Properties=&quot;&quot;" command="SELECT * FROM [daily_8h45_comment]"/>
  </connection>
  <connection id="23" xr16:uid="{711BF81F-01AE-4CE9-9F87-6BF5E7886C40}" keepAlive="1" name="Query - daily_8h45_itd" description="Connection to the 'daily_8h45_itd' query in the workbook." type="5" refreshedVersion="8" background="1" saveData="1">
    <dbPr connection="Provider=Microsoft.Mashup.OleDb.1;Data Source=$Workbook$;Location=daily_8h45_itd;Extended Properties=&quot;&quot;" command="SELECT * FROM [daily_8h45_itd]"/>
  </connection>
  <connection id="24" xr16:uid="{F4E7B50E-FDB7-4AD3-93C8-D8FD7DAD17DD}" keepAlive="1" name="Query - daily_8h45_nntd" description="Connection to the 'daily_8h45_nntd' query in the workbook." type="5" refreshedVersion="8" background="1" saveData="1">
    <dbPr connection="Provider=Microsoft.Mashup.OleDb.1;Data Source=$Workbook$;Location=daily_8h45_nntd;Extended Properties=&quot;&quot;" command="SELECT * FROM [daily_8h45_nntd]"/>
  </connection>
  <connection id="25" xr16:uid="{AD0EFF47-DEDF-4283-8C21-4645DA4C6EEB}" keepAlive="1" name="Query - daily_8h45_rr" description="Connection to the 'daily_8h45_rr' query in the workbook." type="5" refreshedVersion="8" background="1" saveData="1">
    <dbPr connection="Provider=Microsoft.Mashup.OleDb.1;Data Source=$Workbook$;Location=daily_8h45_rr;Extended Properties=&quot;&quot;" command="SELECT * FROM [daily_8h45_rr]"/>
  </connection>
  <connection id="26" xr16:uid="{ACCD5769-4086-4A71-A99C-441316EBAE05}" keepAlive="1" name="Query - daily_9h00_comment" description="Connection to the 'daily_9h00_comment' query in the workbook." type="5" refreshedVersion="8" background="1" saveData="1">
    <dbPr connection="Provider=Microsoft.Mashup.OleDb.1;Data Source=$Workbook$;Location=daily_9h00_comment;Extended Properties=&quot;&quot;" command="SELECT * FROM [daily_9h00_comment]"/>
  </connection>
  <connection id="27" xr16:uid="{C431D68E-A1AD-46FB-8A28-85C47E3C79D7}" keepAlive="1" name="Query - daily_9h00_flow" description="Connection to the 'daily_9h00_flow' query in the workbook." type="5" refreshedVersion="8" background="1" saveData="1">
    <dbPr connection="Provider=Microsoft.Mashup.OleDb.1;Data Source=$Workbook$;Location=daily_9h00_flow;Extended Properties=&quot;&quot;" command="SELECT * FROM [daily_9h00_flow]"/>
  </connection>
  <connection id="28" xr16:uid="{4669842C-9883-4F05-A2B6-117FC04605C2}" keepAlive="1" name="Query - daily_9h00_itd" description="Connection to the 'daily_9h00_itd' query in the workbook." type="5" refreshedVersion="8" background="1" saveData="1">
    <dbPr connection="Provider=Microsoft.Mashup.OleDb.1;Data Source=$Workbook$;Location=daily_9h00_itd;Extended Properties=&quot;&quot;" command="SELECT * FROM [daily_9h00_itd]"/>
  </connection>
  <connection id="29" xr16:uid="{5258EC09-6D89-49B7-8E17-79BC971D2419}" keepAlive="1" name="Query - daily_9h00_nntd_data" description="Connection to the 'daily_9h00_nntd_data' query in the workbook." type="5" refreshedVersion="8" background="1" saveData="1">
    <dbPr connection="Provider=Microsoft.Mashup.OleDb.1;Data Source=$Workbook$;Location=daily_9h00_nntd_data;Extended Properties=&quot;&quot;" command="SELECT * FROM [daily_9h00_nntd_data]"/>
  </connection>
  <connection id="30" xr16:uid="{765C0459-7C6B-4927-A39D-14CD5AF6D5D9}" keepAlive="1" name="Query - daily_9h00_nntd_stock" description="Connection to the 'daily_9h00_nntd_stock' query in the workbook." type="5" refreshedVersion="8" background="1" saveData="1">
    <dbPr connection="Provider=Microsoft.Mashup.OleDb.1;Data Source=$Workbook$;Location=daily_9h00_nntd_stock;Extended Properties=&quot;&quot;" command="SELECT * FROM [daily_9h00_nntd_stock]"/>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futureMetadata name="XLDAPR" count="1">
    <bk>
      <extLst>
        <ext uri="{bdbb8cdc-fa1e-496e-a857-3c3f30c029c3}">
          <xda:dynamicArrayProperties fDynamic="1" fCollapsed="0"/>
        </ext>
      </extLst>
    </bk>
  </futureMetadata>
  <cellMetadata count="1">
    <bk>
      <rc t="2" v="0"/>
    </bk>
  </cell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<sst xmlns="http://schemas.openxmlformats.org/spreadsheetml/2006/main" count="3463" uniqueCount="515">
  <si>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</si>
  <si>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</si>
  <si>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</si>
  <si>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</si>
  <si>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</si>
  <si>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</si>
  <si>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</si>
  <si>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</si>
  <si>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</si>
  <si>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</si>
  <si>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</si>
  <si>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</si>
  <si>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</si>
  <si>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</si>
  <si>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</si>
  <si>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</si>
  <si>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</si>
  <si>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</si>
  <si>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</si>
  <si>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</si>
  <si>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</si>
  <si>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</si>
  <si>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</si>
  <si>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</si>
  <si>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</si>
  <si>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</si>
  <si>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</si>
  <si>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</si>
  <si>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</si>
  <si>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</si>
  <si>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</si>
  <si>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</si>
  <si>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</si>
  <si>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</si>
  <si>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</si>
  <si>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</si>
  <si>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</si>
  <si>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</si>
  <si>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</si>
  <si>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</si>
  <si>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</si>
  <si>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</si>
  <si>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</si>
  <si>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</si>
  <si>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</si>
  <si>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1d_diff</t>
  </si>
  <si>
    <t>Thay đổi (+/-)</t>
  </si>
  <si>
    <t>Thay đổi (%)</t>
  </si>
  <si>
    <t>GOLD</t>
  </si>
  <si>
    <t>time</t>
  </si>
  <si>
    <t>TIN TỨC TRONG NƯỚC</t>
  </si>
  <si>
    <t>selected</t>
  </si>
  <si>
    <t>o</t>
  </si>
  <si>
    <t xml:space="preserve"> </t>
  </si>
  <si>
    <t>Đánh giá:</t>
  </si>
  <si>
    <t>TIN TỨC QUỐC TẾ</t>
  </si>
  <si>
    <t>TIN TỨC DOANH NGHIỆP</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</si>
  <si>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</si>
  <si>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</si>
  <si>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</si>
  <si>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ai_selected</t>
  </si>
  <si>
    <t>CLZ</t>
  </si>
  <si>
    <t>WTI OIL</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</si>
  <si>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</si>
  <si>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</si>
  <si>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</si>
  <si>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</si>
  <si>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</si>
  <si>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</si>
  <si>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</si>
  <si>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</si>
  <si>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</si>
  <si>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</si>
  <si>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</si>
  <si>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omo_bom_tien</t>
  </si>
  <si>
    <t>omo_hut_tien</t>
  </si>
  <si>
    <t>omo_bom_hut_rong</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</si>
  <si>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</si>
  <si>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</si>
  <si>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</si>
  <si>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</si>
  <si>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</si>
  <si>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</si>
  <si>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</si>
  <si>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</si>
  <si>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</si>
  <si>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</si>
  <si>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</si>
  <si>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</si>
  <si>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</si>
  <si>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</si>
  <si>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</si>
  <si>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</si>
  <si>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</si>
  <si>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</si>
  <si>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</si>
  <si>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</si>
  <si>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</si>
  <si>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</si>
  <si>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</si>
  <si>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</si>
  <si>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</si>
  <si>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</si>
  <si>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LÃI SUẤT LIÊN NGÂN HÀNG</t>
  </si>
  <si>
    <t>LÃI SUẤT HUY ĐỘNG/CHO VAY CỦA NHTM</t>
  </si>
  <si>
    <t>DỰ TRỰ NGOẠI HỐI CỦA NHNN</t>
  </si>
  <si>
    <t>TỶ GIÁ VND/USD</t>
  </si>
  <si>
    <t>comment</t>
  </si>
  <si>
    <t>overall</t>
  </si>
  <si>
    <t>ta_index</t>
  </si>
  <si>
    <t>long_short</t>
  </si>
  <si>
    <t>open</t>
  </si>
  <si>
    <t>high</t>
  </si>
  <si>
    <t>low</t>
  </si>
  <si>
    <t>volume</t>
  </si>
  <si>
    <t>pct_change</t>
  </si>
  <si>
    <t>diff</t>
  </si>
  <si>
    <t>basis</t>
  </si>
  <si>
    <t>sell_volume</t>
  </si>
  <si>
    <t>buy_volume</t>
  </si>
  <si>
    <t>sell_value</t>
  </si>
  <si>
    <t>buy_value</t>
  </si>
  <si>
    <t>net_volume</t>
  </si>
  <si>
    <t>net_value</t>
  </si>
  <si>
    <t>NN</t>
  </si>
  <si>
    <t>41I1F8000</t>
  </si>
  <si>
    <t>TD</t>
  </si>
  <si>
    <t>Open Interest</t>
  </si>
  <si>
    <t>Volume</t>
  </si>
  <si>
    <t>Basis</t>
  </si>
  <si>
    <t>Giá hiện tại</t>
  </si>
  <si>
    <t>Giá mở cửa tuần (O)</t>
  </si>
  <si>
    <t>Giá cao nhất tuần (H)</t>
  </si>
  <si>
    <t>Giá thấp nhất tuần (L)</t>
  </si>
  <si>
    <t>Giá cân bằng tuần (Pivot)</t>
  </si>
  <si>
    <t>Giá mở cửa tháng (O)</t>
  </si>
  <si>
    <t>Giá cao nhất tháng (H)</t>
  </si>
  <si>
    <t>Giá thấp nhất tháng (L)</t>
  </si>
  <si>
    <t>Giá cân bằng tháng (Pivot)</t>
  </si>
  <si>
    <t>week_open</t>
  </si>
  <si>
    <t>week_prev_high</t>
  </si>
  <si>
    <t>week_prev_low</t>
  </si>
  <si>
    <t>week_pivot</t>
  </si>
  <si>
    <t>month_open</t>
  </si>
  <si>
    <t>month_prev_high</t>
  </si>
  <si>
    <t>month_prev_low</t>
  </si>
  <si>
    <t>month_pivot</t>
  </si>
  <si>
    <t>open_interest</t>
  </si>
  <si>
    <t>cum_volume</t>
  </si>
  <si>
    <t>DỮ LIỆU GIAO DỊCH CHỈ SỐ PHÁI SINH</t>
  </si>
  <si>
    <t>MÃ CHỈ SỐ</t>
  </si>
  <si>
    <t>* Đơn vị: Tỷ đồng</t>
  </si>
  <si>
    <t>Tổng khối lượng Long</t>
  </si>
  <si>
    <t>Tổng khối lượng Net</t>
  </si>
  <si>
    <t>Tổng khối lượng Short</t>
  </si>
  <si>
    <t>THỐNG KÊ GIAO DỊCH NƯỚC NGOÀI/TỰ DOANH</t>
  </si>
  <si>
    <t>* Đơn vị: Hợp đồng</t>
  </si>
  <si>
    <t>DỮ LIỆU NƯỚC NGOÀI GIAO DỊCH PHÁI SINH</t>
  </si>
  <si>
    <t>Luỹ kế kì hạn</t>
  </si>
  <si>
    <t>Giá vốn trung bình</t>
  </si>
  <si>
    <t>DỮ LIỆU TỰ DOANH GIAO DỊCH PHÁI SINH</t>
  </si>
  <si>
    <t>rate-2025-08-01</t>
  </si>
  <si>
    <t>value-2025-08-01</t>
  </si>
  <si>
    <t>rate-2025-08-04</t>
  </si>
  <si>
    <t>value-2025-08-04</t>
  </si>
  <si>
    <t>rate-2025-08-05</t>
  </si>
  <si>
    <t>value-2025-08-05</t>
  </si>
  <si>
    <t>DỮ LIỆU LÃI SUẤT VÀ TỶ GIÁ</t>
  </si>
  <si>
    <t>CÁC TIN NỔI BẬT KHÁC</t>
  </si>
  <si>
    <t xml:space="preserve">PHÂN TÍCH KỸ THUẬT CHỈ SỐ </t>
  </si>
  <si>
    <t>➤ Phân tích đa khung thời gian</t>
  </si>
  <si>
    <t>➤ Tổng quan diễn biến chỉ số</t>
  </si>
  <si>
    <t>➤ Kết luận xu hướng</t>
  </si>
  <si>
    <t>CHIẾN LƯỢC GIAO DỊCH</t>
  </si>
  <si>
    <t>base</t>
  </si>
  <si>
    <t>risk</t>
  </si>
  <si>
    <t>profit</t>
  </si>
  <si>
    <t>*Chiến lược LONG</t>
  </si>
  <si>
    <t>*Chiến lược SHORT</t>
  </si>
  <si>
    <t>HNXINDEX</t>
  </si>
  <si>
    <t>UPINDEX</t>
  </si>
  <si>
    <t>VN30F2M</t>
  </si>
  <si>
    <t>BIẾN ĐỘNG THỊ TRƯỜNG</t>
  </si>
  <si>
    <t>BẢN TIN CHÀO BUỔI SÁNG</t>
  </si>
  <si>
    <t>PHÒNG MÔI GIỚI VÀ TƯ VẤN ĐẦU TƯ</t>
  </si>
  <si>
    <t>BẢN TIN CHIẾN LƯỢC GIAO DỊCH PHÁI SINH</t>
  </si>
  <si>
    <t>rate-2025-08-06</t>
  </si>
  <si>
    <t>value-2025-08-06</t>
  </si>
  <si>
    <t>rate-2025-08-07</t>
  </si>
  <si>
    <t>value-2025-08-07</t>
  </si>
  <si>
    <t>BẢN TIN CẬP NHẬT THÔNG TIN THỊ TRƯỜNG</t>
  </si>
  <si>
    <t>vol_ratio</t>
  </si>
  <si>
    <t>t0_score</t>
  </si>
  <si>
    <t>Dầu khí</t>
  </si>
  <si>
    <t>Bảo hiểm</t>
  </si>
  <si>
    <t>Công nghiệp</t>
  </si>
  <si>
    <t>Bất động sản</t>
  </si>
  <si>
    <t>BĐS KCN</t>
  </si>
  <si>
    <t>Xây dựng</t>
  </si>
  <si>
    <t>Hoá chất</t>
  </si>
  <si>
    <t>DV hạ tầng</t>
  </si>
  <si>
    <t>Vận tải</t>
  </si>
  <si>
    <t>Hàng tiêu dùng</t>
  </si>
  <si>
    <t>Thực phẩm</t>
  </si>
  <si>
    <t>Khoáng sản</t>
  </si>
  <si>
    <t>Thép</t>
  </si>
  <si>
    <t>Bán lẻ</t>
  </si>
  <si>
    <t>Công ty tài chính</t>
  </si>
  <si>
    <t>Y tế</t>
  </si>
  <si>
    <t>Thuỷ sản</t>
  </si>
  <si>
    <t>Du lịch và DV</t>
  </si>
  <si>
    <t>Công nghệ</t>
  </si>
  <si>
    <t>Ngân hàng</t>
  </si>
  <si>
    <t>Dệt may</t>
  </si>
  <si>
    <t>Chứng khoán</t>
  </si>
  <si>
    <t>cum_value</t>
  </si>
  <si>
    <t>sentiment_pos</t>
  </si>
  <si>
    <t>sentiment_neg</t>
  </si>
  <si>
    <t>price_pos</t>
  </si>
  <si>
    <t>price_neg</t>
  </si>
  <si>
    <t>price_neu</t>
  </si>
  <si>
    <t>top_check</t>
  </si>
  <si>
    <t>VPB</t>
  </si>
  <si>
    <t>GEX</t>
  </si>
  <si>
    <t>CII</t>
  </si>
  <si>
    <t>DCM</t>
  </si>
  <si>
    <t>CEO</t>
  </si>
  <si>
    <t>PDR</t>
  </si>
  <si>
    <t>VCI</t>
  </si>
  <si>
    <t>VRE</t>
  </si>
  <si>
    <t>FPT</t>
  </si>
  <si>
    <t>HPG</t>
  </si>
  <si>
    <t>SSI</t>
  </si>
  <si>
    <t>GEE</t>
  </si>
  <si>
    <t>Giá mở của</t>
  </si>
  <si>
    <t>Giá cao nhất</t>
  </si>
  <si>
    <t>Giá thấp nhất</t>
  </si>
  <si>
    <t>KLGD (Triệu CP)</t>
  </si>
  <si>
    <t>GTGD (Tỷ VNĐ)</t>
  </si>
  <si>
    <t>CẬP NHẬT DỮ LIỆU VNINDEX</t>
  </si>
  <si>
    <t>DỮ LIỆU GIAO DỊCH VNINDEX</t>
  </si>
  <si>
    <t>Long (Hỗ trợ)</t>
  </si>
  <si>
    <t>THỐNG KÊ GIAO DỊCH NƯỚC NGOÀI</t>
  </si>
  <si>
    <t>* Đơn vị: Triệu CP</t>
  </si>
  <si>
    <t>Tổng khối lượng nước ngoài mua</t>
  </si>
  <si>
    <t>Tổng khối lượng nước ngoài bán</t>
  </si>
  <si>
    <t>Tổng khối lượng mua/bán ròng</t>
  </si>
  <si>
    <t>Tổng giá trị nước ngoài mua</t>
  </si>
  <si>
    <t>Tổng giá trị nước ngoài bán</t>
  </si>
  <si>
    <t>Tổng giá trị mua/bán ròng</t>
  </si>
  <si>
    <t>* Đơn vị: Tỷ VNĐ</t>
  </si>
  <si>
    <t>Giá tăng</t>
  </si>
  <si>
    <t>Giá giảm</t>
  </si>
  <si>
    <t>Giá không đổi</t>
  </si>
  <si>
    <t>MỨC PHÂN BỔ DÒNG TIỀN VÀ THANH KHOẢN</t>
  </si>
  <si>
    <t>QCG</t>
  </si>
  <si>
    <t>MSN</t>
  </si>
  <si>
    <t>HHV</t>
  </si>
  <si>
    <t>VGC</t>
  </si>
  <si>
    <t>BSR</t>
  </si>
  <si>
    <t>HSG</t>
  </si>
  <si>
    <t>VCG</t>
  </si>
  <si>
    <t>DPM</t>
  </si>
  <si>
    <t>DIG</t>
  </si>
  <si>
    <t>VNM</t>
  </si>
  <si>
    <t>VSC</t>
  </si>
  <si>
    <t>KDH</t>
  </si>
  <si>
    <t>IDC</t>
  </si>
  <si>
    <t>SHB</t>
  </si>
  <si>
    <t>11/08/2025</t>
  </si>
  <si>
    <t>VAB</t>
  </si>
  <si>
    <t>GVR</t>
  </si>
  <si>
    <t>HHS</t>
  </si>
  <si>
    <t>VND</t>
  </si>
  <si>
    <t>CHỈ SỐ TÂM LÝ VÀ THANH KHOẢN</t>
  </si>
  <si>
    <t>vol_ratio_pos</t>
  </si>
  <si>
    <t>vol_ratio_neg</t>
  </si>
  <si>
    <t>vol_ratio_neu</t>
  </si>
  <si>
    <t>HDG</t>
  </si>
  <si>
    <t>TK cao</t>
  </si>
  <si>
    <t>TK trung bình</t>
  </si>
  <si>
    <t>TK thấp</t>
  </si>
  <si>
    <t>DIỄN BIẾN CHỈ SỐ THANH KHOẢN TRONG PHIÊN</t>
  </si>
  <si>
    <t>ĐỘ RỘNG BIẾN ĐỘNG GIÁ</t>
  </si>
  <si>
    <t>ĐỘ RỘNG THANH KHOẢN</t>
  </si>
  <si>
    <t>TOP CỔ PHIẾU NỔI BẬT TRONG PHIÊN</t>
  </si>
  <si>
    <t>TOP CỔ PHIẾU TÍCH CỰC</t>
  </si>
  <si>
    <t>industry</t>
  </si>
  <si>
    <t>pos</t>
  </si>
  <si>
    <t>neg</t>
  </si>
  <si>
    <t>Chỉ số thanh khoản</t>
  </si>
  <si>
    <t>*Mã cổ phiếu</t>
  </si>
  <si>
    <t>*Tên nhóm ngành</t>
  </si>
  <si>
    <t>*Giá hiện tại</t>
  </si>
  <si>
    <t>*Thay đổi (%)</t>
  </si>
  <si>
    <t>*Chỉ số thanh khoản</t>
  </si>
  <si>
    <t>*Giá trị dòng tiền</t>
  </si>
  <si>
    <t>TOP CỔ PHIẾU TIÊU CỰC</t>
  </si>
  <si>
    <t>NHÓM NGÀNH</t>
  </si>
  <si>
    <t>GIÁ TRỊ DÒNG TIỀN TRONG PHIÊN</t>
  </si>
  <si>
    <t>CHỈ SỐ THANH KHOẢN</t>
  </si>
  <si>
    <t>BẢN TIN CẬP NHẬT GIAO DỊCH PHIÊN SÁNG</t>
  </si>
  <si>
    <t>BẢN TIN TỔNG KẾT PHIÊN GIAO DỊCH</t>
  </si>
  <si>
    <t>ANV</t>
  </si>
  <si>
    <t>BẢN TIN CHIẾN LƯỢC GIAO DỊCH CƠ SỞ</t>
  </si>
  <si>
    <t>t5_score</t>
  </si>
  <si>
    <t>hsA</t>
  </si>
  <si>
    <t>hsB</t>
  </si>
  <si>
    <t>hsC</t>
  </si>
  <si>
    <t>hsD</t>
  </si>
  <si>
    <t>pct_score</t>
  </si>
  <si>
    <t>pct_price</t>
  </si>
  <si>
    <t>ta_vnindex</t>
  </si>
  <si>
    <t>SHS</t>
  </si>
  <si>
    <t>DGC</t>
  </si>
  <si>
    <t>VHM</t>
  </si>
  <si>
    <t>MWG</t>
  </si>
  <si>
    <t>DỮ LIỆU GIAO DỊCH CHỈ SỐ VNINDEX</t>
  </si>
  <si>
    <t>DỮ LIỆU GIAO DỊCH NƯỚC NGOÀI</t>
  </si>
  <si>
    <t>DỮ LIỆU TỰ GIAO DỊCH TỰ DOANH</t>
  </si>
  <si>
    <t>Tổng khối lượng mua vào</t>
  </si>
  <si>
    <t>Tổng khối lượng bán ra</t>
  </si>
  <si>
    <t>Tổng giá trị mua vào</t>
  </si>
  <si>
    <t>Tổng giá trị bán ra</t>
  </si>
  <si>
    <t>PET</t>
  </si>
  <si>
    <t>REE</t>
  </si>
  <si>
    <t>NAF</t>
  </si>
  <si>
    <t>PNJ</t>
  </si>
  <si>
    <t>PXL</t>
  </si>
  <si>
    <t>HII</t>
  </si>
  <si>
    <t>TCB</t>
  </si>
  <si>
    <t>VHC</t>
  </si>
  <si>
    <t>DCL</t>
  </si>
  <si>
    <t>DÒNG TIỀN THỊ TRƯỜNG</t>
  </si>
  <si>
    <t>DỮ LIỆU DÒNG TIỀN</t>
  </si>
  <si>
    <t>Dòng tiền trong phiên</t>
  </si>
  <si>
    <t>Trong phiên giao dịch ngày 11/08/2025, VNINDEX mở cửa trong sắc xanh, nhưng nhanh chóng chịu áp lực bán và giảm sâu. Lực mua chủ động chiếm ưu thế xuyên suốt phiên, đẩy chỉ số có lúc tăng hơn 16.8 điểm so với mức điểm thấp nhất. Áp lực bán gia tăng trở lại cuối phiên, tuy nhiên chỉ số vẫn bảo toàn được thành quả tăng ấn tượng trong ngày.</t>
  </si>
  <si>
    <t>Trong phiên 11/08, VNINDEX mở cửa tăng, trải qua giao dịch giằng co rồi đóng cửa cao hơn, hình thành nến tăng giá, thể hiện phe mua áp đảo. Hai đường SMA 20 và SMA 60 tiếp tục duy trì xu hướng tăng mạnh, với giá đóng cửa nằm trên cả hai, củng cố đà tăng. Chỉ báo RSI 14 đạt 75.24, cho thấy chỉ số đang nằm trong vùng quá mua, cảnh báo khả năng điều chỉnh ngắn hạn.
Khung tuần có hỗ trợ tại mốc đỉnh cũ 1564.92 và điểm xoay 1514.19. Mức kháng cự gần nhất là 1601.79. Trong khung tháng, chỉ số có hỗ trợ mạnh quanh mức đỉnh cũ 1564.92, cùng các mức Fibonacci 1505.60 và 1479.66. Vùng hỗ trợ then chốt quanh 1564-1565 (đỉnh tuần/tháng trước) sẽ kiểm định phe mua. Vùng kháng cự chính nằm tại 1601.79.
Tổng thể, chỉ số VNINDEX đang duy trì đà tăng trưởng mạnh mẽ, được củng cố bởi các tín hiệu tích cực từ đường xu hướng. Mốc hỗ trợ 1564.92 (đỉnh cũ quan trọng) và kháng cự 1601.79 (đỉnh gần nhất) là những điểm then chốt.</t>
  </si>
  <si>
    <t>14:59</t>
  </si>
  <si>
    <t>Trong phiên giao dịch sáng ngày 11/08/2025, VNINDEX mở cửa trong sắc xanh, sau đó duy trì đà tăng nhẹ nhưng nhanh chóng chịu áp lực bán đáng kể. Lực mua chủ động xuyên suốt phiên kéo dài, giúp chỉ số có lúc tăng hơn 16.8 điểm so với mức điểm thấp nhất trong phiên sáng. Mặc dù có những điều chỉnh, chỉ số VNINDEX cho thấy nỗ lực phục hồi cuối phiên, chốt phiên giao dịch sáng ở mức 1600.41 điểm, bảo toàn được thành quả.</t>
  </si>
  <si>
    <t>Tổng kết phiên giao dịch ngày 11/08, chỉ số VNINDEX mở cửa với sắc xanh tích cực ban đầu, tuy nhiên sau đó nhanh chóng gặp áp lực điều chỉnh mạnh. Diễn biến phiên thể hiện rõ sự giằng co, khi chỉ số có lúc tăng hơn 16.84 điểm so với mức thấp nhất đạt được trong ngày. Giai đoạn cuối phiên chứng kiến một nỗ lực phục hồi tích cực, giúp chỉ số bảo toàn được thành quả, đóng cửa cao hơn mức mở cửa.</t>
  </si>
  <si>
    <t>Chuyên gia: Ngân hàng nhỏ bứt phá nhờ thị trường 'ngách', chờ cú hích từ bỏ room tín dụng</t>
  </si>
  <si>
    <t>Ngân hàng nhỏ như NCB tăng 549,7%, ABBank tăng 227,8% lợi nhuận quý II/2025. Vốn thấp và khách hàng rớt hạng giúp ngân hàng nhỏ tăng trưởng mạnh mẽ hơn. Bỏ room tín dụng và sửa đổi Luật TCTD sẽ tạo cơ hội bứt phá. Chuyển đổi số, phát triển xanh là chiến lược tương lai quan trọng cho ngân hàng. Quản trị rủi ro tốt là yếu tố then chốt để ngân hàng nhỏ thành công.</t>
  </si>
  <si>
    <t>https://cdn.vietnambiz.vn/1881912202208555/images/2025/08/11/unknown-5-20250811115813731.jpg?width=700</t>
  </si>
  <si>
    <t>https://vietnambiz.vn/chuyen-gia-ngan-hang-nho-but-pha-nho-thi-truong-ngach-cho-cu-hich-tu-bo-room-tin-dung-20258119540542.htm</t>
  </si>
  <si>
    <t>2 kịch bản khai thác sân bay Long Thành và Tân Sơn Nhất từ năm 2026</t>
  </si>
  <si>
    <t>Sân bay Long Thành khai thác 100% chuyến bay quốc tế, Tân Sơn Nhất 95% nội địa.  Long Thành đón 19,1 triệu khách quốc tế, Tân Sơn Nhất 29,5 triệu khách nội địa. Phương án một giúp tối ưu nguồn lực, tạo trung tâm trung chuyển hàng không duy nhất. Phương án hai phân tán hoạt động quốc tế, làm suy yếu vị thế trung chuyển sân bay Long Thành. Cục Hàng không và hãng bay quốc tế ủng hộ phương án một chuyển toàn bộ bay quốc tế.</t>
  </si>
  <si>
    <t>https://image.vietstock.vn/2025/08/11/vietstock_s_2-kich-ban-khai-thac-san-bay-long-thanh-va-tan-son-nhat-tu-nam-2026_20250811143611.png</t>
  </si>
  <si>
    <t>http://vietstock.vn/2025/08/2-kich-ban-khai-thac-san-bay-long-thanh-va-tan-son-nhat-tu-nam-2026-768-1340008.htm</t>
  </si>
  <si>
    <t>Các ngân hàng đang cho vay bất động sản ra sao?</t>
  </si>
  <si>
    <t>Tín dụng bất động sản tăng mạnh, chiếm 18,5% tổng dư nợ toàn hệ thống. Techcombank dẫn đầu với dư nợ kinh doanh bất động sản gần 227.500 tỷ đồng. Tín dụng chảy mạnh vào bất động sản chủ yếu để đảo nợ trái phiếu, cấu trúc lại vốn. Việc này làm dấy lên lo ngại về "sốt" giá tài sản và rủi ro hệ thống. Tuy nhiên, NHNN cho rằng tín dụng bất động sản tăng là phù hợp với việc tháo gỡ khó khăn.</t>
  </si>
  <si>
    <t>https://cdn.vietnambiz.vn/1881912202208555/images/2025/08/11/screen-shot-2025-08-11-at-104900-20250811111603106.png?width=700</t>
  </si>
  <si>
    <t>https://vietnambiz.vn/cac-ngan-hang-dang-cho-vay-bat-dong-san-ra-sao-20258811201159.htm</t>
  </si>
  <si>
    <t>Thủ tướng Chính phủ yêu cầu hoàn thành cao nhất các mục tiêu phát triển kinh tế-xã hội năm 2025</t>
  </si>
  <si>
    <t>Thủ tướng yêu cầu hoàn thành mục tiêu GDP 8.3-8.5%, CPI dưới 4.5% năm 2025. Chính phủ ban hành Nghị quyết 230/NQ-CP yêu cầu các ngành theo dõi sát tình hình quốc tế. Bộ Tài chính phấn đấu tăng thu ngân sách nhà nước năm 2025 ít nhất 25%. Tăng tốc giải ngân vốn đầu tư công, đạt trên 60% đến hết quý 3. Tích cực chuẩn bị đầu tư công trung hạn giai đoạn 2026-2030 với dưới 3,000 dự án.</t>
  </si>
  <si>
    <t>https://image.vietstock.vn/2025/08/11/chinh-phu-ban-hanh-nghi-quyet-phien-hop-thuong-ky-thang-7.jpg</t>
  </si>
  <si>
    <t>http://vietstock.vn/2025/08/thu-tuong-chinh-phu-yeu-cau-hoan-thanh-cao-nhat-cac-muc-tieu-phat-trien-kinh-te-xa-hoi-nam-2025-761-1339980.htm</t>
  </si>
  <si>
    <t>Khách quốc tế đến Việt Nam có thể tăng mạnh nhờ chính sách miễn thị thực</t>
  </si>
  <si>
    <t>Chính phủ miễn thị thực 45 ngày cho công dân 12 nước châu Âu đến Việt Nam. Chính sách miễn thị thực này có hiệu lực từ 15/8/2025 đến hết ngày 14/8/2028.  Miễn thị thực cho các đối tượng đặc biệt phục vụ kinh tế xã hội theo Nghị định 221/2025/NĐ-CP.  Các học giả, chuyên gia, nhà đầu tư lớn cũng được miễn thị thực nhập cảnh.  Miễn thị thực nhiều lần, thời hạn tối đa 5 năm theo quy định mới.</t>
  </si>
  <si>
    <t>https://image.vietstock.vn/2025/08/11/mien-thi-thuc-de-kich-cau-du-lich.jpg</t>
  </si>
  <si>
    <t>http://vietstock.vn/2025/08/khach-quoc-te-den-viet-nam-co-the-tang-manh-nho-chinh-sach-mien-thi-thuc-768-1339883.htm</t>
  </si>
  <si>
    <t>Tỷ giá USD hôm nay 11/8: Giá mua bán trong nước tăng nhẹ</t>
  </si>
  <si>
    <t>USD tuần qua giảm khi kinh tế Mỹ suy yếu, dữ liệu việc làm tháng 7 thấp hơn kỳ vọng.  Chỉ số DXY giao dịch tại 98,23, euro mạnh lên 1,1647 USD.  Các ngân hàng Việt Nam điều chỉnh tăng nhẹ, Vietcombank mua 24.231, bán 26.442.  Thị trường chợ đen niêm yết 26.420 - 26.480 VND/USD.  Fed có thể sớm cắt giảm lãi suất, ảnh hưởng đến giá trị USD toàn cầu.</t>
  </si>
  <si>
    <t>https://cdn1.vietnambiz.vn/1881912202208555/images/2025/08/10/lynxnpec9p09nl-20250810095118696-avatar-15x10-20250810103551772.jpg?width=600&amp;height=315</t>
  </si>
  <si>
    <t>https://vietnambiz.vn/ty-gia-usd-hom-nay-118-ghi-nhan-mot-tuan-giam-do-ky-vong-ve-fed-2025810103552692.htm</t>
  </si>
  <si>
    <t>Hàng loạt kỷ lục trong tuần chứng khoán sôi động nhất lịch sử</t>
  </si>
  <si>
    <t>Thị trường chứng khoán Việt Nam phá kỷ lục với VN-Index đạt 1.584,95 điểm, thanh khoản 253.500 tỷ đồng. Dòng tiền nội áp đảo, lan tỏa khắp các nhóm ngành, trong khi khối ngoại bán ròng mạnh 12.849 tỷ đồng. Chứng khoán Mỹ cũng tăng mạnh, Nasdaq lập đỉnh mới nhờ cổ phiếu công nghệ và kỳ vọng Fed giảm lãi suất. VN-Index có thể thử thách 1.600 điểm nhưng nhà đầu tư cần thận trọng với rủi ro chốt lời, margin.</t>
  </si>
  <si>
    <t>https://cdn.vietnambiz.vn/1881912202208555/images/2025/08/10/crawl-20250810194624289.jpg</t>
  </si>
  <si>
    <t>https://vietnambiz.vn/hang-loat-ky-luc-trong-tuan-chung-khoan-soi-dong-nhat-lich-su-2025810194828502.htm</t>
  </si>
  <si>
    <t>Vì sao tiền ồ ạt đổ vào chứng khoán tạo thanh khoản không tưởng?</t>
  </si>
  <si>
    <t>Thanh khoản chứng khoán Việt Nam đạt kỷ lục, có phiên giao dịch tới 3 tỷ USD. Lãi suất thấp cùng kỳ vọng nâng hạng FTSE thúc đẩy dòng tiền đổ mạnh. Chính sách nới lỏng tiền tệ và tăng trưởng tín dụng 10% hỗ trợ thị trường. Nhà đầu tư nên cẩn trọng với định giá P/E vượt trung bình 10 năm. Ưu tiên nhóm ngân hàng, bất động sản, hóa chất và đầu tư công.</t>
  </si>
  <si>
    <t>https://cdn.vietnambiz.vn/1881912202208555/images/2025/08/10/hinh-anh-10-8-25-luc-1438-20250810143846496.jpeg</t>
  </si>
  <si>
    <t>https://vietnambiz.vn/vi-sao-tien-o-at-do-vao-chung-khoan-tao-thanh-khoan-khong-tuong-20258101457456.htm</t>
  </si>
  <si>
    <t>Nhận định thị trường chứng khoán 11/8: Giằng co trong vùng 1.580 – 1.585 điểm</t>
  </si>
  <si>
    <t>VN-Index giằng co quanh mốc 1.585 điểm, lực bắt đáy tại 1.565 cho thấy tín hiệu tích cực. Các công ty chứng khoán dự báo xu hướng giằng co tiếp diễn ở vùng 1.580-1.585. ACBS kỳ vọng VN-Index tiếp tục tăng lên ngưỡng 1.600 điểm. TPS cảnh báo rủi ro khi xung lực tăng giá có dấu hiệu chững lại. Chứng khoán phái sinh cho thấy xu hướng tăng ngắn hạn duy trì trên 1.708 điểm.</t>
  </si>
  <si>
    <t>https://cdn.vietnambiz.vn/1881912202208555/images/2025/08/10/moi-20250810124656262.png?width=700</t>
  </si>
  <si>
    <t>https://vietnambiz.vn/nhan-dinh-thi-truong-chung-khoan-118-giang-co-trong-vung-1580-1585-diem-2025810125531978.htm</t>
  </si>
  <si>
    <t>Một tỉnh chuẩn bị đón gần 7 tỷ USD vốn đầu tư</t>
  </si>
  <si>
    <t xml:space="preserve">Bắc Ninh thu hút 3,9 tỷ USD FDI, hàng xuất sang Mỹ ước đạt 23-25% cả nước. Tăng trưởng kinh tế 10,47%, công nghiệp đạt 17,64%, kim ngạch xuất nhập khẩu 47,8 tỷ USD. Tỉnh sẽ trao giấy chứng nhận đầu tư 6,9 tỷ USD, chú trọng giải ngân vốn đạt 70,11%. Bắc Ninh khởi công dự án, kiến nghị Chính phủ ban hành một số nghị quyết quan trọng.
</t>
  </si>
  <si>
    <t>https://cafefcdn.com/zoom/600_315/203337114487263232/2025/8/8/avatar1754649724185-17546497258401201550428.jpg</t>
  </si>
  <si>
    <t>https://cafef.vn/mot-tinh-chuan-bi-don-gan-7-ty-usd-von-dau-tu-188250808174350327.chn</t>
  </si>
  <si>
    <t>Một quan chức Fed ủng hộ giảm lãi suất 3 lần</t>
  </si>
  <si>
    <t xml:space="preserve">Phó Chủ tịch Fed Bowman ủng hộ ba lần giảm lãi suất trong năm 2024. Bà viện dẫn dữ liệu thị trường lao động và tự tin lạm phát gần 2%. Trump áp thuế quan, gây lo ngại "đình lạm", có thể đẩy Fed vào thế khó. Hiện tại, Fed còn ba cuộc họp, thị trường kỳ vọng cắt giảm lãi suất tháng 9. Chủ tịch Powell vẫn độc lập, bất chấp áp lực từ Trump, giữ nguyên lãi suất.
</t>
  </si>
  <si>
    <t>https://image.vietstock.vn/2025/08/11/bowman.png</t>
  </si>
  <si>
    <t>http://vietstock.vn/2025/08/mot-quan-chuc-fed-ung-ho-giam-lai-suat-3-lan-775-1339959.htm</t>
  </si>
  <si>
    <t>Thỏa thuận chưa từng có: Nvidia, AMD chia 15% doanh thu chip ở Trung Quốc cho Chính phủ Mỹ</t>
  </si>
  <si>
    <t xml:space="preserve">Nvidia và AMD sẽ chia sẻ 15% doanh thu chip bán tại Trung Quốc cho Chính phủ Mỹ. Để được cấp phép, họ được phép bán chip H20 và MI308 tại thị trường tỷ dân. Thỏa thuận này được đưa ra trong bối cảnh thuế quan của Trump gây ảnh hưởng lớn. CEO Nvidia Jensen Huang đã có cuộc gặp với ông Trump để thảo luận. Nvidia cho biết họ tuân thủ các quy tắc mà chính phủ Mỹ đã đề ra.
</t>
  </si>
  <si>
    <t>https://image.vietstock.vn/2025/08/11/amd_107978.png</t>
  </si>
  <si>
    <t>http://vietstock.vn/2025/08/thoa-thuan-chua-tung-co-nvidia-amd-chia-15-doanh-thu-chip-o-trung-quoc-cho-chinh-phu-my-775-1339879.htm</t>
  </si>
  <si>
    <t>Mỹ nhắm thẳng vào “bạn hàng” lớn nhất của dầu Nga: Quốc gia chủ chốt BRICS liệu có buông tay?</t>
  </si>
  <si>
    <t xml:space="preserve">Ông Trump cân nhắc áp thuế Trung Quốc vì mua dầu Nga, tương tự Ấn Độ với mức 25%. Phó Tổng thống Vance xem xét, thuế quan là công cụ, song chưa có quyết định cuối cùng. Trung Quốc nhập 108,5 triệu tấn dầu Nga năm 2024, chiếm 20% tổng lượng. Mỹ và Trung Quốc gia hạn tạm dừng tăng thuế, chưa được chính quyền xác nhận chính thức. Ông Trump tìm kiếm thỏa thuận chấm dứt xung đột, dự kiến gặp Putin, nhưng chưa rõ hình thức xử lý.
</t>
  </si>
  <si>
    <t>https://cafefcdn.com/thumb_w/640/203337114487263232/2025/8/11/avatar1754881851630-17548818527221877829362.png</t>
  </si>
  <si>
    <t>https://cafef.vn/my-nham-thang-vao-ban-hang-lon-nhat-cua-dau-nga-quoc-gia-chu-chot-brics-lieu-co-buong-tay-188250811101156813.chn</t>
  </si>
  <si>
    <t>Trung Quốc cáo buộc chip H20 của Nvidia gây rủi ro bảo mật, ông lớn Mỹ lập tức phản bác</t>
  </si>
  <si>
    <t>Nvidia bác bỏ cáo buộc chip H20 là mối đe dọa an ninh quốc gia từ truyền thông Trung Quốc.  Truyền thông nhà nước Trung Quốc đưa tin chip H20 không tiên tiến hay thân thiện môi trường. Nvidia khẳng định chip không có "cửa hậu" hay chức năng "tắt từ xa". Mỹ đã nới lỏng lệnh cấm bán chip H20 cho Trung Quốc gần đây. Trung Quốc muốn Mỹ nới lỏng kiểm soát xuất khẩu chip băng thông cao.</t>
  </si>
  <si>
    <t>https://cdn.vietnambiz.vn/1881912202208555/images/2025/08/11/crawl-20250811072318315-20250811072318325.jpg?width=700</t>
  </si>
  <si>
    <t>https://vietnambiz.vn/trung-quoc-cao-buoc-chip-h20-cua-nvidia-gay-rui-ro-bao-mat-ong-lon-my-lap-tuc-phan-bac-202581173052262.htm</t>
  </si>
  <si>
    <t>Bí ẩn 48 tỷ USD và vai trò của vàng: Lý do Thụy Sĩ gánh thuế cao từ Mỹ</t>
  </si>
  <si>
    <t>Mỹ áp thuế 39% lên hàng Thụy Sĩ do thâm hụt thương mại 48 tỷ USD. Ngành tinh luyện vàng khổng lồ làm sai lệch dữ liệu, khiến Thụy Sĩ gánh thuế cao nhất. Vàng quá cảnh chỉ đóng góp lợi nhuận nhỏ, nhưng chiếm 36 tỷ USD giao dịch quý đầu. Mức thuế ảnh hưởng GDP 0,3-0,6% và làm tăng chi phí giao dịch vàng. Căng thẳng thương mại lại thúc đẩy nhu cầu vàng toàn cầu, đạt kỷ lục mới.</t>
  </si>
  <si>
    <t>https://cdn.vietnambiz.vn/1881912202208555/images/2025/08/10/crawl-20250810160630230-20250810160630265.jpg?width=700</t>
  </si>
  <si>
    <t>https://vietnambiz.vn/bi-an-48-ty-usd-va-vai-tro-cua-vang-ly-do-thuy-si-ganh-thue-cao-tu-my-202581016832541.htm</t>
  </si>
  <si>
    <t>Thuế quan Mỹ và đồng yen mạnh - bộ đôi kìm hãm lợi nhuận của doanh nghiệp Nhật Bản</t>
  </si>
  <si>
    <t>Lợi nhuận ròng công ty niêm yết Nhật Bản quý II/2025 giảm 12%.  Ngành sản xuất chứng kiến lợi nhuận giảm 26%, ô tô chịu tác động nặng nề nhất.  Thuế quan Mỹ và đồng yen mạnh gây ảnh hưởng tiêu cực tới nhiều ngành. Các công ty phi sản xuất có hoạt động nước ngoài cũng gặp khó khăn. Tuy nhiên, các ngành nội địa và du lịch cho thấy khả năng phục hồi tốt.</t>
  </si>
  <si>
    <t>https://cdn.vietnambiz.vn/1881912202208555/images/2025/08/10/1-2025081007420187.jpg?width=700</t>
  </si>
  <si>
    <t>https://vietnambiz.vn/thue-quan-my-va-dong-yen-manh-bo-doi-kim-ham-loi-nhuan-cua-doanh-nghiep-nhat-ban-202581074442889.htm</t>
  </si>
  <si>
    <t>Đồng USD chịu áp lực lớn trước những cơn gió ngược</t>
  </si>
  <si>
    <t>Bank of America nhận định đặt cược vào USD giảm là lựa chọn đầu tư chắc chắn nhất. Dữ liệu kinh tế Mỹ yếu cho thấy nền kinh tế đang chậm lại đáng kể. Giới giao dịch dự báo 89% khả năng Fed sẽ cắt giảm lãi suất tháng 9. Tuy nhiên, USD vẫn tăng 0,21% trong phiên 8/8 lên 98,19. Nhà đầu tư lo ngại chính sách tài khóa và sự độc lập của Fed.</t>
  </si>
  <si>
    <t>https://cdn.vietnambiz.vn/1881912202208555/images/2025/08/09/crawl-20250809140845799.jpg?width=700</t>
  </si>
  <si>
    <t>https://vietnambiz.vn/dong-usd-chiu-ap-luc-lon-truoc-nhung-con-gio-nguoc-202589141119689.htm</t>
  </si>
  <si>
    <t>Dòng vốn "khủng" đổ vào trái phiếu doanh nghiệp Mỹ</t>
  </si>
  <si>
    <t>Dòng vốn 11.6 tỷ USD đổ vào trái phiếu doanh nghiệp Mỹ là lớn thứ năm lịch sử.  Nhà đầu tư lạc quan dù kinh tế Mỹ có dấu hiệu hạ nhiệt rõ rệt. Chi phí đi vay của doanh nghiệp Mỹ giảm đáng kể kể từ tháng 4.  Thỏa thuận thương mại xoa dịu lo ngại chiến tranh thương mại leo thang. Tuy nhiên, một số cảnh báo định giá hiện tại quá lạc quan.</t>
  </si>
  <si>
    <t>https://image.vietstock.vn/2025/08/09/pho-wwall.png</t>
  </si>
  <si>
    <t>http://vietstock.vn/2025/08/dong-von-khung-do-vao-trai-phieu-doanh-nghiep-my-773-1339741.htm</t>
  </si>
  <si>
    <t>Ông Trump thúc đẩy kế hoạch đưa Fannie Mae và Freddie Mac lên sàn chứng khoán</t>
  </si>
  <si>
    <t>Chính quyền Trump thúc đẩy kế hoạch đưa Fannie Mae và Freddie Mac lên sàn chứng khoán.  Họ dự định huy động khoảng 30 tỷ USD, định giá hai công ty hơn 500 tỷ USD. Lãnh đạo các ngân hàng lớn đã gặp Tổng thống để thảo luận về tương lai này. Hai tập đoàn này chịu sự kiểm soát chính phủ từ năm 2008 sau khủng hoảng tài chính. Thị trường nhà ở Mỹ gần đây giúp Fannie và Freddie phục hồi mạnh mẽ.</t>
  </si>
  <si>
    <t>https://image.vietstock.vn/2025/08/09/freddie-mac.png</t>
  </si>
  <si>
    <t>http://vietstock.vn/2025/08/ong-trump-thuc-day-ke-hoach-dua-fannie-mae-va-freddie-mac-len-san-chung-khoan-773-1339735.htm</t>
  </si>
  <si>
    <t>Tăng gần 4% trong tuần qua, Nasdaq Composite lập kỷ lục mới</t>
  </si>
  <si>
    <t>Nasdaq Composite lập kỷ lục mới, tăng gần 4% trong tuần qua. Cổ phiếu Apple tăng 13%, đóng góp lớn cho lĩnh vực công nghệ. Các chỉ số chính đều ghi nhận tuần tăng vững chắc, S&amp;P 500 thiếu chút nữa là đạt đỉnh. Nhà đầu tư bỏ qua chính sách thuế quan đối ứng của ông Trump. Ông Trump cho rằng thuế quan có tác động tích cực tới thị trường chứng khoán.</t>
  </si>
  <si>
    <t>https://image.vietstock.vn/2025/08/09/080925-ck-1.png</t>
  </si>
  <si>
    <t>http://vietstock.vn/2025/08/tang-gan-4-trong-tuan-qua-nasdaq-composite-lap-ky-luc-moi-773-1339708.htm</t>
  </si>
  <si>
    <t>Vingroup công bố hai trụ cột trọng điểm mới là hạ tầng và năng lượng xanh</t>
  </si>
  <si>
    <t>Nhân dịp 32 năm thành lập, Vingroup bổ sung hai trụ cột Hạ tầng và Năng lượng xanh chiến lược.  Tập đoàn đặt mục tiêu tiên phong hạ tầng giao thông xanh với 2 tuyến đường sắt tốc độ cao năm 2025. VinEnergo tham vọng phát triển năng lượng xanh với công suất dự kiến 80 GW tại bốn quốc gia.  Vingroup cam kết hiện thực hóa các dự án trọng điểm quốc gia, góp phần thịnh vượng.  Đến 30/6/2025, Vingroup có tổng tài sản 964.439 tỷ đồng.</t>
  </si>
  <si>
    <t>https://cdn.vietnambiz.vn/1881912202208555/images/2025/08/11/photo-import-20250811143237670.jpeg?width=700</t>
  </si>
  <si>
    <t>https://vietnambiz.vn/vingroup-cong-bo-hai-tru-cot-trong-diem-moi-la-ha-tang-va-nang-luong-xanh-2025811143423573.htm</t>
  </si>
  <si>
    <t>Nhiều yếu tố tích cực hỗ trợ, cổ phiếu MSN tăng trần</t>
  </si>
  <si>
    <t>Cổ phiếu MSN tăng trần lên 82,000 đồng nhờ kết quả kinh doanh quý 2/2025 khả quan. Lợi nhuận sau thuế 6 tháng đầu năm đạt 2,602 tỷ đồng, gấp đôi cùng kỳ. Masan MEATLife và WinCommerce đóng góp lớn vào tăng trưởng này. Chính sách giảm thuế VAT và phục hồi kinh tế dự kiến kích cầu tiêu dùng nội địa. Giá heo hơi khả năng tiếp tục neo cao, mang lại lợi thế cho Masan MEATLife.</t>
  </si>
  <si>
    <t>https://image.vietstock.vn/2025/08/11/msn-2.PNG</t>
  </si>
  <si>
    <t>http://vietstock.vn/2025/08/nhieu-yeu-to-tich-cuc-ho-tro-co-phieu-msn-tang-tran-830-1339972.htm</t>
  </si>
  <si>
    <t>Những bước chân dồn dập trong 'Thế trận F2' của bầu Hiển và 2 con trai</t>
  </si>
  <si>
    <t xml:space="preserve">T&amp;T Group thể hiện chiến lược mới bằng sự kiện drone lớn, quảng bá dự án T&amp;T City. Dự án 267 ha ở phía Nam, kết hợp du lịch, đô thị hóa, kết nối hàng không. Vietravel Airlines tăng đội bay, mở rộng mạng bay quốc tế và trong nước linh hoạt. SHB với 8,900 tỷ lợi nhuận, cung cấp tài chính cho các dự án nội bộ. Bầu Hiển điều phối, hai con trai thực thi, tạo thế trận F2 kết nối chặt chẽ.
</t>
  </si>
  <si>
    <t>https://cafefcdn.com/thumb_w/640/203337114487263232/2025/8/11/avatar1754895589590-1754895590002995884860.png</t>
  </si>
  <si>
    <t>https://cafef.vn/nhung-buoc-chan-don-dap-trong-the-tran-f2-cua-bau-hien-va-2-con-trai-188250811140057242.chn</t>
  </si>
  <si>
    <t>Giá vốn và lãi vay giảm mạnh, PGV lãi đậm quý 2</t>
  </si>
  <si>
    <t xml:space="preserve">Quý 2/2025, PGV lãi ròng 882 tỷ đồng nhờ giá vốn và lãi vay giảm mạnh. Doanh thu thuần đạt gần 12 ngàn tỷ đồng, giảm 6% so với cùng kỳ năm trước. Lãi gộp tăng gấp gần 2 lần, đạt hơn 1.9 ngàn tỷ đồng nhờ giá vốn giảm 14%. Lũy kế 6 tháng, lợi nhuận ròng đạt 978 tỷ đồng, trong khi cùng kỳ lỗ 950 tỷ. Tổng tài sản đạt gần 53 ngàn tỷ đồng, với nợ vay giảm đáng kể.
</t>
  </si>
  <si>
    <t>https://image.vietstock.vn/2025/08/11/PGV-q2-2025.png</t>
  </si>
  <si>
    <t>http://vietstock.vn/2025/08/gia-von-va-lai-vay-giam-manh-pgv-lai-dam-quy-2-737-1339850.htm</t>
  </si>
  <si>
    <t>Cổ phiếu MSN của Masan tăng kịch trần, tài sản tỷ phú Nguyễn Đăng Quang chạm mốc 1,2 tỷ USD</t>
  </si>
  <si>
    <t xml:space="preserve">Cổ phiếu MSN của Masan Group tăng trần lên 82.000 đồng/cp với khối lượng giao dịch gần 16 triệu đơn vị. Tài sản của tỷ phú Nguyễn Đăng Quang tăng 75 triệu USD, đạt 1,2 tỷ USD, xếp thứ 2.797 thế giới. Ông Quang nắm giữ 446,3 triệu cổ phiếu MSN, chiếm 31,19%, và cổ phiếu Techcombank, MCH. Trong quý 2/2025, Masan Group đạt doanh thu 18.315 tỷ đồng, lợi nhuận sau thuế 1.619 tỷ đồng. Lợi nhuận tăng hơn 80% nhờ WinCommerce, Masan MEATLife và thoái vốn HCS.
</t>
  </si>
  <si>
    <t>https://cafefcdn.com/thumb_w/640/203337114487263232/2025/8/11/avatar1754883284264-17548832845801505933916.jpg</t>
  </si>
  <si>
    <t>https://cafef.vn/co-phieu-msn-cua-masan-tang-kich-tran-tai-san-ty-phu-nguyen-dang-quang-cham-moc-12-ty-usd-188250811103635018.chn</t>
  </si>
  <si>
    <t>Sau nhiều năm, Việt Nam mới lại xuất hiện cổ phiếu trên 1 triệu đồng</t>
  </si>
  <si>
    <t xml:space="preserve">Giá cổ phiếu F88 đạt 1.022.100 đồng/cổ phiếu, dẫn đầu thị trường UPCoM ngày 11/8. Đây là phiên tăng trần thứ hai của F88, vốn hóa tăng lên 8.447 tỷ đồng. Công ty ghi nhận doanh thu 1.744 tỷ đồng và lợi nhuận trước thuế 321 tỷ đồng trong 6 tháng đầu năm 2025. Khối ngoại nắm giữ 57,5% vốn, Mekong Capital dẫn đầu với gần 37% cổ phần F88. Doanh thu từ cho vay đạt 1.521 tỷ đồng; tổng giải ngân quý II gần 3.900 tỷ đồng.
</t>
  </si>
  <si>
    <t>https://cdn.vietnambiz.vn/1881912202208555/images/2025/08/11/hinh-anh-11-8-25-luc-1025-20250811102537513.jpeg?width=700</t>
  </si>
  <si>
    <t>https://vietnambiz.vn/sau-nhieu-nam-viet-nam-moi-lai-xuat-hien-co-phieu-tren-1-trieu-dong-2025811102728161.htm</t>
  </si>
  <si>
    <t>“Đại gia” dầu khí kỳ vọng hưởng lợi lớn từ siêu dự án 12 tỷ USD Lô B - Ô Môn</t>
  </si>
  <si>
    <t xml:space="preserve">PVS ghi nhận doanh thu quý 2/2025 tăng 32%, đạt 7.383 tỷ đồng, lợi nhuận sau thuế tăng 53%. Lũy kế 6 tháng, doanh thu thuần đạt 13.397 tỷ đồng, lợi nhuận sau thuế tăng 20% so với cùng kỳ. Kế hoạch năm 2025 dự kiến doanh thu 22.500 tỷ, lợi nhuận sau thuế 780 tỷ đồng, đạt 79% mục tiêu. Mảng xây lắp dự kiến tăng trưởng mạnh, hỗ trợ bởi dự án Lô B, kỳ vọng LNST tăng 50-100%.
</t>
  </si>
  <si>
    <t>https://cafefcdn.com/thumb_w/640/203337114487263232/2025/8/10/avatar1754845394606-1754845395239803365468.jpeg</t>
  </si>
  <si>
    <t>https://cafef.vn/dai-gia-dau-khi-ky-vong-huong-loi-lon-tu-sieu-du-an-12-ty-usd-lo-b-o-mon-188250811000358204.chn</t>
  </si>
  <si>
    <t>CTCK điểm tên loạt doanh nghiệp có tiềm năng tăng trưởng, kỳ vọng "hút" tiền</t>
  </si>
  <si>
    <t xml:space="preserve">VN-Index được định giá hấp dẫn với P/E 13.8 lần, dự kiến tăng trưởng lên 1.445 – 1.646 điểm. VDSC khuyến nghị giữ tỷ trọng cổ phiếu cao, tập trung doanh nghiệp mở rộng hoạt động và chống lạm phát. MBB dự kiến tăng trưởng lợi nhuận kép 19%/năm trong giai đoạn 2025-2028, biên lãi ròng ổn định. VCB dự kiến tăng trưởng lợi nhuận trước thuế 15%/năm từ 2025-2028, NIM phục hồi gần 3%.
</t>
  </si>
  <si>
    <t>https://cafefcdn.com/thumb_w/640/203337114487263232/2025/8/10/avatar1754844013195-1754844013708388611266.png</t>
  </si>
  <si>
    <t>https://cafef.vn/ctck-diem-ten-loat-doanh-nghiep-co-tiem-nang-tang-truong-ky-vong-hut-tien-18825081023405045.chn</t>
  </si>
  <si>
    <t>T&amp;T Group và Saigon Co.op hợp tác phát triển mô hình bán lẻ tại các khu đô thị toàn quốc</t>
  </si>
  <si>
    <t xml:space="preserve">T&amp;T Group và Saigon Co.op hợp tác phát triển bán lẻ trong các dự án trên cả nước. Hai bên sẽ triển khai các mô hình bán lẻ tại nhiều mặt bằng thương mại. SCID sẽ tư vấn, vận hành, góp phần đảm bảo hiệu quả khai thác, tối ưu hóa trải nghiệm. Saigon Co.op có nhiều mô hình phân phối, với các thương hiệu đa dạng phân khúc. T&amp;T Group hiện có nhiều dự án lớn, trong đó, 2 dự án nổi bật tại Tây Ninh và Nghệ An.
</t>
  </si>
  <si>
    <t>https://cdn.vietnambiz.vn/1881912202208555/images/2025/08/10/photo-import-2025081015311179.jpeg?width=700</t>
  </si>
  <si>
    <t>https://vietnambiz.vn/tt-group-va-saigon-coop-hop-tac-phat-trien-mo-hinh-ban-le-tai-cac-khu-do-thi-toan-quoc-2025810153336791.htm</t>
  </si>
  <si>
    <t>Một doanh nghiệp đã nhận hơn 38.000 tỷ đồng cổ tức từ Honda trước thềm Hà Nội sắp bỏ dần xe xăng</t>
  </si>
  <si>
    <t>VEAM, doanh nghiệp lớn nhất ngành ô tô, chủ yếu sống nhờ đầu tư 30% Honda Việt Nam. Nửa đầu năm 2025, VEAM lãi hơn 3.410 tỷ đồng, chủ yếu từ liên kết. VEAM nhận 5.932 tỷ cổ tức từ Honda Việt Nam trong sáu tháng. Từ 2018, VEAM nhận hơn 38.300 tỷ đồng cổ tức từ Honda. Lộ trình hạn chế xe xăng ảnh hưởng VEAM, Honda hướng tới xe điện.</t>
  </si>
  <si>
    <t>https://cafefcdn.com/thumb_w/640/203337114487263232/2025/8/9/avatar1754712503341-17547125040151612088756.jpg</t>
  </si>
  <si>
    <t>https://cafef.vn/mot-doanh-nghiep-da-nhan-hon-38000-ty-dong-co-tuc-tu-honda-truoc-them-ha-noi-sap-bo-dan-xe-xang-188250808234430687.chn</t>
  </si>
  <si>
    <t>Long (SMA 20)</t>
  </si>
  <si>
    <t>Short (Kháng cự mạnh)</t>
  </si>
  <si>
    <t>Short (RSI Quá mua)</t>
  </si>
  <si>
    <t>Trong phiên giao dịch ngày 11/08/2025, VN30F1M mở cửa trong sắc xanh, nhưng nhanh chóng chịu áp lực bán và không duy trì được đà tăng. Lực mua chủ động chiếm ưu thế xuyên suốt phiên, giúp chỉ số có thời điểm tăng hơn 22.5 điểm so với mức thấp nhất. Mặc dù có sự điều chỉnh nhẹ vào cuối phiên, chỉ số vẫn duy trì ở vùng giá cao, bảo toàn được thành quả tăng điểm.</t>
  </si>
  <si>
    <t>Trong phiên (11/08), chỉ số mở cửa tăng và giữ vững đà tăng đã tạo nến thân xanh dài, thể hiện bên mua chiếm ưu thế rõ rệt. Hai đường SMA 20 và SMA 60 đều nằm dưới giá, xác nhận xu hướng tăng ngắn hạn và trung hạn hiện tại. Chỉ báo RSI 14 ở mức 74.96, cho thấy trạng thái quá mua, cảnh báo khả năng điều chỉnh trong ngắn hạn.
Trên khung tuần, vùng 1693.8-1700.0 là hỗ trợ quan trọng, trong khi 1745.7 là kháng cự ngắn hạn. Khung tháng cho thấy 1693.8 và 1630.7 là các ngưỡng hỗ trợ đáng chú ý, với 1745.7 là kháng cự mạnh. Vùng 1693.8-1700.0 là hỗ trợ then chốt, còn 1745.7-1750.0 là kháng cự quan trọng quyết định xu hướng.
Xu hướng kỹ thuật chủ đạo của chỉ số đang duy trì đà tăng giá mạnh mẽ, thể hiện động lực tích cực rõ ràng. Vùng hỗ trợ 1693.8-1700.0 và kháng cự 1745.7-1750.0 sẽ là tâm điểm quyết định xu hướng tiếp theo.</t>
  </si>
  <si>
    <t xml:space="preserve">Vị thế Long có thể được xem xét tại vùng 1729.0, dựa trên việc giá đã test thành công hỗ trợ ngắn hạn và hình thành nến tăng, với mức Dừng Lỗ tại 1719.0. Một vùng vào lệnh khác nằm tại 1710.0 khi giá điều chỉnh về hỗ trợ SMA 20, với mức Dừng Lỗ tại 1700.0. Mục tiêu Chốt Lời lần lượt là 1750.0 và 1770.0, tương ứng lợi nhuận kỳ vọng lần lượt là 21 và 41 điểm cho vị thế đầu tiên, 40 và 60 điểm cho vị thế thứ hai.
Vị thế Short có thể được xem xét tại vùng 1745.7, dựa trên việc giá có thể đảo chiều tại kháng cự mạnh khung tuần và tháng, với mức Dừng Lỗ tại 1755.7. Một vùng vào lệnh khác nằm tại 1750.0 khi giá test kháng cự và RSI ở trạng thái quá mua, với mức Dừng Lỗ tại 1760.0. Mục tiêu Chốt Lời lần lượt là 1700.0 và 1680.0, tương ứng lợi nhuận kỳ vọng lần lượt là 45.7 và 65.7 điểm cho vị thế đầu tiên, 50 và 70 điểm cho vị thế thứ hai.
Ưu tiên vị thế Long trong giai đoạn này. Giá đang duy trì trên các đường SMA 20 và SMA 60, cho thấy xu hướng tăng ngắn và trung hạn vẫn còn mạnh mẽ. Nếu chọn vị thế Short, cần đặc biệt chú ý quản lý rủi ro và chỉ nên xem xét khi có tín hiệu đảo chiều rõ ràng tại các vùng kháng cự quan trọng.
</t>
  </si>
  <si>
    <t>Ngân hàng nhỏ tăng trưởng lợi nhuận quý II/2025 đột biến, ví dụ NCB tăng 549,7%. Vốn thấp và "rớt hạng" khách hàng giúp ngân hàng nhỏ dễ tăng trưởng. Bỏ room tín dụng, luật xử lý tài sản đảm bảo tạo cơ hội bứt phá. Chuyển đổi số, phát triển xanh là chiến lược tương lai cho các ngân hàng. Quản trị rủi ro tốt, kiểm soát nợ xấu là yếu tố then chốt thành công.</t>
  </si>
  <si>
    <t>Bất ngờ vượt TPHCM, Bắc Ninh vươn lên đứng đầu cả nước về xuất khẩu</t>
  </si>
  <si>
    <t xml:space="preserve">Tháng 7/2025, Bắc Ninh xuất khẩu 8,68 tỷ USD, vượt TPHCM dẫn đầu cả nước sau sáp nhập. Tổng xuất khẩu cả nước tháng đó đạt 42,29 tỷ USD, tăng 7% so với cùng kỳ năm 2024. Lũy kế 7 tháng, kim ngạch xuất khẩu Bắc Ninh đạt 48,62 tỷ USD, chỉ sau TPHCM với 53,08 tỷ USD. Bộ Công Thương đàm phán thương mại với Mỹ, mở rộng thị trường, đạt mục tiêu tăng trưởng.
</t>
  </si>
  <si>
    <t>https://image.vietstock.vn/2025/08/11/vietstock_s_bat-ngo-vuot-tphcm-bac-ninh-vuon-len-dung-dau-ca-nuoc-ve-xuat-khau_20250811144419.png</t>
  </si>
  <si>
    <t>http://vietstock.vn/2025/08/bat-ngo-vuot-tphcm-bac-ninh-vuon-len-dung-dau-ca-nuoc-ve-xuat-khau-768-1340014.htm</t>
  </si>
  <si>
    <t xml:space="preserve">ACV xem xét hai phương án khai thác sân bay Long Thành và Tân Sơn Nhất năm 2026. Phương án một chuyển toàn bộ quốc tế, Tân Sơn Nhất phục vụ 29,5 triệu lượt nội địa. Phương án hai: Long Thành 15,3 triệu khách quốc tế, Tân Sơn Nhất 20% tổng lượng quốc tế. Phương án 1 tối ưu, Long Thành 100% quốc tế, giảm chi phí, tạo trung tâm lớn hơn. Cục Hàng không và hãng bay ủng hộ phương án 1, tối ưu khai thác nguồn lực.
</t>
  </si>
  <si>
    <t xml:space="preserve">Tín dụng bất động sản tăng mạnh, đạt 3,18 triệu tỷ đồng chiếm 18,5% tổng dư nợ hệ thống. Techcombank dẫn đầu với 64,17% dư nợ liên quan bất động sản trong tổng dư nợ. Tín dụng đổ vào BĐS do áp lực đáo hạn trái phiếu, dự kiến 35-40 nghìn tỷ đồng/quý. Dòng vốn này làm dấy lên lo ngại về tăng giá tài sản và rủi ro chất lượng ngân hàng. NHNN cho biết vẫn theo dõi sát, tỷ lệ vốn ngắn hạn/dài hạn vẫn dưới 30%.
</t>
  </si>
  <si>
    <t xml:space="preserve">Thủ tướng yêu cầu hoàn thành mục tiêu GDP 8.3-8.5% và CPI dưới 4.5% năm 2025. Chính phủ tập trung ổn định kinh tế vĩ mô, tạo đà tăng trưởng 10% năm 2026. Các bộ, ngành cần giải ngân vốn đầu tư công, đạt trên 60% trong quý 3, 100% năm 2025. Ngân sách nhà nước phấn đấu tăng thu 25% và tiết kiệm 10% chi thường xuyên. Hoàn thiện trung tâm tài chính quốc tế tại TP.HCM và Đà Nẵng, đi vào hoạt động năm 2025.
</t>
  </si>
  <si>
    <t xml:space="preserve">Việt Nam miễn thị thực cho 12 nước, thời hạn tạm trú 45 ngày từ 15/8/2025 đến 14/8/2028. Chính sách này nhắm vào kích cầu du lịch, tạo đà tăng trưởng đáng kể. Đối tượng đặc biệt được miễn thị thực nhiều lần trong 5 năm, không quá hạn hộ chiếu. Nghị quyết 11/NQ-CP hết hiệu lực 15/8/2025, cần xem xét lại. Người nước ngoài thuộc diện ưu đãi phục vụ kinh tế sẽ được quan tâm.
</t>
  </si>
  <si>
    <t xml:space="preserve">USD giảm giá tuần qua do dữ liệu kinh tế suy yếu và suy đoán Fed. Tỷ giá trung tâm tăng nhẹ 3 đồng, lên 25.231 VND/USD ngày 11/8. Các ngân hàng điều chỉnh tăng nhẹ tỷ giá mua bán từ 4 đến 28 đồng. Chỉ số DXY tăng nhẹ 0.03%, đạt 98,23 vào lúc 7h sáng. Thị trường chờ đợi đề cử ghế trống Fed cùng với khả năng cắt giảm lãi suất.
</t>
  </si>
  <si>
    <t xml:space="preserve">VN-Index chứng kiến tuần giao dịch lịch sử, tăng 6% đạt 1.584,95 điểm, cao nhất mọi thời đại. Thanh khoản thị trường đạt kỷ lục 253.500 tỷ đồng với phiên 5/8 gần 86.000 tỷ đồng. Ngân hàng, Vingroup cùng các cổ phiếu khác tăng mạnh, thúc đẩy đà tăng trên thị trường. Khối ngoại bán ròng 12.849 tỷ đồng trên HOSE, tuy nhiên lực cầu nội hấp thụ hoàn toàn. Giới phân tích dự báo VN-Index có thể hướng đến 1.600 điểm nhưng cần thận trọng.
</t>
  </si>
  <si>
    <t>"Đại gia" ngân hàng Nhật Bản muốn đầu tư mạnh vào Việt Nam và Philippines</t>
  </si>
  <si>
    <t>MUFG đặt mục tiêu ROE 12% nhờ đầu tư, M&amp;A tại châu Á, Việt Nam.  Năm tài chính 2024, ROE đạt 9.3% tăng gấp ba 5 năm.  Cần thêm 1.2 ngàn tỷ Yên lợi nhuận từ rủi ro cao hơn.  Tập trung M&amp;A quản lý tài sản, dịch vụ lưu ký tại Mỹ, châu Á.  Thủ tướng đề nghị MUFG tham gia Trung tâm tài chính quốc tế tại Việt Nam.</t>
  </si>
  <si>
    <t>https://image.vietstock.vn/2025/08/09/Hironori-Kamezawa.png</t>
  </si>
  <si>
    <t>http://vietstock.vn/2025/08/dai-gia-ngan-hang-nhat-ban-muon-dau-tu-manh-vao-viet-nam-va-philippines-768-1339732.htm</t>
  </si>
  <si>
    <t>Bắc Ninh dự kiến xuất khẩu 23-25% tổng kim ngạch sang Hoa Kỳ. Lũy kế 7 tháng, tỉnh thu hút 3,9 tỷ USD vốn FDI, nhiều nhà đầu tư tiếp tục mở rộng. Tháng 8 tới, Bắc Ninh trao giấy chứng nhận cho FDI 1,1 tỷ USD và trong nước 5,8 tỷ USD. Tăng trưởng 7 tháng đạt 10,47%, công nghiệp tăng 17,64%. Tỉnh đề nghị Chính phủ sớm ban hành hướng dẫn phân loại đơn vị hành chính.</t>
  </si>
  <si>
    <t>Nvidia và AMD đồng ý chia 15% doanh thu chip tại Trung Quốc.  Thỏa thuận này cho phép họ bán chip H20 và MI308 ở thị trường này.  Chính phủ Mỹ nhận khoản chia sẻ này để cấp giấy phép xuất khẩu.  Thỏa thuận xuất hiện trong bối cảnh thuế quan của Tổng thống Trump.  Nvidia tuân thủ các quy tắc của chính phủ Mỹ cho hoạt động toàn cầu.</t>
  </si>
  <si>
    <t>Ông Trump đang cân nhắc đánh thuế Trung Quốc tương tự Ấn Độ vì mua dầu Nga.  Trung Quốc nhập kỷ lục 108,5 triệu tấn dầu Nga năm 2024.  Sắc lệnh thuế cho phép giám sát các nước nhập khẩu dầu từ Nga.  Trung Quốc là khách hàng dầu lớn nhất, là "phao cứu sinh" kinh tế cho Moscow.  Phó Tổng thống Vance nhấn mạnh thuế quan là công cụ đàm phán hiệu quả.</t>
  </si>
  <si>
    <t>Nvidia phản bác cáo buộc chip H20 là mối đe dọa an ninh Trung Quốc từ CCTV. Tài khoản Yuyuan Tantian khẳng định chip H20 không tiên tiến, có thể bị điều khiển từ xa. Nvidia tuyên bố không có "cửa hậu" trong chip, đảm bảo an toàn mạng. Mỹ siết chặt hạn chế xuất khẩu chip AI, lo ngại Trung Quốc dùng cho quân sự. Nvidia mong muốn xuất khẩu nhiều chip hơn, duy trì thế thống trị AI toàn cầu.</t>
  </si>
  <si>
    <t>Mỹ áp thuế 39% lên hàng Thụy Sĩ, gây bối rối với thâm hụt 48 tỷ USD. Ngành tinh luyện vàng khổng lồ, chiếm hơn 2.000 tấn nhập khẩu mỗi năm, làm lệch số liệu thương mại. Thụy Sĩ cho rằng vàng chỉ chế biến chứ không sản xuất, đề nghị loại khỏi tính toán. Mức thuế này dự kiến giảm 0,3-0,6% GDP Thụy Sĩ. Tuy nhiên, căng thẳng thương mại lại thúc đẩy nhu cầu vàng toàn cầu lên kỷ lục 3.534 USD/ounce.</t>
  </si>
  <si>
    <t>Tuần làm việc 4 ngày: Báo động đỏ từ nền công nghiệp Nga</t>
  </si>
  <si>
    <t xml:space="preserve">Cemros, nhà sản xuất xi măng lớn nhất Nga, chuyển sang tuần làm việc bốn ngày do giảm cầu trong nước. Nhiều doanh nghiệp ô tô cũng áp dụng chế độ tương tự vì doanh số giảm, sản xuất không còn lợi nhuận. Các doanh nghiệp máy kéo và luyện kim, như Chelyabinsk, cũng thay đổi vì thị trường suy yếu. Rostselmash và các nhà máy khác đã áp dụng tuần bốn ngày từ tháng 3/2025. Nguyên nhân gồm lãi suất cao, nhập khẩu tăng và đơn đặt hàng chính phủ giảm mạnh mẽ. Các chuyên gia cảnh báo rủi ro sa thải và đóng băng lương nếu không có hỗ trợ hệ thống.
</t>
  </si>
  <si>
    <t>https://cdn.vietnambiz.vn/1881912202208555/images/2025/08/10/crawl-20250810074723210-20250810074723243.jpg?width=700</t>
  </si>
  <si>
    <t>https://vietnambiz.vn/tuan-lam-viec-4-ngay-bao-dong-do-tu-nen-cong-nghiep-nga-20258107492357.htm</t>
  </si>
  <si>
    <t xml:space="preserve">Lợi nhuận ròng của các công ty niêm yết Nhật Bản giảm 12% trong quý II/2025 do thuế quan Mỹ và yen mạnh. Khoảng 520 công ty báo cáo lợi nhuận giảm, ngành sản xuất giảm 26%, trong khi phi sản xuất tăng 1%. Ngành ô tô chịu ảnh hưởng lớn nhất với 7 nhà sản xuất thiệt hại khoảng 780 tỷ yen. Trong khi đó, các công ty nội địa có dấu hiệu phục hồi, dù lợi nhuận dự kiến giảm 8% trong năm tài chính 2026.
</t>
  </si>
  <si>
    <t xml:space="preserve">Bank of America nhận định đặt cược USD giảm là lựa chọn đầu tư chắc chắn. Đồng USD giảm 0.5% trong tuần do dữ liệu kinh tế suy yếu, dự báo cắt giảm lãi suất. Fed có 89% khả năng cắt giảm lãi suất tháng 9/2025, giảm 0.58%. Các nhà đầu tư lo ngại về chính sách tài khóa và độc lập của Fed. Đồng euro giảm 0.09% xuống 1.1655 USD, Bitcoin giảm 0.70% còn 116,429 USD.
</t>
  </si>
  <si>
    <t>Nhà đầu tư rót 11.6 tỷ USD vào trái phiếu doanh nghiệp Mỹ, mức cao nhất gần 5 năm. Dù kinh tế Mỹ hạ nhiệt, các thỏa thuận thương mại xoa dịu lo ngại chiến tranh thương mại leo thang. Chi phí đi vay doanh nghiệp Mỹ giảm, chênh lệch lợi suất tiệm cận mức thấp lịch sử. Một số nhà đầu tư cảnh báo định giá thị trường đang quá lạc quan so với thực tế. Nền kinh tế Mỹ có khả năng tăng trưởng yếu đi đáng kể trong tương lai.</t>
  </si>
  <si>
    <t>Chính quyền Trump đẩy mạnh kế hoạch đưa Fannie Mae, Freddie Mac lên sàn. Ước tính huy động 30 tỷ USD, định giá hai công ty khoảng 500 tỷ USD. Các lãnh đạo ngân hàng lớn đã gặp Tổng thống Trump thảo luận tương lai này. Hai tập đoàn từng được chính phủ giải cứu 189 tỷ USD năm 2008. Cổ phiếu hai công ty này đã tăng vọt 795% và 646%.</t>
  </si>
  <si>
    <t>Quan chức Mỹ: Tin áp thuế quan với vàng thỏi là "sai lệch", sẽ có sắc lệnh làm rõ</t>
  </si>
  <si>
    <t>Quan chức Mỹ tuyên bố thông tin áp thuế vàng thỏi là sai lệch. Nhà Trắng sẽ ban hành sắc lệnh làm rõ lập trường về thuế quan vàng. Giá vàng giao tháng 12 giảm 1% xuống 3,460 USD/oz sau tin này. Thụy Sĩ, trung tâm tinh luyện vàng lớn, bị ảnh hưởng nặng nề. Quyết định thuế quan có thể tác động tiêu cực đến dòng chảy vàng vật chất.</t>
  </si>
  <si>
    <t>https://image.vietstock.vn/2025/08/09/vang-thue-quan.png</t>
  </si>
  <si>
    <t>http://vietstock.vn/2025/08/quan-chuc-my-tin-ap-thue-quan-voi-vang-thoi-la-sai-lech-se-co-sac-lenh-lam-ro-759-1339724.htm</t>
  </si>
  <si>
    <t>Vingroup bổ sung hai trụ cột mới Hạ tầng và Năng lượng xanh bên cạnh công nghệ, thương mại, thiện nguyện.  VinSpeed đề xuất đầu tư tuyến đường sắt cao tốc Hà Nội - Quảng Ninh năm 2025.  VinEnergo đặt mục tiêu 80 GW năng lượng tái tạo, pin lưu trữ tại bốn quốc gia.  Vingroup có tài sản 964.439 tỷ đồng, doanh thu thuần 130.366 tỷ đồng.  Tập đoàn cam kết kiến tạo hạ tầng và năng lượng, đưa Việt Nam phát triển thịnh vượng.</t>
  </si>
  <si>
    <t>Tập đoàn T&amp;T Group kiến tạo hệ sinh thái F2, kết nối bất động sản, hàng không và ngân hàng vững chắc. Dự án T&amp;T City Millennia 267 ha, cung cấp 9.000 sản phẩm đa dạng thu hút cư dân. Vietravel Airlines đặt mục tiêu 10 máy bay vào cuối năm 2025, mở rộng mạng bay quốc tế. SHB báo lãi hơn 8.900 tỷ đồng, tăng 30% trong sáu tháng đầu năm. "Bầu" Hiển điều phối chiến lược, con trai điều hành các mặt trận, tạo sức bật tăng trưởng.</t>
  </si>
  <si>
    <t>Trong quý 2/2025, PGV đạt lợi nhuận ròng 882 tỷ đồng, trái ngược khoản lỗ 295 tỷ cùng kỳ. Doanh thu thuần giảm 6% còn gần 12 ngàn tỷ, nhưng giá vốn giảm mạnh 14%. Chi phí tài chính giảm 12% nhờ lãi vay đi xuống đáng kể. Lũy kế sáu tháng, doanh thu thuần tăng 1%, lãi ròng đạt 978 tỷ đồng. Tổng tài sản PGV giảm nhẹ, nợ vay dài hạn cũng giảm 5%.</t>
  </si>
  <si>
    <t>Cổ phiếu MSN tăng kịch trần 82.000 đồng/cp, thanh khoản gần 16 triệu đơn vị. Tài sản ông Nguyễn Đăng Quang tăng 75 triệu USD, đạt 1,2 tỷ USD. Ông nắm 31,19% cổ phần Masan Group, gần 446,3 triệu cổ phiếu MSN. Masan Group Q2/2025 doanh thu 18.315 tỷ, lợi nhuận sau thuế 1.619 tỷ đồng. Lợi nhuận 6 tháng đầu năm 2025 tăng hơn 80%, vượt 50% kế hoạch.</t>
  </si>
  <si>
    <t>Cổ phiếu F88 tăng lên 1.022.100 đồng, dẫn đầu thị giá toàn thị trường chứng khoán Việt Nam. Đây là phiên tăng trần thứ hai liên tiếp kể từ khi được giao dịch trên UPCoM. Vốn hóa F88 đạt 8.447 tỷ đồng, ghi nhận doanh thu hợp nhất 1.744 tỷ đồng. Mekong Capital nắm gần 37% vốn điều lệ, tăng trưởng doanh thu 30%. F88 mở rộng thành hệ thống tài chính tiêu dùng, cầm đồ là mảng chủ lực.</t>
  </si>
  <si>
    <t>Thêm một quỹ ngoại bán ra cổ phiếu Haxaco</t>
  </si>
  <si>
    <t xml:space="preserve">AFC VF Limited thoái vốn khỏi Haxaco sau khi bán 480.000 cổ phiếu vào ngày 5/8. Giá trị giao dịch ước tính khoảng 7,4 tỷ đồng, giảm sở hữu xuống 4,64% vốn điều lệ. Cùng ngày, cổ phiếu HAX giảm 6,7% với thanh khoản đạt gần 16 triệu đơn vị. Trước đó, Pyn Elite Fund và nhiều nội bộ cũng bán ra cổ phiếu HAX trong tháng 7. Phiên đấu giá khu đất 1.131 tỷ đồng của Haxaco không thành công, cổ phiếu điều chỉnh giảm 10%.
</t>
  </si>
  <si>
    <t>https://cdn.vietnambiz.vn/1881912202208555/images/2025/08/11/hinh-anh-11-8-25-luc-0734-20250811073456888.jpeg?width=700</t>
  </si>
  <si>
    <t>https://vietnambiz.vn/them-mot-quy-ngoai-ban-ra-co-phieu-haxaco-202581174332645.htm</t>
  </si>
  <si>
    <t>PVS đạt 7.383 tỷ đồng doanh thu quý 2/2025, tăng 32% với biên lợi nhuận gộp 6%. Lũy kế 6 tháng, doanh thu thuần đạt gần 13.397 tỷ đồng, tăng 44%. PVS hoàn thành 79% mục tiêu lợi nhuận cả năm với 619 tỷ đồng lợi nhuận sau thuế. Dự kiến quý 3, doanh thu PVS tăng trưởng hai chữ số nhờ dự án Lô B. PVS là nhà cung cấp FSO duy nhất cho dự án Lô B trị giá 12 tỷ USD.</t>
  </si>
  <si>
    <t>VNPT rao bán cổ phần của một công ty với giá hơn 275.000 đồng/cp</t>
  </si>
  <si>
    <t xml:space="preserve">SHS thông báo VNPT bán đấu giá 14.400 cổ phần, chiếm 28,8%, giá khởi điểm 275.255 đồng/cổ phần. VNPT dự kiến thu về tối thiểu 3,96 tỷ đồng từ việc thoái vốn tại CTCP Phát triển Viễn thông. Đấu giá diễn ra ngày 09/09/2025, hoàn thành chuyển nhượng vốn trước ngày 03/12/2025. Công ty năm 2024 đạt doanh thu 16,15 tỷ đồng và lợi nhuận sau thuế 612,4 triệu đồng. Quyết định thoái vốn nhằm cơ cấu lại theo Đề án của Thủ tướng Chính phủ.
</t>
  </si>
  <si>
    <t>https://cafefcdn.com/thumb_w/640/203337114487263232/2025/8/10/avatar1754844551877-175484455235720186876.jpg</t>
  </si>
  <si>
    <t>https://cafef.vn/vnpt-rao-ban-co-phan-cua-mot-cong-ty-voi-gia-hon-275000-dong-cp-188250810235223048.chn</t>
  </si>
  <si>
    <t>Tập đoàn T&amp;T Group và Saigon Co.op hợp tác phát triển bán lẻ toàn quốc, 500 đại siêu thị.  SCID tư vấn quản lý vận hành trung tâm thương mại, đảm bảo hiệu quả khai thác.  Mục tiêu tích hợp tiện ích thương mại, bán lẻ vào không gian đô thị hiện đại.  Saigon Co.op sở hữu nhiều mô hình bán lẻ, từ Co.opmart đến Cheers 24h.  T&amp;T Group phát triển bất động sản quy mô lớn, hướng tới đô thị xanh, thông minh, bền vững.</t>
  </si>
  <si>
    <t xml:space="preserve">VEAM, doanh nghiệp ô tô lớn, kiếm lợi nhuận từ cổ phần Honda, Toyota, và Ford. Nửa đầu năm 2025, VEAM lãi 3.410 tỷ đồng nhờ liên doanh, cổ tức 5.932 tỷ từ Honda. VEAM đã thu hơn 38.300 tỷ đồng cổ tức từ Honda Việt Nam từ năm 2018. Thủ tướng ra chỉ thị về lộ trình cấm xe xăng, ảnh hưởng đến VEAM. Honda đặt mục tiêu thị phần xe điện số 1, ROS trên 15% vào năm 2030.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</si>
</sst>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
    <numFmt numFmtId="165" formatCode="hh:mm:ss\ dd/mm/yyyy"/>
    <numFmt numFmtId="166" formatCode="0.00000"/>
    <numFmt numFmtId="167" formatCode="[$]hh:mm;@" x16r2:formatCode16="[$-en-001,1]hh:mm;@"/>
  </numFmts>
  <fonts count="43"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sz val="11"/>
      <color rgb="FF054372"/>
      <name val="Calibri"/>
      <family val="2"/>
      <scheme val="minor"/>
    </font>
    <font>
      <sz val="8"/>
      <color rgb="FF054372"/>
      <name val="Calibri"/>
      <family val="2"/>
      <scheme val="minor"/>
    </font>
    <font>
      <i/>
      <sz val="9"/>
      <color rgb="FF033F64"/>
      <name val="Calibri"/>
      <family val="2"/>
      <scheme val="minor"/>
    </font>
    <font>
      <b/>
      <u/>
      <sz val="11"/>
      <color rgb="FFC00000"/>
      <name val="Calibri"/>
      <family val="2"/>
      <scheme val="minor"/>
    </font>
    <font>
      <b/>
      <sz val="20"/>
      <color theme="0"/>
      <name val="Calibri"/>
      <family val="2"/>
      <scheme val="minor"/>
    </font>
    <font>
      <b/>
      <sz val="16"/>
      <color theme="0"/>
      <name val="Calibri"/>
      <family val="2"/>
      <scheme val="minor"/>
    </font>
    <font>
      <b/>
      <sz val="12"/>
      <color theme="0"/>
      <name val="Calibri"/>
      <family val="2"/>
      <scheme val="minor"/>
    </font>
    <font>
      <b/>
      <sz val="13"/>
      <color theme="0"/>
      <name val="Calibri"/>
      <family val="2"/>
      <scheme val="minor"/>
    </font>
    <font>
      <sz val="10"/>
      <color rgb="FF054372"/>
      <name val="Calibri"/>
      <family val="2"/>
      <scheme val="minor"/>
    </font>
    <font>
      <b/>
      <sz val="10"/>
      <color theme="1"/>
      <name val="Calibri"/>
      <family val="2"/>
      <scheme val="minor"/>
    </font>
    <font>
      <b/>
      <sz val="10"/>
      <color rgb="FF00B050"/>
      <name val="Calibri"/>
      <family val="2"/>
      <scheme val="minor"/>
    </font>
    <font>
      <b/>
      <sz val="10"/>
      <color rgb="FFFF0000"/>
      <name val="Calibri"/>
      <family val="2"/>
      <scheme val="minor"/>
    </font>
    <font>
      <i/>
      <sz val="9"/>
      <color rgb="FF123B6E"/>
      <name val="Calibri"/>
      <family val="2"/>
      <scheme val="minor"/>
    </font>
    <font>
      <sz val="8"/>
      <color theme="1"/>
      <name val="Calibri"/>
      <family val="2"/>
      <scheme val="minor"/>
    </font>
    <font>
      <i/>
      <sz val="8"/>
      <color rgb="FF033F64"/>
      <name val="Calibri"/>
      <family val="2"/>
      <scheme val="minor"/>
    </font>
  </fonts>
  <fills count="10">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
      <patternFill patternType="solid">
        <fgColor rgb="FF123B6E"/>
        <bgColor indexed="64"/>
      </patternFill>
    </fill>
    <fill>
      <patternFill patternType="solid">
        <fgColor rgb="FF054372"/>
        <bgColor indexed="64"/>
      </patternFill>
    </fill>
    <fill>
      <patternFill patternType="solid">
        <fgColor theme="4"/>
        <bgColor theme="4"/>
      </patternFill>
    </fill>
  </fills>
  <borders count="27">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
      <left/>
      <right/>
      <top style="thick">
        <color rgb="FF11588C"/>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
      <left/>
      <right/>
      <top/>
      <bottom style="thick">
        <color rgb="FF11588C"/>
      </bottom>
      <diagonal/>
    </border>
    <border>
      <left style="thin">
        <color indexed="64"/>
      </left>
      <right style="thin">
        <color indexed="64"/>
      </right>
      <top/>
      <bottom/>
      <diagonal/>
    </border>
    <border>
      <left/>
      <right style="medium">
        <color theme="0"/>
      </right>
      <top/>
      <bottom/>
      <diagonal/>
    </border>
    <border>
      <left/>
      <right/>
      <top style="thin">
        <color rgb="FF123B6E"/>
      </top>
      <bottom style="thin">
        <color rgb="FF123B6E"/>
      </bottom>
      <diagonal/>
    </border>
    <border>
      <left style="medium">
        <color theme="0"/>
      </left>
      <right/>
      <top/>
      <bottom/>
      <diagonal/>
    </border>
    <border>
      <left style="mediumDashed">
        <color rgb="FF11588C"/>
      </left>
      <right/>
      <top/>
      <bottom style="mediumDashed">
        <color rgb="FF11588C"/>
      </bottom>
      <diagonal/>
    </border>
    <border>
      <left/>
      <right style="thin">
        <color rgb="FF054372"/>
      </right>
      <top/>
      <bottom style="mediumDashed">
        <color rgb="FF054372"/>
      </bottom>
      <diagonal/>
    </border>
    <border>
      <left style="thin">
        <color rgb="FF054372"/>
      </left>
      <right style="thin">
        <color rgb="FF054372"/>
      </right>
      <top/>
      <bottom style="mediumDashed">
        <color rgb="FF054372"/>
      </bottom>
      <diagonal/>
    </border>
    <border>
      <left style="thin">
        <color rgb="FF054372"/>
      </left>
      <right/>
      <top/>
      <bottom style="mediumDashed">
        <color rgb="FF054372"/>
      </bottom>
      <diagonal/>
    </border>
    <border>
      <left/>
      <right style="mediumDashed">
        <color rgb="FF11588C"/>
      </right>
      <top/>
      <bottom style="mediumDashed">
        <color rgb="FF11588C"/>
      </bottom>
      <diagonal/>
    </border>
  </borders>
  <cellStyleXfs count="6">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xf numFmtId="43" fontId="1" fillId="0" borderId="0" applyFont="0" applyFill="0" applyBorder="0" applyAlignment="0" applyProtection="0"/>
  </cellStyleXfs>
  <cellXfs count="191">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14" fillId="0" borderId="0" xfId="0" applyFont="1" applyAlignment="1">
      <alignment horizontal="left" vertical="top" wrapText="1"/>
    </xf>
    <xf numFmtId="3" fontId="7" fillId="0" borderId="0" xfId="0" applyNumberFormat="1" applyFont="1" applyAlignment="1">
      <alignment horizontal="right" vertical="center"/>
    </xf>
    <xf numFmtId="4" fontId="7" fillId="0" borderId="0" xfId="0" applyNumberFormat="1" applyFont="1" applyAlignment="1">
      <alignment horizontal="right" vertical="center"/>
    </xf>
    <xf numFmtId="10" fontId="7" fillId="0" borderId="0" xfId="1" applyNumberFormat="1" applyFont="1" applyBorder="1" applyAlignment="1">
      <alignment horizontal="right" vertical="center"/>
    </xf>
    <xf numFmtId="0" fontId="21" fillId="6" borderId="0" xfId="4" applyFont="1" applyFill="1" applyAlignment="1">
      <alignment horizontal="left" vertical="center" indent="1"/>
    </xf>
    <xf numFmtId="3" fontId="7" fillId="0" borderId="0" xfId="0" applyNumberFormat="1" applyFont="1" applyAlignment="1">
      <alignment horizontal="right" vertical="center" indent="1"/>
    </xf>
    <xf numFmtId="2" fontId="7" fillId="0" borderId="0" xfId="1" applyNumberFormat="1" applyFont="1" applyBorder="1" applyAlignment="1">
      <alignment horizontal="right" vertical="center" indent="1"/>
    </xf>
    <xf numFmtId="4" fontId="7" fillId="0" borderId="0" xfId="0" applyNumberFormat="1" applyFont="1" applyAlignment="1">
      <alignment horizontal="right" vertical="center" indent="1"/>
    </xf>
    <xf numFmtId="10" fontId="7" fillId="0" borderId="0" xfId="1" applyNumberFormat="1" applyFont="1" applyBorder="1" applyAlignment="1">
      <alignment horizontal="right" vertical="center" indent="1"/>
    </xf>
    <xf numFmtId="0" fontId="27" fillId="6" borderId="0" xfId="0" applyFont="1" applyFill="1" applyAlignment="1">
      <alignment horizontal="right" vertical="center" indent="1"/>
    </xf>
    <xf numFmtId="0" fontId="26" fillId="0" borderId="0" xfId="0" applyFont="1" applyAlignment="1">
      <alignment horizontal="left" vertical="center" indent="1"/>
    </xf>
    <xf numFmtId="0" fontId="28" fillId="0" borderId="0" xfId="0" applyFont="1" applyAlignment="1">
      <alignment horizontal="left" vertical="center" indent="1"/>
    </xf>
    <xf numFmtId="2" fontId="7" fillId="0" borderId="0" xfId="1" applyNumberFormat="1" applyFont="1" applyBorder="1" applyAlignment="1">
      <alignment horizontal="left" vertical="top"/>
    </xf>
    <xf numFmtId="0" fontId="29" fillId="0" borderId="0" xfId="0" applyFont="1"/>
    <xf numFmtId="0" fontId="9" fillId="0" borderId="0" xfId="0" applyFont="1" applyAlignment="1">
      <alignment horizontal="right" indent="1"/>
    </xf>
    <xf numFmtId="0" fontId="30" fillId="0" borderId="0" xfId="0" applyFont="1" applyAlignment="1">
      <alignment horizontal="left"/>
    </xf>
    <xf numFmtId="3" fontId="7" fillId="0" borderId="0" xfId="1" applyNumberFormat="1" applyFont="1" applyBorder="1" applyAlignment="1">
      <alignment horizontal="right" vertical="center" indent="1"/>
    </xf>
    <xf numFmtId="4" fontId="7" fillId="0" borderId="0" xfId="0" applyNumberFormat="1" applyFont="1" applyAlignment="1">
      <alignment horizontal="right" indent="1"/>
    </xf>
    <xf numFmtId="0" fontId="17" fillId="0" borderId="0" xfId="0" applyFont="1" applyAlignment="1">
      <alignment vertical="center"/>
    </xf>
    <xf numFmtId="0" fontId="14" fillId="0" borderId="0" xfId="0" applyFont="1" applyAlignment="1">
      <alignment vertical="center" wrapText="1"/>
    </xf>
    <xf numFmtId="0" fontId="0" fillId="0" borderId="0" xfId="0" applyAlignment="1">
      <alignment wrapText="1"/>
    </xf>
    <xf numFmtId="0" fontId="6" fillId="0" borderId="0" xfId="0" applyFont="1" applyAlignment="1">
      <alignment horizontal="left"/>
    </xf>
    <xf numFmtId="167" fontId="0" fillId="0" borderId="0" xfId="0" applyNumberFormat="1"/>
    <xf numFmtId="2" fontId="7" fillId="0" borderId="0" xfId="0" applyNumberFormat="1" applyFont="1"/>
    <xf numFmtId="0" fontId="0" fillId="7" borderId="0" xfId="0" applyFill="1"/>
    <xf numFmtId="0" fontId="32" fillId="7" borderId="0" xfId="0" applyFont="1" applyFill="1" applyAlignment="1">
      <alignment horizontal="center" vertical="center"/>
    </xf>
    <xf numFmtId="0" fontId="33" fillId="7" borderId="0" xfId="0" applyFont="1" applyFill="1" applyAlignment="1">
      <alignment horizontal="center" vertical="top"/>
    </xf>
    <xf numFmtId="0" fontId="0" fillId="7" borderId="0" xfId="0" applyFill="1" applyAlignment="1">
      <alignment vertical="top"/>
    </xf>
    <xf numFmtId="0" fontId="34" fillId="7" borderId="0" xfId="0" applyFont="1" applyFill="1" applyAlignment="1">
      <alignment horizontal="center" vertical="top"/>
    </xf>
    <xf numFmtId="0" fontId="0" fillId="0" borderId="14" xfId="0" applyBorder="1"/>
    <xf numFmtId="0" fontId="35" fillId="7" borderId="0" xfId="0" applyFont="1" applyFill="1" applyAlignment="1">
      <alignment horizontal="center"/>
    </xf>
    <xf numFmtId="3" fontId="0" fillId="0" borderId="14" xfId="0" applyNumberFormat="1" applyBorder="1"/>
    <xf numFmtId="0" fontId="0" fillId="0" borderId="14" xfId="0" applyBorder="1" applyAlignment="1">
      <alignment horizontal="center"/>
    </xf>
    <xf numFmtId="0" fontId="4" fillId="0" borderId="14" xfId="0" applyFont="1" applyBorder="1"/>
    <xf numFmtId="0" fontId="14" fillId="0" borderId="14" xfId="0" applyFont="1" applyBorder="1"/>
    <xf numFmtId="0" fontId="0" fillId="8" borderId="0" xfId="0" applyFill="1"/>
    <xf numFmtId="0" fontId="0" fillId="0" borderId="0" xfId="0" applyAlignment="1">
      <alignment horizontal="right"/>
    </xf>
    <xf numFmtId="0" fontId="36" fillId="0" borderId="0" xfId="0" applyFont="1" applyAlignment="1">
      <alignment horizontal="left" vertical="center" indent="1"/>
    </xf>
    <xf numFmtId="3" fontId="37" fillId="0" borderId="0" xfId="0" applyNumberFormat="1" applyFont="1" applyAlignment="1">
      <alignment horizontal="right" vertical="center" indent="1"/>
    </xf>
    <xf numFmtId="2" fontId="37" fillId="0" borderId="0" xfId="1" applyNumberFormat="1" applyFont="1" applyBorder="1" applyAlignment="1">
      <alignment horizontal="right" vertical="center" indent="1"/>
    </xf>
    <xf numFmtId="4" fontId="37" fillId="0" borderId="0" xfId="0" applyNumberFormat="1" applyFont="1" applyAlignment="1">
      <alignment horizontal="right" vertical="center" indent="1"/>
    </xf>
    <xf numFmtId="10" fontId="37" fillId="0" borderId="0" xfId="1" applyNumberFormat="1" applyFont="1" applyBorder="1" applyAlignment="1">
      <alignment horizontal="right" vertical="center" indent="1"/>
    </xf>
    <xf numFmtId="4" fontId="7" fillId="0" borderId="0" xfId="1" applyNumberFormat="1" applyFont="1" applyBorder="1" applyAlignment="1">
      <alignment horizontal="right" vertical="center" indent="1"/>
    </xf>
    <xf numFmtId="0" fontId="27" fillId="9" borderId="15" xfId="0" applyFont="1" applyFill="1" applyBorder="1"/>
    <xf numFmtId="0" fontId="0" fillId="0" borderId="15" xfId="0" applyBorder="1"/>
    <xf numFmtId="0" fontId="4" fillId="0" borderId="0" xfId="0" applyFont="1" applyAlignment="1">
      <alignment horizontal="left"/>
    </xf>
    <xf numFmtId="0" fontId="5" fillId="0" borderId="0" xfId="0" applyFont="1" applyAlignment="1">
      <alignment horizontal="center" vertical="center"/>
    </xf>
    <xf numFmtId="0" fontId="0" fillId="0" borderId="0" xfId="0"/>
    <xf numFmtId="0" fontId="9" fillId="0" borderId="0" xfId="0" applyFont="1" applyAlignment="1">
      <alignment horizontal="right" vertical="top"/>
    </xf>
    <xf numFmtId="0" fontId="10" fillId="0" borderId="2" xfId="0" applyFont="1" applyBorder="1" applyAlignment="1">
      <alignment horizontal="left"/>
    </xf>
    <xf numFmtId="0" fontId="17" fillId="0" borderId="0" xfId="0" applyFont="1" applyAlignment="1">
      <alignment horizontal="left" vertical="top"/>
    </xf>
    <xf numFmtId="4" fontId="6" fillId="0" borderId="0" xfId="0" applyNumberFormat="1" applyFont="1" applyAlignment="1">
      <alignment horizontal="left" vertical="top" wrapText="1"/>
    </xf>
    <xf numFmtId="0" fontId="14" fillId="0" borderId="0" xfId="0" applyFont="1" applyAlignment="1">
      <alignment horizontal="left" vertical="top" wrapText="1"/>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8" fillId="0" borderId="0" xfId="0" applyFont="1" applyAlignment="1">
      <alignment horizontal="left" vertical="top" wrapText="1" indent="1"/>
    </xf>
    <xf numFmtId="0" fontId="19" fillId="0" borderId="0" xfId="0" applyFont="1" applyAlignment="1">
      <alignment horizontal="left" vertical="center" wrapText="1" indent="1"/>
    </xf>
    <xf numFmtId="2" fontId="16" fillId="0" borderId="0" xfId="1" applyNumberFormat="1" applyFont="1" applyBorder="1" applyAlignment="1">
      <alignment horizontal="left" vertical="top" wrapText="1"/>
    </xf>
    <xf numFmtId="4" fontId="8" fillId="0" borderId="0" xfId="0" applyNumberFormat="1" applyFont="1" applyAlignment="1">
      <alignment horizontal="left" vertical="top" wrapText="1"/>
    </xf>
    <xf numFmtId="0" fontId="10" fillId="0" borderId="5" xfId="0" applyFont="1" applyBorder="1" applyAlignment="1">
      <alignment horizontal="left"/>
    </xf>
    <xf numFmtId="0" fontId="10" fillId="0" borderId="6" xfId="0" applyFont="1" applyBorder="1" applyAlignment="1">
      <alignment horizontal="right"/>
    </xf>
    <xf numFmtId="4" fontId="6" fillId="0" borderId="0" xfId="0" applyNumberFormat="1" applyFont="1" applyAlignment="1">
      <alignment horizontal="left" vertical="center" wrapText="1"/>
    </xf>
    <xf numFmtId="0" fontId="20" fillId="2" borderId="0" xfId="0" applyFont="1" applyFill="1" applyAlignment="1">
      <alignment horizontal="center" vertical="center"/>
    </xf>
    <xf numFmtId="0" fontId="4" fillId="0" borderId="0" xfId="0" applyFont="1" applyAlignment="1">
      <alignment horizontal="left" vertical="center"/>
    </xf>
    <xf numFmtId="0" fontId="22" fillId="0" borderId="0" xfId="0" applyFont="1" applyAlignment="1">
      <alignment horizontal="center" vertical="center" wrapText="1"/>
    </xf>
    <xf numFmtId="0" fontId="0" fillId="0" borderId="0" xfId="0" applyAlignment="1">
      <alignment horizontal="right"/>
    </xf>
    <xf numFmtId="0" fontId="15" fillId="0" borderId="0" xfId="0" applyFont="1" applyAlignment="1">
      <alignment horizontal="left" vertical="center" wrapText="1"/>
    </xf>
    <xf numFmtId="0" fontId="10" fillId="0" borderId="2" xfId="0" applyFont="1" applyBorder="1" applyAlignment="1">
      <alignment horizontal="right"/>
    </xf>
    <xf numFmtId="0" fontId="31" fillId="0" borderId="0" xfId="0" applyFont="1" applyAlignment="1">
      <alignment horizontal="left" vertical="center" indent="1"/>
    </xf>
    <xf numFmtId="0" fontId="31" fillId="0" borderId="0" xfId="0" applyFont="1" applyAlignment="1">
      <alignment horizontal="right" vertical="center" indent="1"/>
    </xf>
    <xf numFmtId="0" fontId="15" fillId="2" borderId="0" xfId="0" applyFont="1" applyFill="1" applyAlignment="1">
      <alignment horizontal="left" vertical="center" wrapText="1" indent="1"/>
    </xf>
    <xf numFmtId="0" fontId="9" fillId="0" borderId="0" xfId="0" applyFont="1" applyAlignment="1">
      <alignment horizontal="right" vertical="center" indent="1"/>
    </xf>
    <xf numFmtId="0" fontId="0" fillId="0" borderId="0" xfId="0" applyAlignment="1">
      <alignment horizontal="center"/>
    </xf>
    <xf numFmtId="0" fontId="14" fillId="0" borderId="0" xfId="0" applyFont="1" applyAlignment="1">
      <alignment horizontal="left" vertical="center" wrapText="1"/>
    </xf>
    <xf numFmtId="0" fontId="21" fillId="6" borderId="0" xfId="0" applyFont="1" applyFill="1" applyAlignment="1">
      <alignment horizontal="center" vertical="center"/>
    </xf>
    <xf numFmtId="0" fontId="30" fillId="0" borderId="0" xfId="0" applyFont="1" applyAlignment="1">
      <alignment horizontal="left"/>
    </xf>
    <xf numFmtId="0" fontId="9" fillId="0" borderId="0" xfId="0" applyFont="1" applyAlignment="1">
      <alignment horizontal="right" vertical="center"/>
    </xf>
    <xf numFmtId="0" fontId="30" fillId="0" borderId="0" xfId="0" applyFont="1" applyAlignment="1">
      <alignment horizontal="right" vertical="center"/>
    </xf>
    <xf numFmtId="0" fontId="14" fillId="2" borderId="0" xfId="0" applyFont="1" applyFill="1" applyAlignment="1">
      <alignment horizontal="left" vertical="center" wrapText="1" indent="1"/>
    </xf>
    <xf numFmtId="0" fontId="2" fillId="0" borderId="1" xfId="2" applyNumberFormat="1" applyAlignment="1">
      <alignment horizontal="center"/>
    </xf>
    <xf numFmtId="0" fontId="2" fillId="0" borderId="1" xfId="2" applyAlignment="1">
      <alignment horizontal="center"/>
    </xf>
    <xf numFmtId="14" fontId="2" fillId="0" borderId="1" xfId="2" applyNumberFormat="1" applyAlignment="1">
      <alignment horizontal="center"/>
    </xf>
    <xf numFmtId="0" fontId="4" fillId="0" borderId="0" xfId="0" applyFont="1" applyAlignment="1"/>
    <xf numFmtId="0" fontId="4" fillId="0" borderId="17" xfId="0" applyFont="1" applyBorder="1" applyAlignment="1">
      <alignment horizontal="left"/>
    </xf>
    <xf numFmtId="0" fontId="0" fillId="0" borderId="0" xfId="0" applyNumberFormat="1"/>
    <xf numFmtId="0" fontId="27" fillId="9" borderId="18" xfId="0" applyFont="1" applyFill="1" applyBorder="1"/>
    <xf numFmtId="0" fontId="21" fillId="6" borderId="0" xfId="0" applyFont="1" applyFill="1" applyAlignment="1">
      <alignment horizontal="left" vertical="center" indent="1"/>
    </xf>
    <xf numFmtId="0" fontId="21" fillId="6" borderId="19" xfId="0" applyFont="1" applyFill="1" applyBorder="1" applyAlignment="1">
      <alignment horizontal="center" vertical="center"/>
    </xf>
    <xf numFmtId="0" fontId="10" fillId="0" borderId="0" xfId="0" applyFont="1" applyBorder="1"/>
    <xf numFmtId="0" fontId="10" fillId="0" borderId="0" xfId="0" applyFont="1" applyBorder="1" applyAlignment="1">
      <alignment horizontal="right"/>
    </xf>
    <xf numFmtId="0" fontId="0" fillId="0" borderId="0" xfId="0" applyAlignment="1"/>
    <xf numFmtId="0" fontId="40" fillId="0" borderId="0" xfId="0" applyFont="1"/>
    <xf numFmtId="0" fontId="40" fillId="0" borderId="0" xfId="0" applyFont="1" applyAlignment="1">
      <alignment horizontal="right"/>
    </xf>
    <xf numFmtId="0" fontId="7" fillId="0" borderId="20" xfId="0" applyFont="1" applyBorder="1"/>
    <xf numFmtId="2" fontId="7" fillId="0" borderId="20" xfId="5" applyNumberFormat="1" applyFont="1" applyBorder="1"/>
    <xf numFmtId="10" fontId="14" fillId="0" borderId="20" xfId="1" applyNumberFormat="1" applyFont="1" applyBorder="1" applyAlignment="1">
      <alignment horizontal="right"/>
    </xf>
    <xf numFmtId="2" fontId="7" fillId="0" borderId="20" xfId="1" applyNumberFormat="1" applyFont="1" applyBorder="1" applyAlignment="1">
      <alignment horizontal="right" vertical="center"/>
    </xf>
    <xf numFmtId="0" fontId="21" fillId="6" borderId="19" xfId="0" applyFont="1" applyFill="1" applyBorder="1" applyAlignment="1">
      <alignment horizontal="center" vertical="center"/>
    </xf>
    <xf numFmtId="0" fontId="21" fillId="6" borderId="21" xfId="0" applyFont="1" applyFill="1" applyBorder="1" applyAlignment="1">
      <alignment horizontal="center" vertical="center"/>
    </xf>
    <xf numFmtId="0" fontId="0" fillId="0" borderId="0" xfId="0" applyAlignment="1">
      <alignment vertical="center"/>
    </xf>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29" fillId="0" borderId="0" xfId="0" applyFont="1" applyAlignment="1">
      <alignment horizontal="right" vertical="center"/>
    </xf>
    <xf numFmtId="0" fontId="29" fillId="0" borderId="0" xfId="0" applyFont="1" applyAlignment="1">
      <alignment horizontal="right" vertical="top"/>
    </xf>
    <xf numFmtId="4" fontId="38" fillId="0" borderId="0" xfId="0" applyNumberFormat="1" applyFont="1" applyAlignment="1">
      <alignment horizontal="right" vertical="center" indent="1"/>
    </xf>
    <xf numFmtId="4" fontId="39" fillId="0" borderId="0" xfId="0" applyNumberFormat="1" applyFont="1" applyAlignment="1">
      <alignment horizontal="right" vertical="center" indent="1"/>
    </xf>
    <xf numFmtId="0" fontId="17" fillId="0" borderId="0" xfId="0" applyFont="1"/>
    <xf numFmtId="0" fontId="9" fillId="0" borderId="0" xfId="0" applyFont="1" applyAlignment="1">
      <alignment horizontal="right" indent="1"/>
    </xf>
    <xf numFmtId="0" fontId="41" fillId="0" borderId="0" xfId="0" applyFont="1"/>
    <xf numFmtId="0" fontId="42" fillId="0" borderId="0" xfId="0" applyFont="1" applyAlignment="1">
      <alignment horizontal="left"/>
    </xf>
    <xf numFmtId="0" fontId="30" fillId="0" borderId="0" xfId="0" applyFont="1" applyAlignment="1">
      <alignment horizontal="left" indent="1"/>
    </xf>
    <xf numFmtId="0" fontId="16" fillId="0" borderId="0" xfId="0" applyFont="1" applyAlignment="1">
      <alignment horizontal="left" indent="1"/>
    </xf>
    <xf numFmtId="10" fontId="15" fillId="0" borderId="0" xfId="1" applyNumberFormat="1" applyFont="1" applyBorder="1" applyAlignment="1">
      <alignment horizontal="right" vertical="center" indent="1"/>
    </xf>
    <xf numFmtId="14" fontId="27" fillId="9" borderId="16" xfId="0" applyNumberFormat="1" applyFont="1" applyFill="1" applyBorder="1"/>
  </cellXfs>
  <cellStyles count="6">
    <cellStyle name="Accent5" xfId="4" builtinId="45"/>
    <cellStyle name="Comma" xfId="5" builtinId="3"/>
    <cellStyle name="Heading 1" xfId="2" builtinId="16"/>
    <cellStyle name="Normal" xfId="0" builtinId="0"/>
    <cellStyle name="Output" xfId="3" builtinId="21"/>
    <cellStyle name="Percent" xfId="1" builtinId="5"/>
  </cellStyles>
  <dxfs count="296">
    <dxf>
      <font>
        <color rgb="FF00B050"/>
      </font>
    </dxf>
    <dxf>
      <font>
        <color rgb="FFFF0000"/>
      </font>
    </dxf>
    <dxf>
      <font>
        <color rgb="FF00B050"/>
      </font>
    </dxf>
    <dxf>
      <font>
        <color rgb="FFFF0000"/>
      </font>
    </dxf>
    <dxf>
      <font>
        <color rgb="FF00B050"/>
      </font>
    </dxf>
    <dxf>
      <font>
        <color rgb="FFFF0000"/>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color rgb="FF00B050"/>
      </font>
    </dxf>
    <dxf>
      <font>
        <color rgb="FFFF0000"/>
      </font>
    </dxf>
    <dxf>
      <font>
        <color rgb="FF00B050"/>
      </font>
    </dxf>
    <dxf>
      <font>
        <color rgb="FFFF0000"/>
      </font>
    </dxf>
    <dxf>
      <font>
        <b/>
        <i val="0"/>
        <color rgb="FF7030A0"/>
      </font>
    </dxf>
    <dxf>
      <font>
        <b/>
        <i val="0"/>
        <color rgb="FF00B050"/>
      </font>
    </dxf>
    <dxf>
      <font>
        <b/>
        <i val="0"/>
        <color theme="7"/>
      </font>
    </dxf>
    <dxf>
      <font>
        <b/>
        <i val="0"/>
        <color rgb="FFFF0000"/>
      </font>
    </dxf>
    <dxf>
      <font>
        <b/>
        <i val="0"/>
        <color rgb="FF7030A0"/>
      </font>
    </dxf>
    <dxf>
      <font>
        <b/>
        <i val="0"/>
        <color rgb="FF00B050"/>
      </font>
    </dxf>
    <dxf>
      <font>
        <b/>
        <i val="0"/>
        <color theme="7"/>
      </font>
    </dxf>
    <dxf>
      <font>
        <b/>
        <i val="0"/>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color rgb="FF00B050"/>
      </font>
    </dxf>
    <dxf>
      <font>
        <color rgb="FFFF0000"/>
      </font>
    </dxf>
    <dxf>
      <font>
        <color rgb="FF00B050"/>
      </font>
    </dxf>
    <dxf>
      <font>
        <color rgb="FFFF0000"/>
      </font>
    </dxf>
    <dxf>
      <font>
        <b/>
        <i val="0"/>
        <color rgb="FF7030A0"/>
      </font>
    </dxf>
    <dxf>
      <font>
        <b/>
        <i val="0"/>
        <color rgb="FF00B050"/>
      </font>
    </dxf>
    <dxf>
      <font>
        <b/>
        <i val="0"/>
        <color theme="7"/>
      </font>
    </dxf>
    <dxf>
      <font>
        <b/>
        <i val="0"/>
        <color rgb="FFFF0000"/>
      </font>
    </dxf>
    <dxf>
      <font>
        <b/>
        <i val="0"/>
        <color rgb="FF7030A0"/>
      </font>
    </dxf>
    <dxf>
      <font>
        <b/>
        <i val="0"/>
        <color rgb="FF00B050"/>
      </font>
    </dxf>
    <dxf>
      <font>
        <b/>
        <i val="0"/>
        <color theme="7"/>
      </font>
    </dxf>
    <dxf>
      <font>
        <b/>
        <i val="0"/>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b/>
        <i val="0"/>
        <color rgb="FF7030A0"/>
      </font>
    </dxf>
    <dxf>
      <font>
        <b/>
        <i val="0"/>
        <color rgb="FF00B050"/>
      </font>
    </dxf>
    <dxf>
      <font>
        <b/>
        <i val="0"/>
        <color theme="7"/>
      </font>
    </dxf>
    <dxf>
      <font>
        <b/>
        <i val="0"/>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27" formatCode="dd/mm/yyyy\ hh:mm"/>
    </dxf>
    <dxf>
      <numFmt numFmtId="27" formatCode="dd/mm/yyyy\ hh:mm"/>
    </dxf>
    <dxf>
      <numFmt numFmtId="19" formatCode="dd/mm/yyyy"/>
    </dxf>
    <dxf>
      <numFmt numFmtId="27" formatCode="dd/mm/yyyy\ hh:mm"/>
    </dxf>
    <dxf>
      <numFmt numFmtId="0" formatCode="General"/>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C71585"/>
      <color rgb="FF054372"/>
      <color rgb="FF123B6E"/>
      <color rgb="FF4A677F"/>
      <color rgb="FFDEEBF6"/>
      <color rgb="FFBACFEC"/>
      <color rgb="FF3776C9"/>
      <color rgb="FFB41C49"/>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47"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tyles" Target="styles.xml"/><Relationship Id="rId45"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20/07/relationships/rdRichValueWebImage" Target="richData/rdRichValueWebImage.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46" Type="http://schemas.microsoft.com/office/2017/06/relationships/rdRichValueStructure" Target="richData/rdrichvaluestructure.xml"/><Relationship Id="rId20" Type="http://schemas.openxmlformats.org/officeDocument/2006/relationships/worksheet" Target="worksheets/sheet20.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1.xml"/><Relationship Id="rId1" Type="http://schemas.microsoft.com/office/2011/relationships/chartStyle" Target="style4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2.xml"/><Relationship Id="rId1" Type="http://schemas.microsoft.com/office/2011/relationships/chartStyle" Target="style42.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43.xml"/><Relationship Id="rId1" Type="http://schemas.microsoft.com/office/2011/relationships/chartStyle" Target="style43.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44.xml"/><Relationship Id="rId1" Type="http://schemas.microsoft.com/office/2011/relationships/chartStyle" Target="style44.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45.xml"/><Relationship Id="rId1" Type="http://schemas.microsoft.com/office/2011/relationships/chartStyle" Target="style45.xml"/></Relationships>
</file>

<file path=xl/charts/_rels/chart4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Ex8.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daily_8h30_data!$M$3:$M$22</c:f>
              <c:numCache>
                <c:formatCode>General</c:formatCode>
                <c:ptCount val="20"/>
                <c:pt idx="0">
                  <c:v>7.5144544285965509E-3</c:v>
                </c:pt>
                <c:pt idx="1">
                  <c:v>1.984999754595318E-3</c:v>
                </c:pt>
                <c:pt idx="2">
                  <c:v>5.1471350231682145E-3</c:v>
                </c:pt>
                <c:pt idx="3">
                  <c:v>1.7167007791307309E-2</c:v>
                </c:pt>
                <c:pt idx="4">
                  <c:v>1.2406889022162693E-2</c:v>
                </c:pt>
                <c:pt idx="5">
                  <c:v>2.205708986052457E-2</c:v>
                </c:pt>
                <c:pt idx="6">
                  <c:v>-4.8651987985028899E-3</c:v>
                </c:pt>
                <c:pt idx="7">
                  <c:v>-3.3894160603149537E-3</c:v>
                </c:pt>
                <c:pt idx="8">
                  <c:v>9.5218127491261129E-3</c:v>
                </c:pt>
                <c:pt idx="9">
                  <c:v>-4.1100029510004576E-2</c:v>
                </c:pt>
                <c:pt idx="10">
                  <c:v>1.7170350642114363E-2</c:v>
                </c:pt>
                <c:pt idx="11">
                  <c:v>6.6468456836472622E-3</c:v>
                </c:pt>
                <c:pt idx="12">
                  <c:v>5.75937512813951E-3</c:v>
                </c:pt>
                <c:pt idx="13">
                  <c:v>1.835008982584041E-3</c:v>
                </c:pt>
                <c:pt idx="14">
                  <c:v>1.6491020119961952E-2</c:v>
                </c:pt>
                <c:pt idx="15">
                  <c:v>-8.1681316984459906E-3</c:v>
                </c:pt>
                <c:pt idx="16">
                  <c:v>4.8791749609746748E-3</c:v>
                </c:pt>
                <c:pt idx="17">
                  <c:v>9.8545137150918283E-3</c:v>
                </c:pt>
                <c:pt idx="18">
                  <c:v>1.0146130860475999E-2</c:v>
                </c:pt>
                <c:pt idx="19">
                  <c:v>-6.6443731989913601E-3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daily_8h30_data!$N$3:$N$22</c:f>
              <c:numCache>
                <c:formatCode>General</c:formatCode>
                <c:ptCount val="20"/>
                <c:pt idx="0">
                  <c:v>8.4414659456210628E-2</c:v>
                </c:pt>
                <c:pt idx="1">
                  <c:v>7.6900205027614077E-2</c:v>
                </c:pt>
                <c:pt idx="2">
                  <c:v>7.4915205273018759E-2</c:v>
                </c:pt>
                <c:pt idx="3">
                  <c:v>6.9768070249850545E-2</c:v>
                </c:pt>
                <c:pt idx="4">
                  <c:v>5.2601062458543235E-2</c:v>
                </c:pt>
                <c:pt idx="5">
                  <c:v>4.0194173436380543E-2</c:v>
                </c:pt>
                <c:pt idx="6">
                  <c:v>1.8137083575855972E-2</c:v>
                </c:pt>
                <c:pt idx="7">
                  <c:v>2.3002282374358862E-2</c:v>
                </c:pt>
                <c:pt idx="8">
                  <c:v>2.6391698434673816E-2</c:v>
                </c:pt>
                <c:pt idx="9">
                  <c:v>1.6869885685547703E-2</c:v>
                </c:pt>
                <c:pt idx="10">
                  <c:v>5.796991519555228E-2</c:v>
                </c:pt>
                <c:pt idx="11">
                  <c:v>4.0799564553437917E-2</c:v>
                </c:pt>
                <c:pt idx="12">
                  <c:v>3.4152718869790655E-2</c:v>
                </c:pt>
                <c:pt idx="13">
                  <c:v>2.8393343741651145E-2</c:v>
                </c:pt>
                <c:pt idx="14">
                  <c:v>2.6558334759067104E-2</c:v>
                </c:pt>
                <c:pt idx="15">
                  <c:v>1.0067314639105152E-2</c:v>
                </c:pt>
                <c:pt idx="16">
                  <c:v>1.8235446337551142E-2</c:v>
                </c:pt>
                <c:pt idx="17">
                  <c:v>1.3356271376576467E-2</c:v>
                </c:pt>
                <c:pt idx="18">
                  <c:v>3.5017576614846391E-3</c:v>
                </c:pt>
                <c:pt idx="19">
                  <c:v>-6.6443731989913601E-3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daily_8h30_data!$S$3:$S$22</c:f>
              <c:numCache>
                <c:formatCode>General</c:formatCode>
                <c:ptCount val="20"/>
                <c:pt idx="0">
                  <c:v>7.4143872378389375E-3</c:v>
                </c:pt>
                <c:pt idx="1">
                  <c:v>-3.3259472648643484E-3</c:v>
                </c:pt>
                <c:pt idx="2">
                  <c:v>6.6963672234376936E-3</c:v>
                </c:pt>
                <c:pt idx="3">
                  <c:v>1.9450674584631455E-2</c:v>
                </c:pt>
                <c:pt idx="4">
                  <c:v>2.2507641854814242E-2</c:v>
                </c:pt>
                <c:pt idx="5">
                  <c:v>2.4230062205484737E-2</c:v>
                </c:pt>
                <c:pt idx="6">
                  <c:v>-6.9339668699219814E-4</c:v>
                </c:pt>
                <c:pt idx="7">
                  <c:v>-9.5353441597083588E-3</c:v>
                </c:pt>
                <c:pt idx="8">
                  <c:v>5.8533575151442641E-3</c:v>
                </c:pt>
                <c:pt idx="9">
                  <c:v>-4.3842091497696911E-2</c:v>
                </c:pt>
                <c:pt idx="10">
                  <c:v>1.5754853456462659E-2</c:v>
                </c:pt>
                <c:pt idx="11">
                  <c:v>4.8758905637207306E-3</c:v>
                </c:pt>
                <c:pt idx="12">
                  <c:v>4.9727289336201075E-3</c:v>
                </c:pt>
                <c:pt idx="13">
                  <c:v>-1.7934822510863313E-3</c:v>
                </c:pt>
                <c:pt idx="14">
                  <c:v>1.714919651005764E-2</c:v>
                </c:pt>
                <c:pt idx="15">
                  <c:v>-9.641631997122424E-3</c:v>
                </c:pt>
                <c:pt idx="16">
                  <c:v>5.6341122425616064E-3</c:v>
                </c:pt>
                <c:pt idx="17">
                  <c:v>1.2561729088176099E-2</c:v>
                </c:pt>
                <c:pt idx="18">
                  <c:v>1.2912261310004114E-2</c:v>
                </c:pt>
                <c:pt idx="19">
                  <c:v>-7.3615012566553562E-3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daily_8h30_data!$T$3:$T$22</c:f>
              <c:numCache>
                <c:formatCode>General</c:formatCode>
                <c:ptCount val="20"/>
                <c:pt idx="0">
                  <c:v>8.3819867611828358E-2</c:v>
                </c:pt>
                <c:pt idx="1">
                  <c:v>7.6405480373989421E-2</c:v>
                </c:pt>
                <c:pt idx="2">
                  <c:v>7.9731427638853769E-2</c:v>
                </c:pt>
                <c:pt idx="3">
                  <c:v>7.3035060415416075E-2</c:v>
                </c:pt>
                <c:pt idx="4">
                  <c:v>5.358438583078462E-2</c:v>
                </c:pt>
                <c:pt idx="5">
                  <c:v>3.1076743975970378E-2</c:v>
                </c:pt>
                <c:pt idx="6">
                  <c:v>6.8466817704856409E-3</c:v>
                </c:pt>
                <c:pt idx="7">
                  <c:v>7.540078457477839E-3</c:v>
                </c:pt>
                <c:pt idx="8">
                  <c:v>1.7075422617186198E-2</c:v>
                </c:pt>
                <c:pt idx="9">
                  <c:v>1.1222065102041934E-2</c:v>
                </c:pt>
                <c:pt idx="10">
                  <c:v>5.5064156599738845E-2</c:v>
                </c:pt>
                <c:pt idx="11">
                  <c:v>3.9309303143276186E-2</c:v>
                </c:pt>
                <c:pt idx="12">
                  <c:v>3.4433412579555456E-2</c:v>
                </c:pt>
                <c:pt idx="13">
                  <c:v>2.9460683645935348E-2</c:v>
                </c:pt>
                <c:pt idx="14">
                  <c:v>3.125416589702168E-2</c:v>
                </c:pt>
                <c:pt idx="15">
                  <c:v>1.4104969386964039E-2</c:v>
                </c:pt>
                <c:pt idx="16">
                  <c:v>2.3746601384086463E-2</c:v>
                </c:pt>
                <c:pt idx="17">
                  <c:v>1.8112489141524857E-2</c:v>
                </c:pt>
                <c:pt idx="18">
                  <c:v>5.5507600533487578E-3</c:v>
                </c:pt>
                <c:pt idx="19">
                  <c:v>-7.3615012566553562E-3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daily_8h30_data!$Y$3:$Y$22</c:f>
              <c:numCache>
                <c:formatCode>General</c:formatCode>
                <c:ptCount val="20"/>
                <c:pt idx="0">
                  <c:v>8.298542962701605E-3</c:v>
                </c:pt>
                <c:pt idx="1">
                  <c:v>-9.2770037740730338E-4</c:v>
                </c:pt>
                <c:pt idx="2">
                  <c:v>3.0823197604681329E-3</c:v>
                </c:pt>
                <c:pt idx="3">
                  <c:v>1.7696510917439845E-2</c:v>
                </c:pt>
                <c:pt idx="4">
                  <c:v>2.1832461799780711E-2</c:v>
                </c:pt>
                <c:pt idx="5">
                  <c:v>2.3839009287925705E-2</c:v>
                </c:pt>
                <c:pt idx="6">
                  <c:v>4.7906121682066427E-3</c:v>
                </c:pt>
                <c:pt idx="7">
                  <c:v>-9.8564649286806416E-3</c:v>
                </c:pt>
                <c:pt idx="8">
                  <c:v>1.4189073584978118E-3</c:v>
                </c:pt>
                <c:pt idx="9">
                  <c:v>-4.2528056704075556E-2</c:v>
                </c:pt>
                <c:pt idx="10">
                  <c:v>1.1954572624028659E-2</c:v>
                </c:pt>
                <c:pt idx="11">
                  <c:v>1.0570824524312794E-2</c:v>
                </c:pt>
                <c:pt idx="12">
                  <c:v>1.5124016938898865E-3</c:v>
                </c:pt>
                <c:pt idx="13">
                  <c:v>-1.2084592145015227E-3</c:v>
                </c:pt>
                <c:pt idx="14">
                  <c:v>1.8775007694675327E-2</c:v>
                </c:pt>
                <c:pt idx="15">
                  <c:v>-8.2417582417582125E-3</c:v>
                </c:pt>
                <c:pt idx="16">
                  <c:v>0</c:v>
                </c:pt>
                <c:pt idx="17">
                  <c:v>1.2360939431396822E-2</c:v>
                </c:pt>
                <c:pt idx="18">
                  <c:v>1.5056461731492998E-2</c:v>
                </c:pt>
                <c:pt idx="19">
                  <c:v>-4.4965971717683129E-3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daily_8h30_data!$Z$3:$Z$22</c:f>
              <c:numCache>
                <c:formatCode>General</c:formatCode>
                <c:ptCount val="20"/>
                <c:pt idx="0">
                  <c:v>8.3929535316625392E-2</c:v>
                </c:pt>
                <c:pt idx="1">
                  <c:v>7.5630992353923787E-2</c:v>
                </c:pt>
                <c:pt idx="2">
                  <c:v>7.6558692731331091E-2</c:v>
                </c:pt>
                <c:pt idx="3">
                  <c:v>7.3476372970862958E-2</c:v>
                </c:pt>
                <c:pt idx="4">
                  <c:v>5.5779862053423113E-2</c:v>
                </c:pt>
                <c:pt idx="5">
                  <c:v>3.3947400253642401E-2</c:v>
                </c:pt>
                <c:pt idx="6">
                  <c:v>1.0108390965716696E-2</c:v>
                </c:pt>
                <c:pt idx="7">
                  <c:v>5.3177787975100532E-3</c:v>
                </c:pt>
                <c:pt idx="8">
                  <c:v>1.5174243726190695E-2</c:v>
                </c:pt>
                <c:pt idx="9">
                  <c:v>1.3755336367692883E-2</c:v>
                </c:pt>
                <c:pt idx="10">
                  <c:v>5.6283393071768439E-2</c:v>
                </c:pt>
                <c:pt idx="11">
                  <c:v>4.4328820447739781E-2</c:v>
                </c:pt>
                <c:pt idx="12">
                  <c:v>3.3757995923426987E-2</c:v>
                </c:pt>
                <c:pt idx="13">
                  <c:v>3.22455942295371E-2</c:v>
                </c:pt>
                <c:pt idx="14">
                  <c:v>3.3454053444038623E-2</c:v>
                </c:pt>
                <c:pt idx="15">
                  <c:v>1.4679045749363295E-2</c:v>
                </c:pt>
                <c:pt idx="16">
                  <c:v>2.2920803991121508E-2</c:v>
                </c:pt>
                <c:pt idx="17">
                  <c:v>2.2920803991121508E-2</c:v>
                </c:pt>
                <c:pt idx="18">
                  <c:v>1.0559864559724685E-2</c:v>
                </c:pt>
                <c:pt idx="19">
                  <c:v>-4.4965971717683129E-3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daily_8h30_data!$M$25:$M$44</c:f>
              <c:numCache>
                <c:formatCode>General</c:formatCode>
                <c:ptCount val="20"/>
                <c:pt idx="0">
                  <c:v>4.707190103173664E-3</c:v>
                </c:pt>
                <c:pt idx="1">
                  <c:v>-5.0795341717050357E-3</c:v>
                </c:pt>
                <c:pt idx="2">
                  <c:v>1.8449241782565462E-3</c:v>
                </c:pt>
                <c:pt idx="3">
                  <c:v>-1.4013412268982783E-3</c:v>
                </c:pt>
                <c:pt idx="4">
                  <c:v>1.3422380934799083E-2</c:v>
                </c:pt>
                <c:pt idx="5">
                  <c:v>-1.2290738569338711E-2</c:v>
                </c:pt>
                <c:pt idx="6">
                  <c:v>-7.4289532816825821E-3</c:v>
                </c:pt>
                <c:pt idx="7">
                  <c:v>-3.8470879468792685E-3</c:v>
                </c:pt>
                <c:pt idx="8">
                  <c:v>-4.562476613713673E-3</c:v>
                </c:pt>
                <c:pt idx="9">
                  <c:v>-1.433419296153482E-3</c:v>
                </c:pt>
                <c:pt idx="10">
                  <c:v>4.6541400835771185E-3</c:v>
                </c:pt>
                <c:pt idx="11">
                  <c:v>-7.0290352014998891E-3</c:v>
                </c:pt>
                <c:pt idx="12">
                  <c:v>1.1411680802273505E-2</c:v>
                </c:pt>
                <c:pt idx="13">
                  <c:v>4.0469013650306085E-3</c:v>
                </c:pt>
                <c:pt idx="14">
                  <c:v>-4.3121670678880619E-4</c:v>
                </c:pt>
                <c:pt idx="15">
                  <c:v>-3.19879761458286E-3</c:v>
                </c:pt>
                <c:pt idx="16">
                  <c:v>5.1905585060372239E-3</c:v>
                </c:pt>
                <c:pt idx="17">
                  <c:v>5.2584028233635394E-3</c:v>
                </c:pt>
                <c:pt idx="18">
                  <c:v>-9.8147284185888806E-3</c:v>
                </c:pt>
                <c:pt idx="19">
                  <c:v>1.9863357216372002E-3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daily_8h30_data!$N$25:$N$44</c:f>
              <c:numCache>
                <c:formatCode>General</c:formatCode>
                <c:ptCount val="20"/>
                <c:pt idx="0">
                  <c:v>-3.9948145296829773E-3</c:v>
                </c:pt>
                <c:pt idx="1">
                  <c:v>-8.7020046328566414E-3</c:v>
                </c:pt>
                <c:pt idx="2">
                  <c:v>-3.6224704611516056E-3</c:v>
                </c:pt>
                <c:pt idx="3">
                  <c:v>-5.4673946394081518E-3</c:v>
                </c:pt>
                <c:pt idx="4">
                  <c:v>-4.0660534125098735E-3</c:v>
                </c:pt>
                <c:pt idx="5">
                  <c:v>-1.7488434347308957E-2</c:v>
                </c:pt>
                <c:pt idx="6">
                  <c:v>-5.197695777970246E-3</c:v>
                </c:pt>
                <c:pt idx="7">
                  <c:v>2.2312575037123361E-3</c:v>
                </c:pt>
                <c:pt idx="8">
                  <c:v>6.0783454505916046E-3</c:v>
                </c:pt>
                <c:pt idx="9">
                  <c:v>1.0640822064305278E-2</c:v>
                </c:pt>
                <c:pt idx="10">
                  <c:v>1.207424136045876E-2</c:v>
                </c:pt>
                <c:pt idx="11">
                  <c:v>7.420101276881641E-3</c:v>
                </c:pt>
                <c:pt idx="12">
                  <c:v>1.444913647838153E-2</c:v>
                </c:pt>
                <c:pt idx="13">
                  <c:v>3.0374556761080251E-3</c:v>
                </c:pt>
                <c:pt idx="14">
                  <c:v>-1.0094456889225834E-3</c:v>
                </c:pt>
                <c:pt idx="15">
                  <c:v>-5.7822898213377716E-4</c:v>
                </c:pt>
                <c:pt idx="16">
                  <c:v>2.6205686324490829E-3</c:v>
                </c:pt>
                <c:pt idx="17">
                  <c:v>-2.569989873588141E-3</c:v>
                </c:pt>
                <c:pt idx="18">
                  <c:v>-7.8283926969516804E-3</c:v>
                </c:pt>
                <c:pt idx="19">
                  <c:v>1.9863357216372002E-3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daily_8h30_data!$S$25:$S$44</c:f>
              <c:numCache>
                <c:formatCode>General</c:formatCode>
                <c:ptCount val="20"/>
                <c:pt idx="0">
                  <c:v>3.4191436830552924E-3</c:v>
                </c:pt>
                <c:pt idx="1">
                  <c:v>-5.5369630916346502E-4</c:v>
                </c:pt>
                <c:pt idx="2">
                  <c:v>-6.9334234701472486E-3</c:v>
                </c:pt>
                <c:pt idx="3">
                  <c:v>2.3602469345735955E-3</c:v>
                </c:pt>
                <c:pt idx="4">
                  <c:v>1.5808709585862779E-3</c:v>
                </c:pt>
                <c:pt idx="5">
                  <c:v>6.5853447891532912E-3</c:v>
                </c:pt>
                <c:pt idx="6">
                  <c:v>-7.0328294587775897E-3</c:v>
                </c:pt>
                <c:pt idx="7">
                  <c:v>-4.5210531980466317E-4</c:v>
                </c:pt>
                <c:pt idx="8">
                  <c:v>6.7873844862065269E-5</c:v>
                </c:pt>
                <c:pt idx="9">
                  <c:v>6.0430812972240844E-3</c:v>
                </c:pt>
                <c:pt idx="10">
                  <c:v>-4.261822510008062E-3</c:v>
                </c:pt>
                <c:pt idx="11">
                  <c:v>-1.9763422408369813E-3</c:v>
                </c:pt>
                <c:pt idx="12">
                  <c:v>8.4842427485993799E-3</c:v>
                </c:pt>
                <c:pt idx="13">
                  <c:v>4.17569362129111E-3</c:v>
                </c:pt>
                <c:pt idx="14">
                  <c:v>1.2004158060923142E-3</c:v>
                </c:pt>
                <c:pt idx="15">
                  <c:v>2.320933986147411E-3</c:v>
                </c:pt>
                <c:pt idx="16">
                  <c:v>2.1710967466961328E-3</c:v>
                </c:pt>
                <c:pt idx="17">
                  <c:v>5.1632315685727903E-3</c:v>
                </c:pt>
                <c:pt idx="18">
                  <c:v>-1.3168590295471461E-3</c:v>
                </c:pt>
                <c:pt idx="19">
                  <c:v>-6.6391267301229018E-3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daily_8h30_data!$T$25:$T$44</c:f>
              <c:numCache>
                <c:formatCode>General</c:formatCode>
                <c:ptCount val="20"/>
                <c:pt idx="0">
                  <c:v>1.4405970916445687E-2</c:v>
                </c:pt>
                <c:pt idx="1">
                  <c:v>1.0986827233390395E-2</c:v>
                </c:pt>
                <c:pt idx="2">
                  <c:v>1.154052354255386E-2</c:v>
                </c:pt>
                <c:pt idx="3">
                  <c:v>1.8473947012701109E-2</c:v>
                </c:pt>
                <c:pt idx="4">
                  <c:v>1.6113700078127513E-2</c:v>
                </c:pt>
                <c:pt idx="5">
                  <c:v>1.4532829119541235E-2</c:v>
                </c:pt>
                <c:pt idx="6">
                  <c:v>7.9474843303879439E-3</c:v>
                </c:pt>
                <c:pt idx="7">
                  <c:v>1.4980313789165534E-2</c:v>
                </c:pt>
                <c:pt idx="8">
                  <c:v>1.5432419108970197E-2</c:v>
                </c:pt>
                <c:pt idx="9">
                  <c:v>1.5364545264108131E-2</c:v>
                </c:pt>
                <c:pt idx="10">
                  <c:v>9.3214639668840471E-3</c:v>
                </c:pt>
                <c:pt idx="11">
                  <c:v>1.3583286476892109E-2</c:v>
                </c:pt>
                <c:pt idx="12">
                  <c:v>1.555962871772909E-2</c:v>
                </c:pt>
                <c:pt idx="13">
                  <c:v>7.0753859691297105E-3</c:v>
                </c:pt>
                <c:pt idx="14">
                  <c:v>2.8996923478386005E-3</c:v>
                </c:pt>
                <c:pt idx="15">
                  <c:v>1.6992765417462863E-3</c:v>
                </c:pt>
                <c:pt idx="16">
                  <c:v>-6.2165744440112469E-4</c:v>
                </c:pt>
                <c:pt idx="17">
                  <c:v>-2.7927541910972575E-3</c:v>
                </c:pt>
                <c:pt idx="18">
                  <c:v>-7.9559857596700478E-3</c:v>
                </c:pt>
                <c:pt idx="19">
                  <c:v>-6.6391267301229018E-3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daily_8h30_data!$Y$25:$Y$44</c:f>
              <c:numCache>
                <c:formatCode>General</c:formatCode>
                <c:ptCount val="20"/>
                <c:pt idx="0">
                  <c:v>3.4162363574026244E-3</c:v>
                </c:pt>
                <c:pt idx="1">
                  <c:v>-1.246908218995979E-3</c:v>
                </c:pt>
                <c:pt idx="2">
                  <c:v>1.5607151516479068E-3</c:v>
                </c:pt>
                <c:pt idx="3">
                  <c:v>4.5326258901527972E-3</c:v>
                </c:pt>
                <c:pt idx="4">
                  <c:v>9.5690379787525259E-3</c:v>
                </c:pt>
                <c:pt idx="5">
                  <c:v>6.5610250423770999E-3</c:v>
                </c:pt>
                <c:pt idx="6">
                  <c:v>-3.7099286471770077E-3</c:v>
                </c:pt>
                <c:pt idx="7">
                  <c:v>-1.1756602441489461E-2</c:v>
                </c:pt>
                <c:pt idx="8">
                  <c:v>1.6637384356177343E-3</c:v>
                </c:pt>
                <c:pt idx="9">
                  <c:v>3.272478057154915E-3</c:v>
                </c:pt>
                <c:pt idx="10">
                  <c:v>1.1914716230292388E-3</c:v>
                </c:pt>
                <c:pt idx="11">
                  <c:v>-3.3478779315430085E-3</c:v>
                </c:pt>
                <c:pt idx="12">
                  <c:v>6.5401343806652523E-3</c:v>
                </c:pt>
                <c:pt idx="13">
                  <c:v>1.2200688650487734E-4</c:v>
                </c:pt>
                <c:pt idx="14">
                  <c:v>6.1997523473338312E-3</c:v>
                </c:pt>
                <c:pt idx="15">
                  <c:v>7.1604803705347386E-3</c:v>
                </c:pt>
                <c:pt idx="16">
                  <c:v>5.0207856109132365E-3</c:v>
                </c:pt>
                <c:pt idx="17">
                  <c:v>3.7241481186247594E-3</c:v>
                </c:pt>
                <c:pt idx="18">
                  <c:v>-3.4862318222261823E-4</c:v>
                </c:pt>
                <c:pt idx="19">
                  <c:v>-4.1626648824131252E-3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daily_8h30_data!$Z$25:$Z$44</c:f>
              <c:numCache>
                <c:formatCode>General</c:formatCode>
                <c:ptCount val="20"/>
                <c:pt idx="0">
                  <c:v>3.5962030946870338E-2</c:v>
                </c:pt>
                <c:pt idx="1">
                  <c:v>3.2545794589467714E-2</c:v>
                </c:pt>
                <c:pt idx="2">
                  <c:v>3.3792702808463693E-2</c:v>
                </c:pt>
                <c:pt idx="3">
                  <c:v>3.2231987656815786E-2</c:v>
                </c:pt>
                <c:pt idx="4">
                  <c:v>2.7699361766662989E-2</c:v>
                </c:pt>
                <c:pt idx="5">
                  <c:v>1.8130323787910463E-2</c:v>
                </c:pt>
                <c:pt idx="6">
                  <c:v>1.1569298745533363E-2</c:v>
                </c:pt>
                <c:pt idx="7">
                  <c:v>1.5279227392710371E-2</c:v>
                </c:pt>
                <c:pt idx="8">
                  <c:v>2.7035829834199832E-2</c:v>
                </c:pt>
                <c:pt idx="9">
                  <c:v>2.5372091398582097E-2</c:v>
                </c:pt>
                <c:pt idx="10">
                  <c:v>2.2099613341427182E-2</c:v>
                </c:pt>
                <c:pt idx="11">
                  <c:v>2.0908141718397943E-2</c:v>
                </c:pt>
                <c:pt idx="12">
                  <c:v>2.4256019649940952E-2</c:v>
                </c:pt>
                <c:pt idx="13">
                  <c:v>1.77158852692757E-2</c:v>
                </c:pt>
                <c:pt idx="14">
                  <c:v>1.7593878382770822E-2</c:v>
                </c:pt>
                <c:pt idx="15">
                  <c:v>1.1394126035436991E-2</c:v>
                </c:pt>
                <c:pt idx="16">
                  <c:v>4.2336456649022525E-3</c:v>
                </c:pt>
                <c:pt idx="17">
                  <c:v>-7.8713994601098403E-4</c:v>
                </c:pt>
                <c:pt idx="18">
                  <c:v>-4.5112880646357434E-3</c:v>
                </c:pt>
                <c:pt idx="19">
                  <c:v>-4.1626648824131252E-3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45880</c:v>
                </c:pt>
                <c:pt idx="1">
                  <c:v>45879</c:v>
                </c:pt>
                <c:pt idx="2">
                  <c:v>45878</c:v>
                </c:pt>
                <c:pt idx="3">
                  <c:v>45877</c:v>
                </c:pt>
                <c:pt idx="4">
                  <c:v>45876</c:v>
                </c:pt>
                <c:pt idx="5">
                  <c:v>45875</c:v>
                </c:pt>
                <c:pt idx="6">
                  <c:v>45874</c:v>
                </c:pt>
                <c:pt idx="7">
                  <c:v>45873</c:v>
                </c:pt>
                <c:pt idx="8">
                  <c:v>45872</c:v>
                </c:pt>
                <c:pt idx="9">
                  <c:v>45871</c:v>
                </c:pt>
                <c:pt idx="10">
                  <c:v>45870</c:v>
                </c:pt>
                <c:pt idx="11">
                  <c:v>45869</c:v>
                </c:pt>
                <c:pt idx="12">
                  <c:v>45868</c:v>
                </c:pt>
                <c:pt idx="13">
                  <c:v>45867</c:v>
                </c:pt>
                <c:pt idx="14">
                  <c:v>45866</c:v>
                </c:pt>
                <c:pt idx="15">
                  <c:v>45865</c:v>
                </c:pt>
                <c:pt idx="16">
                  <c:v>45863</c:v>
                </c:pt>
                <c:pt idx="17">
                  <c:v>45862</c:v>
                </c:pt>
                <c:pt idx="18">
                  <c:v>45861</c:v>
                </c:pt>
                <c:pt idx="19">
                  <c:v>45860</c:v>
                </c:pt>
              </c:numCache>
            </c:numRef>
          </c:cat>
          <c:val>
            <c:numRef>
              <c:f>daily_8h30_data!$M$47:$M$66</c:f>
              <c:numCache>
                <c:formatCode>General</c:formatCode>
                <c:ptCount val="20"/>
                <c:pt idx="0">
                  <c:v>-8.9819424983004215E-3</c:v>
                </c:pt>
                <c:pt idx="1">
                  <c:v>-1.266079461366143E-4</c:v>
                </c:pt>
                <c:pt idx="2">
                  <c:v>4.6480319259911695E-5</c:v>
                </c:pt>
                <c:pt idx="3">
                  <c:v>-1.4302658678304603E-3</c:v>
                </c:pt>
                <c:pt idx="4">
                  <c:v>7.6580526113065872E-3</c:v>
                </c:pt>
                <c:pt idx="5">
                  <c:v>-3.5866563839839216E-3</c:v>
                </c:pt>
                <c:pt idx="6">
                  <c:v>1.1881958750954436E-3</c:v>
                </c:pt>
                <c:pt idx="7">
                  <c:v>5.2995892867389038E-3</c:v>
                </c:pt>
                <c:pt idx="8">
                  <c:v>-2.4682224538008501E-4</c:v>
                </c:pt>
                <c:pt idx="9">
                  <c:v>-7.9225648827985218E-4</c:v>
                </c:pt>
                <c:pt idx="10">
                  <c:v>2.0233097137246414E-2</c:v>
                </c:pt>
                <c:pt idx="11">
                  <c:v>5.3331150256208382E-4</c:v>
                </c:pt>
                <c:pt idx="12">
                  <c:v>-1.085912665333244E-2</c:v>
                </c:pt>
                <c:pt idx="13">
                  <c:v>3.3459335408476676E-3</c:v>
                </c:pt>
                <c:pt idx="14">
                  <c:v>-5.9736086732543603E-3</c:v>
                </c:pt>
                <c:pt idx="15">
                  <c:v>-2.3358974733246329E-3</c:v>
                </c:pt>
                <c:pt idx="16">
                  <c:v>-7.6473540618465785E-3</c:v>
                </c:pt>
                <c:pt idx="17">
                  <c:v>-5.6379678138848144E-3</c:v>
                </c:pt>
                <c:pt idx="18">
                  <c:v>-9.1779117885240069E-3</c:v>
                </c:pt>
                <c:pt idx="19">
                  <c:v>8.6885428554648314E-3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45880</c:v>
                </c:pt>
                <c:pt idx="1">
                  <c:v>45879</c:v>
                </c:pt>
                <c:pt idx="2">
                  <c:v>45878</c:v>
                </c:pt>
                <c:pt idx="3">
                  <c:v>45877</c:v>
                </c:pt>
                <c:pt idx="4">
                  <c:v>45876</c:v>
                </c:pt>
                <c:pt idx="5">
                  <c:v>45875</c:v>
                </c:pt>
                <c:pt idx="6">
                  <c:v>45874</c:v>
                </c:pt>
                <c:pt idx="7">
                  <c:v>45873</c:v>
                </c:pt>
                <c:pt idx="8">
                  <c:v>45872</c:v>
                </c:pt>
                <c:pt idx="9">
                  <c:v>45871</c:v>
                </c:pt>
                <c:pt idx="10">
                  <c:v>45870</c:v>
                </c:pt>
                <c:pt idx="11">
                  <c:v>45869</c:v>
                </c:pt>
                <c:pt idx="12">
                  <c:v>45868</c:v>
                </c:pt>
                <c:pt idx="13">
                  <c:v>45867</c:v>
                </c:pt>
                <c:pt idx="14">
                  <c:v>45866</c:v>
                </c:pt>
                <c:pt idx="15">
                  <c:v>45865</c:v>
                </c:pt>
                <c:pt idx="16">
                  <c:v>45863</c:v>
                </c:pt>
                <c:pt idx="17">
                  <c:v>45862</c:v>
                </c:pt>
                <c:pt idx="18">
                  <c:v>45861</c:v>
                </c:pt>
                <c:pt idx="19">
                  <c:v>45860</c:v>
                </c:pt>
              </c:numCache>
            </c:numRef>
          </c:cat>
          <c:val>
            <c:numRef>
              <c:f>daily_8h30_data!$N$47:$N$66</c:f>
              <c:numCache>
                <c:formatCode>General</c:formatCode>
                <c:ptCount val="20"/>
                <c:pt idx="0">
                  <c:v>-9.8032147655563451E-3</c:v>
                </c:pt>
                <c:pt idx="1">
                  <c:v>-8.2127226725592362E-4</c:v>
                </c:pt>
                <c:pt idx="2">
                  <c:v>-6.9466432111930931E-4</c:v>
                </c:pt>
                <c:pt idx="3">
                  <c:v>-7.4114464037922101E-4</c:v>
                </c:pt>
                <c:pt idx="4">
                  <c:v>6.8912122745123927E-4</c:v>
                </c:pt>
                <c:pt idx="5">
                  <c:v>-6.9689313838553479E-3</c:v>
                </c:pt>
                <c:pt idx="6">
                  <c:v>-3.3822749998714263E-3</c:v>
                </c:pt>
                <c:pt idx="7">
                  <c:v>-4.5704708749668699E-3</c:v>
                </c:pt>
                <c:pt idx="8">
                  <c:v>-9.8700601617057737E-3</c:v>
                </c:pt>
                <c:pt idx="9">
                  <c:v>-9.6232379163256887E-3</c:v>
                </c:pt>
                <c:pt idx="10">
                  <c:v>-8.8309814280458365E-3</c:v>
                </c:pt>
                <c:pt idx="11">
                  <c:v>-2.9064078565292251E-2</c:v>
                </c:pt>
                <c:pt idx="12">
                  <c:v>-2.9597390067854334E-2</c:v>
                </c:pt>
                <c:pt idx="13">
                  <c:v>-1.8738263414521894E-2</c:v>
                </c:pt>
                <c:pt idx="14">
                  <c:v>-2.2084196955369562E-2</c:v>
                </c:pt>
                <c:pt idx="15">
                  <c:v>-1.6110588282115201E-2</c:v>
                </c:pt>
                <c:pt idx="16">
                  <c:v>-1.3774690808790568E-2</c:v>
                </c:pt>
                <c:pt idx="17">
                  <c:v>-6.1273367469439899E-3</c:v>
                </c:pt>
                <c:pt idx="18">
                  <c:v>-4.893689330591755E-4</c:v>
                </c:pt>
                <c:pt idx="19">
                  <c:v>8.6885428554648314E-3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45880</c:v>
                </c:pt>
                <c:pt idx="1">
                  <c:v>45879</c:v>
                </c:pt>
                <c:pt idx="2">
                  <c:v>45877</c:v>
                </c:pt>
                <c:pt idx="3">
                  <c:v>45876</c:v>
                </c:pt>
                <c:pt idx="4">
                  <c:v>45875</c:v>
                </c:pt>
                <c:pt idx="5">
                  <c:v>45874</c:v>
                </c:pt>
                <c:pt idx="6">
                  <c:v>45873</c:v>
                </c:pt>
                <c:pt idx="7">
                  <c:v>45872</c:v>
                </c:pt>
                <c:pt idx="8">
                  <c:v>45870</c:v>
                </c:pt>
                <c:pt idx="9">
                  <c:v>45869</c:v>
                </c:pt>
                <c:pt idx="10">
                  <c:v>45828</c:v>
                </c:pt>
                <c:pt idx="11">
                  <c:v>45827</c:v>
                </c:pt>
                <c:pt idx="12">
                  <c:v>45826</c:v>
                </c:pt>
                <c:pt idx="13">
                  <c:v>45825</c:v>
                </c:pt>
                <c:pt idx="14">
                  <c:v>45824</c:v>
                </c:pt>
                <c:pt idx="15">
                  <c:v>45823</c:v>
                </c:pt>
                <c:pt idx="16">
                  <c:v>45821</c:v>
                </c:pt>
                <c:pt idx="17">
                  <c:v>45820</c:v>
                </c:pt>
                <c:pt idx="18">
                  <c:v>45819</c:v>
                </c:pt>
                <c:pt idx="19">
                  <c:v>45818</c:v>
                </c:pt>
              </c:numCache>
            </c:numRef>
          </c:cat>
          <c:val>
            <c:numRef>
              <c:f>daily_8h30_data!$S$47:$S$66</c:f>
              <c:numCache>
                <c:formatCode>General</c:formatCode>
                <c:ptCount val="20"/>
                <c:pt idx="0">
                  <c:v>-5.1805033584713112E-3</c:v>
                </c:pt>
                <c:pt idx="1">
                  <c:v>2.5969785071748852E-3</c:v>
                </c:pt>
                <c:pt idx="2">
                  <c:v>-7.8904649888796863E-3</c:v>
                </c:pt>
                <c:pt idx="3">
                  <c:v>-1.2247502319793435E-2</c:v>
                </c:pt>
                <c:pt idx="4">
                  <c:v>-8.3596621646421232E-3</c:v>
                </c:pt>
                <c:pt idx="5">
                  <c:v>-7.2032427196390136E-3</c:v>
                </c:pt>
                <c:pt idx="6">
                  <c:v>-8.2310729044995368E-3</c:v>
                </c:pt>
                <c:pt idx="7">
                  <c:v>1.5536092974799409E-4</c:v>
                </c:pt>
                <c:pt idx="8">
                  <c:v>-3.4348297261451277E-2</c:v>
                </c:pt>
                <c:pt idx="9">
                  <c:v>-0.1110666910807292</c:v>
                </c:pt>
                <c:pt idx="10">
                  <c:v>-8.8542115125922471E-3</c:v>
                </c:pt>
                <c:pt idx="11">
                  <c:v>7.589876250405414E-3</c:v>
                </c:pt>
                <c:pt idx="12">
                  <c:v>-1.9933757591881207E-3</c:v>
                </c:pt>
                <c:pt idx="13">
                  <c:v>4.4123772979621112E-2</c:v>
                </c:pt>
                <c:pt idx="14">
                  <c:v>-2.2514628869242603E-2</c:v>
                </c:pt>
                <c:pt idx="15">
                  <c:v>7.5157563468732924E-3</c:v>
                </c:pt>
                <c:pt idx="16">
                  <c:v>-1.0010793859575817E-2</c:v>
                </c:pt>
                <c:pt idx="17">
                  <c:v>8.8499398950691477E-2</c:v>
                </c:pt>
                <c:pt idx="18">
                  <c:v>4.5412632684932674E-2</c:v>
                </c:pt>
                <c:pt idx="19">
                  <c:v>-6.7278659195770807E-3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45880</c:v>
                </c:pt>
                <c:pt idx="1">
                  <c:v>45879</c:v>
                </c:pt>
                <c:pt idx="2">
                  <c:v>45877</c:v>
                </c:pt>
                <c:pt idx="3">
                  <c:v>45876</c:v>
                </c:pt>
                <c:pt idx="4">
                  <c:v>45875</c:v>
                </c:pt>
                <c:pt idx="5">
                  <c:v>45874</c:v>
                </c:pt>
                <c:pt idx="6">
                  <c:v>45873</c:v>
                </c:pt>
                <c:pt idx="7">
                  <c:v>45872</c:v>
                </c:pt>
                <c:pt idx="8">
                  <c:v>45870</c:v>
                </c:pt>
                <c:pt idx="9">
                  <c:v>45869</c:v>
                </c:pt>
                <c:pt idx="10">
                  <c:v>45828</c:v>
                </c:pt>
                <c:pt idx="11">
                  <c:v>45827</c:v>
                </c:pt>
                <c:pt idx="12">
                  <c:v>45826</c:v>
                </c:pt>
                <c:pt idx="13">
                  <c:v>45825</c:v>
                </c:pt>
                <c:pt idx="14">
                  <c:v>45824</c:v>
                </c:pt>
                <c:pt idx="15">
                  <c:v>45823</c:v>
                </c:pt>
                <c:pt idx="16">
                  <c:v>45821</c:v>
                </c:pt>
                <c:pt idx="17">
                  <c:v>45820</c:v>
                </c:pt>
                <c:pt idx="18">
                  <c:v>45819</c:v>
                </c:pt>
                <c:pt idx="19">
                  <c:v>45818</c:v>
                </c:pt>
              </c:numCache>
            </c:numRef>
          </c:cat>
          <c:val>
            <c:numRef>
              <c:f>daily_8h30_data!$T$47:$T$66</c:f>
              <c:numCache>
                <c:formatCode>General</c:formatCode>
                <c:ptCount val="20"/>
                <c:pt idx="0">
                  <c:v>-4.87345360688346E-2</c:v>
                </c:pt>
                <c:pt idx="1">
                  <c:v>-4.3554032710363288E-2</c:v>
                </c:pt>
                <c:pt idx="2">
                  <c:v>-4.6151011217538174E-2</c:v>
                </c:pt>
                <c:pt idx="3">
                  <c:v>-3.8260546228658487E-2</c:v>
                </c:pt>
                <c:pt idx="4">
                  <c:v>-2.6013043908865052E-2</c:v>
                </c:pt>
                <c:pt idx="5">
                  <c:v>-1.7653381744222929E-2</c:v>
                </c:pt>
                <c:pt idx="6">
                  <c:v>-1.0450139024583915E-2</c:v>
                </c:pt>
                <c:pt idx="7">
                  <c:v>-2.2190661200843786E-3</c:v>
                </c:pt>
                <c:pt idx="8">
                  <c:v>-2.3744270498323727E-3</c:v>
                </c:pt>
                <c:pt idx="9">
                  <c:v>3.1973870211618904E-2</c:v>
                </c:pt>
                <c:pt idx="10">
                  <c:v>0.1430405612923481</c:v>
                </c:pt>
                <c:pt idx="11">
                  <c:v>0.15189477280494035</c:v>
                </c:pt>
                <c:pt idx="12">
                  <c:v>0.14430489655453493</c:v>
                </c:pt>
                <c:pt idx="13">
                  <c:v>0.14629827231372305</c:v>
                </c:pt>
                <c:pt idx="14">
                  <c:v>0.10217449933410194</c:v>
                </c:pt>
                <c:pt idx="15">
                  <c:v>0.12468912820334455</c:v>
                </c:pt>
                <c:pt idx="16">
                  <c:v>0.11717337185647125</c:v>
                </c:pt>
                <c:pt idx="17">
                  <c:v>0.12718416571604707</c:v>
                </c:pt>
                <c:pt idx="18">
                  <c:v>3.8684766765355594E-2</c:v>
                </c:pt>
                <c:pt idx="19">
                  <c:v>-6.7278659195770807E-3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1695010416"/>
        <c:axId val="1695023376"/>
      </c:lineChart>
      <c:catAx>
        <c:axId val="855971327"/>
        <c:scaling>
          <c:orientation val="maxMin"/>
        </c:scaling>
        <c:delete val="1"/>
        <c:axPos val="b"/>
        <c:numFmt formatCode="m/d/yyyy" sourceLinked="1"/>
        <c:majorTickMark val="out"/>
        <c:minorTickMark val="none"/>
        <c:tickLblPos val="none"/>
        <c:crossAx val="855981407"/>
        <c:crosses val="autoZero"/>
        <c:auto val="0"/>
        <c:lblAlgn val="ctr"/>
        <c:lblOffset val="100"/>
        <c:noMultiLvlLbl val="0"/>
      </c:catAx>
      <c:valAx>
        <c:axId val="855981407"/>
        <c:scaling>
          <c:orientation val="minMax"/>
        </c:scaling>
        <c:delete val="1"/>
        <c:axPos val="r"/>
        <c:numFmt formatCode="0%" sourceLinked="0"/>
        <c:majorTickMark val="out"/>
        <c:minorTickMark val="none"/>
        <c:tickLblPos val="none"/>
        <c:crossAx val="855971327"/>
        <c:crosses val="autoZero"/>
        <c:crossBetween val="between"/>
      </c:valAx>
      <c:valAx>
        <c:axId val="1695023376"/>
        <c:scaling>
          <c:orientation val="minMax"/>
        </c:scaling>
        <c:delete val="1"/>
        <c:axPos val="l"/>
        <c:numFmt formatCode="General" sourceLinked="1"/>
        <c:majorTickMark val="out"/>
        <c:minorTickMark val="none"/>
        <c:tickLblPos val="nextTo"/>
        <c:crossAx val="1695010416"/>
        <c:crosses val="autoZero"/>
        <c:crossBetween val="between"/>
      </c:valAx>
      <c:dateAx>
        <c:axId val="1695010416"/>
        <c:scaling>
          <c:orientation val="minMax"/>
        </c:scaling>
        <c:delete val="1"/>
        <c:axPos val="b"/>
        <c:numFmt formatCode="m/d/yyyy" sourceLinked="1"/>
        <c:majorTickMark val="out"/>
        <c:minorTickMark val="none"/>
        <c:tickLblPos val="nextTo"/>
        <c:crossAx val="1695023376"/>
        <c:crosses val="autoZero"/>
        <c:auto val="1"/>
        <c:lblOffset val="100"/>
        <c:baseTimeUnit val="days"/>
        <c:majorUnit val="1"/>
        <c:minorUnit val="1"/>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45880</c:v>
                </c:pt>
                <c:pt idx="1">
                  <c:v>45879</c:v>
                </c:pt>
                <c:pt idx="2">
                  <c:v>45878</c:v>
                </c:pt>
                <c:pt idx="3">
                  <c:v>45877</c:v>
                </c:pt>
                <c:pt idx="4">
                  <c:v>45876</c:v>
                </c:pt>
                <c:pt idx="5">
                  <c:v>45875</c:v>
                </c:pt>
                <c:pt idx="6">
                  <c:v>45874</c:v>
                </c:pt>
                <c:pt idx="7">
                  <c:v>45873</c:v>
                </c:pt>
                <c:pt idx="8">
                  <c:v>45872</c:v>
                </c:pt>
                <c:pt idx="9">
                  <c:v>45871</c:v>
                </c:pt>
                <c:pt idx="10">
                  <c:v>45870</c:v>
                </c:pt>
                <c:pt idx="11">
                  <c:v>45869</c:v>
                </c:pt>
                <c:pt idx="12">
                  <c:v>45868</c:v>
                </c:pt>
                <c:pt idx="13">
                  <c:v>45867</c:v>
                </c:pt>
                <c:pt idx="14">
                  <c:v>45866</c:v>
                </c:pt>
                <c:pt idx="15">
                  <c:v>45865</c:v>
                </c:pt>
                <c:pt idx="16">
                  <c:v>45863</c:v>
                </c:pt>
                <c:pt idx="17">
                  <c:v>45862</c:v>
                </c:pt>
                <c:pt idx="18">
                  <c:v>45861</c:v>
                </c:pt>
                <c:pt idx="19">
                  <c:v>45860</c:v>
                </c:pt>
              </c:numCache>
            </c:numRef>
          </c:cat>
          <c:val>
            <c:numRef>
              <c:f>daily_8h30_data!$Y$47:$Y$66</c:f>
              <c:numCache>
                <c:formatCode>General</c:formatCode>
                <c:ptCount val="20"/>
                <c:pt idx="0">
                  <c:v>-4.5478928631592641E-4</c:v>
                </c:pt>
                <c:pt idx="1">
                  <c:v>-2.5804593522527064E-5</c:v>
                </c:pt>
                <c:pt idx="2">
                  <c:v>-1.5065656715951281E-4</c:v>
                </c:pt>
                <c:pt idx="3">
                  <c:v>2.5126300990383488E-3</c:v>
                </c:pt>
                <c:pt idx="4">
                  <c:v>-1.712271350040151E-3</c:v>
                </c:pt>
                <c:pt idx="5">
                  <c:v>-5.7717969240052014E-3</c:v>
                </c:pt>
                <c:pt idx="6">
                  <c:v>8.2965416957003768E-4</c:v>
                </c:pt>
                <c:pt idx="7">
                  <c:v>-1.3125750982767581E-4</c:v>
                </c:pt>
                <c:pt idx="8">
                  <c:v>-1.7786555142396132E-5</c:v>
                </c:pt>
                <c:pt idx="9">
                  <c:v>2.4002480224960543E-4</c:v>
                </c:pt>
                <c:pt idx="10">
                  <c:v>-1.3815203359542116E-2</c:v>
                </c:pt>
                <c:pt idx="11">
                  <c:v>2.2312063589893238E-3</c:v>
                </c:pt>
                <c:pt idx="12">
                  <c:v>9.3799118468682607E-3</c:v>
                </c:pt>
                <c:pt idx="13">
                  <c:v>2.7263246020585719E-3</c:v>
                </c:pt>
                <c:pt idx="14">
                  <c:v>2.9134469165947863E-4</c:v>
                </c:pt>
                <c:pt idx="15">
                  <c:v>9.9664225271447471E-3</c:v>
                </c:pt>
                <c:pt idx="16">
                  <c:v>1.5015594753928774E-3</c:v>
                </c:pt>
                <c:pt idx="17">
                  <c:v>2.8508305798091715E-3</c:v>
                </c:pt>
                <c:pt idx="18">
                  <c:v>-1.9832627800802083E-3</c:v>
                </c:pt>
                <c:pt idx="19">
                  <c:v>-4.7082982885089386E-3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45880</c:v>
                </c:pt>
                <c:pt idx="1">
                  <c:v>45879</c:v>
                </c:pt>
                <c:pt idx="2">
                  <c:v>45878</c:v>
                </c:pt>
                <c:pt idx="3">
                  <c:v>45877</c:v>
                </c:pt>
                <c:pt idx="4">
                  <c:v>45876</c:v>
                </c:pt>
                <c:pt idx="5">
                  <c:v>45875</c:v>
                </c:pt>
                <c:pt idx="6">
                  <c:v>45874</c:v>
                </c:pt>
                <c:pt idx="7">
                  <c:v>45873</c:v>
                </c:pt>
                <c:pt idx="8">
                  <c:v>45872</c:v>
                </c:pt>
                <c:pt idx="9">
                  <c:v>45871</c:v>
                </c:pt>
                <c:pt idx="10">
                  <c:v>45870</c:v>
                </c:pt>
                <c:pt idx="11">
                  <c:v>45869</c:v>
                </c:pt>
                <c:pt idx="12">
                  <c:v>45868</c:v>
                </c:pt>
                <c:pt idx="13">
                  <c:v>45867</c:v>
                </c:pt>
                <c:pt idx="14">
                  <c:v>45866</c:v>
                </c:pt>
                <c:pt idx="15">
                  <c:v>45865</c:v>
                </c:pt>
                <c:pt idx="16">
                  <c:v>45863</c:v>
                </c:pt>
                <c:pt idx="17">
                  <c:v>45862</c:v>
                </c:pt>
                <c:pt idx="18">
                  <c:v>45861</c:v>
                </c:pt>
                <c:pt idx="19">
                  <c:v>45860</c:v>
                </c:pt>
              </c:numCache>
            </c:numRef>
          </c:cat>
          <c:val>
            <c:numRef>
              <c:f>daily_8h30_data!$Z$47:$Z$66</c:f>
              <c:numCache>
                <c:formatCode>General</c:formatCode>
                <c:ptCount val="20"/>
                <c:pt idx="0">
                  <c:v>3.758781938635769E-3</c:v>
                </c:pt>
                <c:pt idx="1">
                  <c:v>4.2135712249516954E-3</c:v>
                </c:pt>
                <c:pt idx="2">
                  <c:v>4.2393758184742225E-3</c:v>
                </c:pt>
                <c:pt idx="3">
                  <c:v>4.3900323856337353E-3</c:v>
                </c:pt>
                <c:pt idx="4">
                  <c:v>1.8774022865953865E-3</c:v>
                </c:pt>
                <c:pt idx="5">
                  <c:v>3.5896736366355375E-3</c:v>
                </c:pt>
                <c:pt idx="6">
                  <c:v>9.3614705606407389E-3</c:v>
                </c:pt>
                <c:pt idx="7">
                  <c:v>8.5318163910707012E-3</c:v>
                </c:pt>
                <c:pt idx="8">
                  <c:v>8.663073900898377E-3</c:v>
                </c:pt>
                <c:pt idx="9">
                  <c:v>8.6808604560407732E-3</c:v>
                </c:pt>
                <c:pt idx="10">
                  <c:v>8.4408356537911677E-3</c:v>
                </c:pt>
                <c:pt idx="11">
                  <c:v>2.2256039013333284E-2</c:v>
                </c:pt>
                <c:pt idx="12">
                  <c:v>2.002483265434396E-2</c:v>
                </c:pt>
                <c:pt idx="13">
                  <c:v>1.06449208074757E-2</c:v>
                </c:pt>
                <c:pt idx="14">
                  <c:v>7.9185962054171277E-3</c:v>
                </c:pt>
                <c:pt idx="15">
                  <c:v>7.6272515137576491E-3</c:v>
                </c:pt>
                <c:pt idx="16">
                  <c:v>-2.339171013387098E-3</c:v>
                </c:pt>
                <c:pt idx="17">
                  <c:v>-3.8407304887799754E-3</c:v>
                </c:pt>
                <c:pt idx="18">
                  <c:v>-6.6915610685891469E-3</c:v>
                </c:pt>
                <c:pt idx="19">
                  <c:v>-4.7082982885089386E-3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daily_8h30_mm!$B$2:$B$24</c:f>
              <c:numCache>
                <c:formatCode>General</c:formatCode>
                <c:ptCount val="23"/>
                <c:pt idx="0">
                  <c:v>5.4800000000000001E-2</c:v>
                </c:pt>
                <c:pt idx="1">
                  <c:v>5.4800000000000001E-2</c:v>
                </c:pt>
                <c:pt idx="2">
                  <c:v>5.4800000000000001E-2</c:v>
                </c:pt>
                <c:pt idx="3">
                  <c:v>5.2200000000000003E-2</c:v>
                </c:pt>
                <c:pt idx="4">
                  <c:v>5.3600000000000002E-2</c:v>
                </c:pt>
                <c:pt idx="5">
                  <c:v>3.3500000000000002E-2</c:v>
                </c:pt>
                <c:pt idx="6">
                  <c:v>3.6700000000000003E-2</c:v>
                </c:pt>
                <c:pt idx="7">
                  <c:v>4.3299999999999998E-2</c:v>
                </c:pt>
                <c:pt idx="8">
                  <c:v>5.8500000000000003E-2</c:v>
                </c:pt>
                <c:pt idx="9">
                  <c:v>6.5000000000000002E-2</c:v>
                </c:pt>
                <c:pt idx="10">
                  <c:v>5.9499999999999997E-2</c:v>
                </c:pt>
                <c:pt idx="11">
                  <c:v>5.2600000000000001E-2</c:v>
                </c:pt>
                <c:pt idx="12">
                  <c:v>5.04E-2</c:v>
                </c:pt>
                <c:pt idx="13">
                  <c:v>4.9299999999999997E-2</c:v>
                </c:pt>
                <c:pt idx="14">
                  <c:v>5.0099999999999999E-2</c:v>
                </c:pt>
                <c:pt idx="15">
                  <c:v>5.1700000000000003E-2</c:v>
                </c:pt>
                <c:pt idx="16">
                  <c:v>5.0900000000000001E-2</c:v>
                </c:pt>
                <c:pt idx="17">
                  <c:v>4.7800000000000002E-2</c:v>
                </c:pt>
                <c:pt idx="18">
                  <c:v>4.6800000000000001E-2</c:v>
                </c:pt>
                <c:pt idx="19">
                  <c:v>4.65E-2</c:v>
                </c:pt>
                <c:pt idx="20">
                  <c:v>4.6899999999999997E-2</c:v>
                </c:pt>
                <c:pt idx="21">
                  <c:v>4.65E-2</c:v>
                </c:pt>
                <c:pt idx="22">
                  <c:v>4.48E-2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daily_8h30_mm!$C$2:$C$24</c:f>
              <c:numCache>
                <c:formatCode>General</c:formatCode>
                <c:ptCount val="23"/>
                <c:pt idx="0">
                  <c:v>5.2600000000000001E-2</c:v>
                </c:pt>
                <c:pt idx="1">
                  <c:v>5.2600000000000001E-2</c:v>
                </c:pt>
                <c:pt idx="2">
                  <c:v>5.2400000000000002E-2</c:v>
                </c:pt>
                <c:pt idx="3">
                  <c:v>4.82E-2</c:v>
                </c:pt>
                <c:pt idx="4">
                  <c:v>4.5100000000000001E-2</c:v>
                </c:pt>
                <c:pt idx="5">
                  <c:v>4.6399999999999997E-2</c:v>
                </c:pt>
                <c:pt idx="6">
                  <c:v>4.6600000000000003E-2</c:v>
                </c:pt>
                <c:pt idx="7">
                  <c:v>5.7799999999999997E-2</c:v>
                </c:pt>
                <c:pt idx="8">
                  <c:v>5.3400000000000003E-2</c:v>
                </c:pt>
                <c:pt idx="9">
                  <c:v>5.3900000000000003E-2</c:v>
                </c:pt>
                <c:pt idx="10">
                  <c:v>4.8800000000000003E-2</c:v>
                </c:pt>
                <c:pt idx="11">
                  <c:v>5.0200000000000002E-2</c:v>
                </c:pt>
                <c:pt idx="12">
                  <c:v>4.7699999999999999E-2</c:v>
                </c:pt>
                <c:pt idx="13">
                  <c:v>4.6699999999999998E-2</c:v>
                </c:pt>
                <c:pt idx="14">
                  <c:v>4.6699999999999998E-2</c:v>
                </c:pt>
                <c:pt idx="15">
                  <c:v>4.6399999999999997E-2</c:v>
                </c:pt>
                <c:pt idx="16">
                  <c:v>4.6100000000000002E-2</c:v>
                </c:pt>
                <c:pt idx="17">
                  <c:v>4.5499999999999999E-2</c:v>
                </c:pt>
                <c:pt idx="18">
                  <c:v>4.5900000000000003E-2</c:v>
                </c:pt>
                <c:pt idx="19">
                  <c:v>4.2999999999999997E-2</c:v>
                </c:pt>
                <c:pt idx="20">
                  <c:v>4.6699999999999998E-2</c:v>
                </c:pt>
                <c:pt idx="21">
                  <c:v>4.9099999999999998E-2</c:v>
                </c:pt>
                <c:pt idx="22">
                  <c:v>4.2799999999999998E-2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daily_8h30_mm!$D$2:$D$24</c:f>
              <c:numCache>
                <c:formatCode>General</c:formatCode>
                <c:ptCount val="23"/>
                <c:pt idx="0">
                  <c:v>5.5100000000000003E-2</c:v>
                </c:pt>
                <c:pt idx="1">
                  <c:v>5.5100000000000003E-2</c:v>
                </c:pt>
                <c:pt idx="2">
                  <c:v>5.3600000000000002E-2</c:v>
                </c:pt>
                <c:pt idx="3">
                  <c:v>5.1299999999999998E-2</c:v>
                </c:pt>
                <c:pt idx="4">
                  <c:v>5.4600000000000003E-2</c:v>
                </c:pt>
                <c:pt idx="5">
                  <c:v>5.0200000000000002E-2</c:v>
                </c:pt>
                <c:pt idx="6">
                  <c:v>4.8500000000000001E-2</c:v>
                </c:pt>
                <c:pt idx="7">
                  <c:v>4.8099999999999997E-2</c:v>
                </c:pt>
                <c:pt idx="8">
                  <c:v>5.4399999999999997E-2</c:v>
                </c:pt>
                <c:pt idx="9">
                  <c:v>5.57E-2</c:v>
                </c:pt>
                <c:pt idx="10">
                  <c:v>5.1299999999999998E-2</c:v>
                </c:pt>
                <c:pt idx="11">
                  <c:v>4.9599999999999998E-2</c:v>
                </c:pt>
                <c:pt idx="12">
                  <c:v>5.0599999999999999E-2</c:v>
                </c:pt>
                <c:pt idx="13">
                  <c:v>4.7800000000000002E-2</c:v>
                </c:pt>
                <c:pt idx="14">
                  <c:v>4.8500000000000001E-2</c:v>
                </c:pt>
                <c:pt idx="15">
                  <c:v>4.9299999999999997E-2</c:v>
                </c:pt>
                <c:pt idx="16">
                  <c:v>4.9099999999999998E-2</c:v>
                </c:pt>
                <c:pt idx="17">
                  <c:v>4.7199999999999999E-2</c:v>
                </c:pt>
                <c:pt idx="18">
                  <c:v>4.7E-2</c:v>
                </c:pt>
                <c:pt idx="19">
                  <c:v>4.7800000000000002E-2</c:v>
                </c:pt>
                <c:pt idx="20">
                  <c:v>4.7100000000000003E-2</c:v>
                </c:pt>
                <c:pt idx="21">
                  <c:v>4.7500000000000001E-2</c:v>
                </c:pt>
                <c:pt idx="22">
                  <c:v>4.6399999999999997E-2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daily_8h30_mm!$G$2:$G$24</c:f>
              <c:numCache>
                <c:formatCode>General</c:formatCode>
                <c:ptCount val="23"/>
                <c:pt idx="0">
                  <c:v>26400</c:v>
                </c:pt>
                <c:pt idx="1">
                  <c:v>26400</c:v>
                </c:pt>
                <c:pt idx="2">
                  <c:v>26420</c:v>
                </c:pt>
                <c:pt idx="3">
                  <c:v>26420</c:v>
                </c:pt>
                <c:pt idx="4">
                  <c:v>26380</c:v>
                </c:pt>
                <c:pt idx="5">
                  <c:v>26380</c:v>
                </c:pt>
                <c:pt idx="6">
                  <c:v>26390</c:v>
                </c:pt>
                <c:pt idx="7">
                  <c:v>26400</c:v>
                </c:pt>
                <c:pt idx="8">
                  <c:v>26380</c:v>
                </c:pt>
                <c:pt idx="9">
                  <c:v>26300</c:v>
                </c:pt>
                <c:pt idx="10">
                  <c:v>26300</c:v>
                </c:pt>
                <c:pt idx="11">
                  <c:v>26320</c:v>
                </c:pt>
                <c:pt idx="12">
                  <c:v>26320</c:v>
                </c:pt>
                <c:pt idx="13">
                  <c:v>26320</c:v>
                </c:pt>
                <c:pt idx="14">
                  <c:v>26330</c:v>
                </c:pt>
                <c:pt idx="15">
                  <c:v>26330</c:v>
                </c:pt>
                <c:pt idx="16">
                  <c:v>26340</c:v>
                </c:pt>
                <c:pt idx="17">
                  <c:v>26320</c:v>
                </c:pt>
                <c:pt idx="18">
                  <c:v>26310</c:v>
                </c:pt>
                <c:pt idx="19">
                  <c:v>26290</c:v>
                </c:pt>
                <c:pt idx="20">
                  <c:v>26290</c:v>
                </c:pt>
                <c:pt idx="21">
                  <c:v>26290</c:v>
                </c:pt>
                <c:pt idx="22">
                  <c:v>26320</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daily_8h30_mm!$I$2:$I$24</c:f>
              <c:numCache>
                <c:formatCode>General</c:formatCode>
                <c:ptCount val="23"/>
                <c:pt idx="0">
                  <c:v>26480</c:v>
                </c:pt>
                <c:pt idx="1">
                  <c:v>26480</c:v>
                </c:pt>
                <c:pt idx="2">
                  <c:v>26480</c:v>
                </c:pt>
                <c:pt idx="3">
                  <c:v>26480</c:v>
                </c:pt>
                <c:pt idx="4">
                  <c:v>26450</c:v>
                </c:pt>
                <c:pt idx="5">
                  <c:v>26450</c:v>
                </c:pt>
                <c:pt idx="6">
                  <c:v>26450</c:v>
                </c:pt>
                <c:pt idx="7">
                  <c:v>26450</c:v>
                </c:pt>
                <c:pt idx="8">
                  <c:v>26460</c:v>
                </c:pt>
                <c:pt idx="9">
                  <c:v>26460</c:v>
                </c:pt>
                <c:pt idx="10">
                  <c:v>26460</c:v>
                </c:pt>
                <c:pt idx="11">
                  <c:v>26460</c:v>
                </c:pt>
                <c:pt idx="12">
                  <c:v>26460</c:v>
                </c:pt>
                <c:pt idx="13">
                  <c:v>26450</c:v>
                </c:pt>
                <c:pt idx="14">
                  <c:v>26420</c:v>
                </c:pt>
                <c:pt idx="15">
                  <c:v>26420</c:v>
                </c:pt>
                <c:pt idx="16">
                  <c:v>26420</c:v>
                </c:pt>
                <c:pt idx="17">
                  <c:v>26420</c:v>
                </c:pt>
                <c:pt idx="18">
                  <c:v>26420</c:v>
                </c:pt>
                <c:pt idx="19">
                  <c:v>26490</c:v>
                </c:pt>
                <c:pt idx="20">
                  <c:v>26490</c:v>
                </c:pt>
                <c:pt idx="21">
                  <c:v>26490</c:v>
                </c:pt>
                <c:pt idx="22">
                  <c:v>26490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daily_8h30_mm!$A$2:$A$24</c15:sqref>
                        </c15:formulaRef>
                      </c:ext>
                    </c:extLst>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extLst>
                      <c:ext uri="{02D57815-91ED-43cb-92C2-25804820EDAC}">
                        <c15:formulaRef>
                          <c15:sqref>daily_8h30_mm!$E$2:$E$24</c15:sqref>
                        </c15:formulaRef>
                      </c:ext>
                    </c:extLst>
                    <c:numCache>
                      <c:formatCode>General</c:formatCode>
                      <c:ptCount val="23"/>
                      <c:pt idx="0">
                        <c:v>25228</c:v>
                      </c:pt>
                      <c:pt idx="1">
                        <c:v>25239</c:v>
                      </c:pt>
                      <c:pt idx="2">
                        <c:v>25232</c:v>
                      </c:pt>
                      <c:pt idx="3">
                        <c:v>25219</c:v>
                      </c:pt>
                      <c:pt idx="4">
                        <c:v>25249</c:v>
                      </c:pt>
                      <c:pt idx="5">
                        <c:v>25249</c:v>
                      </c:pt>
                      <c:pt idx="6">
                        <c:v>25240</c:v>
                      </c:pt>
                      <c:pt idx="7">
                        <c:v>25228</c:v>
                      </c:pt>
                      <c:pt idx="8">
                        <c:v>25206</c:v>
                      </c:pt>
                      <c:pt idx="9">
                        <c:v>25164</c:v>
                      </c:pt>
                      <c:pt idx="10">
                        <c:v>25164</c:v>
                      </c:pt>
                      <c:pt idx="11">
                        <c:v>25166</c:v>
                      </c:pt>
                      <c:pt idx="12">
                        <c:v>25177</c:v>
                      </c:pt>
                      <c:pt idx="13">
                        <c:v>25179</c:v>
                      </c:pt>
                      <c:pt idx="14">
                        <c:v>25185</c:v>
                      </c:pt>
                      <c:pt idx="15">
                        <c:v>25185</c:v>
                      </c:pt>
                      <c:pt idx="16">
                        <c:v>25176</c:v>
                      </c:pt>
                      <c:pt idx="17">
                        <c:v>25168</c:v>
                      </c:pt>
                      <c:pt idx="18">
                        <c:v>25148</c:v>
                      </c:pt>
                      <c:pt idx="19">
                        <c:v>25128</c:v>
                      </c:pt>
                      <c:pt idx="20">
                        <c:v>25128</c:v>
                      </c:pt>
                      <c:pt idx="21">
                        <c:v>25131</c:v>
                      </c:pt>
                      <c:pt idx="22">
                        <c:v>25119</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extLst xmlns:c15="http://schemas.microsoft.com/office/drawing/2012/chart">
                      <c:ext xmlns:c15="http://schemas.microsoft.com/office/drawing/2012/chart" uri="{02D57815-91ED-43cb-92C2-25804820EDAC}">
                        <c15:formulaRef>
                          <c15:sqref>daily_8h30_mm!$F$2:$F$24</c15:sqref>
                        </c15:formulaRef>
                      </c:ext>
                    </c:extLst>
                    <c:numCache>
                      <c:formatCode>General</c:formatCode>
                      <c:ptCount val="23"/>
                      <c:pt idx="0">
                        <c:v>26489.4</c:v>
                      </c:pt>
                      <c:pt idx="1">
                        <c:v>26500.95</c:v>
                      </c:pt>
                      <c:pt idx="2">
                        <c:v>26493.599999999999</c:v>
                      </c:pt>
                      <c:pt idx="3">
                        <c:v>26479.95</c:v>
                      </c:pt>
                      <c:pt idx="4">
                        <c:v>26511.45</c:v>
                      </c:pt>
                      <c:pt idx="5">
                        <c:v>26511.45</c:v>
                      </c:pt>
                      <c:pt idx="6">
                        <c:v>26502</c:v>
                      </c:pt>
                      <c:pt idx="7">
                        <c:v>26489.4</c:v>
                      </c:pt>
                      <c:pt idx="8">
                        <c:v>26466.3</c:v>
                      </c:pt>
                      <c:pt idx="9">
                        <c:v>26422.2</c:v>
                      </c:pt>
                      <c:pt idx="10">
                        <c:v>26422.2</c:v>
                      </c:pt>
                      <c:pt idx="11">
                        <c:v>26424.3</c:v>
                      </c:pt>
                      <c:pt idx="12">
                        <c:v>26435.85</c:v>
                      </c:pt>
                      <c:pt idx="13">
                        <c:v>26437.95</c:v>
                      </c:pt>
                      <c:pt idx="14">
                        <c:v>26444.25</c:v>
                      </c:pt>
                      <c:pt idx="15">
                        <c:v>26444.25</c:v>
                      </c:pt>
                      <c:pt idx="16">
                        <c:v>26434.799999999999</c:v>
                      </c:pt>
                      <c:pt idx="17">
                        <c:v>26426.400000000001</c:v>
                      </c:pt>
                      <c:pt idx="18">
                        <c:v>26405.4</c:v>
                      </c:pt>
                      <c:pt idx="19">
                        <c:v>26384.400000000001</c:v>
                      </c:pt>
                      <c:pt idx="20">
                        <c:v>26384.400000000001</c:v>
                      </c:pt>
                      <c:pt idx="21">
                        <c:v>26387.55</c:v>
                      </c:pt>
                      <c:pt idx="22">
                        <c:v>26374.95</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daily_8h30_mm!$A$2:$A$24</c15:sqref>
                        </c15:formulaRef>
                      </c:ext>
                    </c:extLst>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extLst xmlns:c15="http://schemas.microsoft.com/office/drawing/2012/chart">
                      <c:ext xmlns:c15="http://schemas.microsoft.com/office/drawing/2012/chart" uri="{02D57815-91ED-43cb-92C2-25804820EDAC}">
                        <c15:formulaRef>
                          <c15:sqref>daily_8h30_mm!$H$2:$H$24</c15:sqref>
                        </c15:formulaRef>
                      </c:ext>
                    </c:extLst>
                    <c:numCache>
                      <c:formatCode>General</c:formatCode>
                      <c:ptCount val="23"/>
                      <c:pt idx="0">
                        <c:v>23966.6</c:v>
                      </c:pt>
                      <c:pt idx="1">
                        <c:v>23977.05</c:v>
                      </c:pt>
                      <c:pt idx="2">
                        <c:v>23970.400000000001</c:v>
                      </c:pt>
                      <c:pt idx="3">
                        <c:v>23958.05</c:v>
                      </c:pt>
                      <c:pt idx="4">
                        <c:v>23986.55</c:v>
                      </c:pt>
                      <c:pt idx="5">
                        <c:v>23986.55</c:v>
                      </c:pt>
                      <c:pt idx="6">
                        <c:v>23978</c:v>
                      </c:pt>
                      <c:pt idx="7">
                        <c:v>23966.6</c:v>
                      </c:pt>
                      <c:pt idx="8">
                        <c:v>23945.7</c:v>
                      </c:pt>
                      <c:pt idx="9">
                        <c:v>23905.8</c:v>
                      </c:pt>
                      <c:pt idx="10">
                        <c:v>23905.8</c:v>
                      </c:pt>
                      <c:pt idx="11">
                        <c:v>23907.7</c:v>
                      </c:pt>
                      <c:pt idx="12">
                        <c:v>23918.15</c:v>
                      </c:pt>
                      <c:pt idx="13">
                        <c:v>23920.05</c:v>
                      </c:pt>
                      <c:pt idx="14">
                        <c:v>23925.75</c:v>
                      </c:pt>
                      <c:pt idx="15">
                        <c:v>23925.75</c:v>
                      </c:pt>
                      <c:pt idx="16">
                        <c:v>23917.200000000001</c:v>
                      </c:pt>
                      <c:pt idx="17">
                        <c:v>23909.599999999999</c:v>
                      </c:pt>
                      <c:pt idx="18">
                        <c:v>23890.6</c:v>
                      </c:pt>
                      <c:pt idx="19">
                        <c:v>23871.599999999999</c:v>
                      </c:pt>
                      <c:pt idx="20">
                        <c:v>23871.599999999999</c:v>
                      </c:pt>
                      <c:pt idx="21">
                        <c:v>23874.45</c:v>
                      </c:pt>
                      <c:pt idx="22">
                        <c:v>23863.05</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daily_8h30_mm!$J$2:$J$24</c:f>
              <c:numCache>
                <c:formatCode>General</c:formatCode>
                <c:ptCount val="23"/>
                <c:pt idx="0">
                  <c:v>26111.72</c:v>
                </c:pt>
                <c:pt idx="1">
                  <c:v>28522.880000000001</c:v>
                </c:pt>
                <c:pt idx="2">
                  <c:v>19996.919999999998</c:v>
                </c:pt>
                <c:pt idx="3">
                  <c:v>25578.560000000001</c:v>
                </c:pt>
                <c:pt idx="4">
                  <c:v>30976.44</c:v>
                </c:pt>
                <c:pt idx="5">
                  <c:v>7835.26</c:v>
                </c:pt>
                <c:pt idx="6">
                  <c:v>1493.85</c:v>
                </c:pt>
                <c:pt idx="7">
                  <c:v>10149.280000000001</c:v>
                </c:pt>
                <c:pt idx="8">
                  <c:v>18378</c:v>
                </c:pt>
                <c:pt idx="9">
                  <c:v>31528.76</c:v>
                </c:pt>
                <c:pt idx="10">
                  <c:v>47176.06</c:v>
                </c:pt>
                <c:pt idx="11">
                  <c:v>39713.629999999997</c:v>
                </c:pt>
                <c:pt idx="12">
                  <c:v>45918.43</c:v>
                </c:pt>
                <c:pt idx="13">
                  <c:v>25364.230000000003</c:v>
                </c:pt>
                <c:pt idx="14">
                  <c:v>27715.62</c:v>
                </c:pt>
                <c:pt idx="15">
                  <c:v>29775.63</c:v>
                </c:pt>
                <c:pt idx="16">
                  <c:v>35000</c:v>
                </c:pt>
                <c:pt idx="17">
                  <c:v>40977.94</c:v>
                </c:pt>
                <c:pt idx="18">
                  <c:v>22160.37</c:v>
                </c:pt>
                <c:pt idx="19">
                  <c:v>19644.18</c:v>
                </c:pt>
                <c:pt idx="20">
                  <c:v>24409.620000000003</c:v>
                </c:pt>
                <c:pt idx="21">
                  <c:v>18932.849999999999</c:v>
                </c:pt>
                <c:pt idx="22">
                  <c:v>16509.599999999999</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daily_8h30_mm!$K$2:$K$24</c:f>
              <c:numCache>
                <c:formatCode>General</c:formatCode>
                <c:ptCount val="23"/>
                <c:pt idx="0">
                  <c:v>-30539.22</c:v>
                </c:pt>
                <c:pt idx="1">
                  <c:v>-26706.35</c:v>
                </c:pt>
                <c:pt idx="2">
                  <c:v>-22865.4</c:v>
                </c:pt>
                <c:pt idx="3">
                  <c:v>-18853.62</c:v>
                </c:pt>
                <c:pt idx="4">
                  <c:v>-28746.31</c:v>
                </c:pt>
                <c:pt idx="5">
                  <c:v>-14431.76</c:v>
                </c:pt>
                <c:pt idx="6">
                  <c:v>-10548.65</c:v>
                </c:pt>
                <c:pt idx="7">
                  <c:v>-13053.03</c:v>
                </c:pt>
                <c:pt idx="8">
                  <c:v>-3818.7</c:v>
                </c:pt>
                <c:pt idx="9">
                  <c:v>-7940.46</c:v>
                </c:pt>
                <c:pt idx="10">
                  <c:v>-24678.19</c:v>
                </c:pt>
                <c:pt idx="11">
                  <c:v>-30000</c:v>
                </c:pt>
                <c:pt idx="12">
                  <c:v>-31067.05</c:v>
                </c:pt>
                <c:pt idx="13">
                  <c:v>-17160.37</c:v>
                </c:pt>
                <c:pt idx="14">
                  <c:v>-11444.18</c:v>
                </c:pt>
                <c:pt idx="15">
                  <c:v>-14756.42</c:v>
                </c:pt>
                <c:pt idx="16">
                  <c:v>-21994.75</c:v>
                </c:pt>
                <c:pt idx="17">
                  <c:v>-25000</c:v>
                </c:pt>
                <c:pt idx="18">
                  <c:v>-33019.72</c:v>
                </c:pt>
                <c:pt idx="19">
                  <c:v>-21400</c:v>
                </c:pt>
                <c:pt idx="20">
                  <c:v>-5195.7700000000004</c:v>
                </c:pt>
                <c:pt idx="21">
                  <c:v>-5410.15</c:v>
                </c:pt>
                <c:pt idx="22">
                  <c:v>-13043.36</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daily_8h30_mm!$L$2:$L$24</c:f>
              <c:numCache>
                <c:formatCode>General</c:formatCode>
                <c:ptCount val="23"/>
                <c:pt idx="0">
                  <c:v>-4427.5</c:v>
                </c:pt>
                <c:pt idx="1">
                  <c:v>1816.5300000000025</c:v>
                </c:pt>
                <c:pt idx="2">
                  <c:v>-2868.4800000000032</c:v>
                </c:pt>
                <c:pt idx="3">
                  <c:v>6724.9400000000023</c:v>
                </c:pt>
                <c:pt idx="4">
                  <c:v>2230.1299999999974</c:v>
                </c:pt>
                <c:pt idx="5">
                  <c:v>-6596.5</c:v>
                </c:pt>
                <c:pt idx="6">
                  <c:v>-9054.7999999999993</c:v>
                </c:pt>
                <c:pt idx="7">
                  <c:v>-2903.75</c:v>
                </c:pt>
                <c:pt idx="8">
                  <c:v>14559.3</c:v>
                </c:pt>
                <c:pt idx="9">
                  <c:v>23588.3</c:v>
                </c:pt>
                <c:pt idx="10">
                  <c:v>22497.87</c:v>
                </c:pt>
                <c:pt idx="11">
                  <c:v>9713.6299999999974</c:v>
                </c:pt>
                <c:pt idx="12">
                  <c:v>14851.380000000001</c:v>
                </c:pt>
                <c:pt idx="13">
                  <c:v>8203.8600000000042</c:v>
                </c:pt>
                <c:pt idx="14">
                  <c:v>16271.439999999999</c:v>
                </c:pt>
                <c:pt idx="15">
                  <c:v>15019.210000000001</c:v>
                </c:pt>
                <c:pt idx="16">
                  <c:v>13005.25</c:v>
                </c:pt>
                <c:pt idx="17">
                  <c:v>15977.940000000002</c:v>
                </c:pt>
                <c:pt idx="18">
                  <c:v>-10859.350000000002</c:v>
                </c:pt>
                <c:pt idx="19">
                  <c:v>-1755.8199999999997</c:v>
                </c:pt>
                <c:pt idx="20">
                  <c:v>19213.850000000002</c:v>
                </c:pt>
                <c:pt idx="21">
                  <c:v>13522.699999999999</c:v>
                </c:pt>
                <c:pt idx="22">
                  <c:v>3466.239999999998</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daily_8h30_mm!$M$2:$M$24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-1000</c:v>
                </c:pt>
                <c:pt idx="13">
                  <c:v>-11000</c:v>
                </c:pt>
                <c:pt idx="14">
                  <c:v>-15999.9</c:v>
                </c:pt>
                <c:pt idx="15">
                  <c:v>-17399.900000000001</c:v>
                </c:pt>
                <c:pt idx="16">
                  <c:v>-22399.9</c:v>
                </c:pt>
                <c:pt idx="17">
                  <c:v>-26399.9</c:v>
                </c:pt>
                <c:pt idx="18">
                  <c:v>-21399.9</c:v>
                </c:pt>
                <c:pt idx="19">
                  <c:v>-21400</c:v>
                </c:pt>
                <c:pt idx="20">
                  <c:v>-28200</c:v>
                </c:pt>
                <c:pt idx="21">
                  <c:v>-32400</c:v>
                </c:pt>
                <c:pt idx="22">
                  <c:v>-27400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daily_8h30_mm!$N$2:$N$24</c:f>
              <c:numCache>
                <c:formatCode>General</c:formatCode>
                <c:ptCount val="23"/>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156070.93</c:v>
                </c:pt>
                <c:pt idx="13">
                  <c:v>151219.54999999999</c:v>
                </c:pt>
                <c:pt idx="14">
                  <c:v>148015.59</c:v>
                </c:pt>
                <c:pt idx="15">
                  <c:v>133144.15</c:v>
                </c:pt>
                <c:pt idx="16">
                  <c:v>123124.94</c:v>
                </c:pt>
                <c:pt idx="17">
                  <c:v>114119.69</c:v>
                </c:pt>
                <c:pt idx="18">
                  <c:v>93141.75</c:v>
                </c:pt>
                <c:pt idx="19">
                  <c:v>104001.2</c:v>
                </c:pt>
                <c:pt idx="20">
                  <c:v>112557.02</c:v>
                </c:pt>
                <c:pt idx="21">
                  <c:v>97543.17</c:v>
                </c:pt>
                <c:pt idx="22">
                  <c:v>79020.47</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daily_8h30_mm!$A$2:$A$24</c:f>
              <c:numCache>
                <c:formatCode>m/d/yyyy</c:formatCode>
                <c:ptCount val="23"/>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numCache>
            </c:numRef>
          </c:cat>
          <c:val>
            <c:numRef>
              <c:f>daily_8h30_mm!$O$2:$O$24</c:f>
              <c:numCache>
                <c:formatCode>General</c:formatCode>
                <c:ptCount val="23"/>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155070.93</c:v>
                </c:pt>
                <c:pt idx="13">
                  <c:v>140219.54999999999</c:v>
                </c:pt>
                <c:pt idx="14">
                  <c:v>132015.69</c:v>
                </c:pt>
                <c:pt idx="15">
                  <c:v>115744.25</c:v>
                </c:pt>
                <c:pt idx="16">
                  <c:v>100725.04000000001</c:v>
                </c:pt>
                <c:pt idx="17">
                  <c:v>87719.790000000008</c:v>
                </c:pt>
                <c:pt idx="18">
                  <c:v>71741.850000000006</c:v>
                </c:pt>
                <c:pt idx="19">
                  <c:v>82601.2</c:v>
                </c:pt>
                <c:pt idx="20">
                  <c:v>84357.02</c:v>
                </c:pt>
                <c:pt idx="21">
                  <c:v>65143.17</c:v>
                </c:pt>
                <c:pt idx="22">
                  <c:v>51620.47</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60231148819252633"/>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daily_8h45_itd!$G$1</c:f>
              <c:strCache>
                <c:ptCount val="1"/>
                <c:pt idx="0">
                  <c:v>volume</c:v>
                </c:pt>
              </c:strCache>
            </c:strRef>
          </c:tx>
          <c:spPr>
            <a:solidFill>
              <a:schemeClr val="tx1">
                <a:lumMod val="65000"/>
                <a:lumOff val="35000"/>
                <a:alpha val="30000"/>
              </a:schemeClr>
            </a:solidFill>
            <a:ln>
              <a:noFill/>
            </a:ln>
            <a:effectLst/>
          </c:spPr>
          <c:invertIfNegative val="0"/>
          <c:cat>
            <c:numRef>
              <c:f>daily_8h45_itd!$A$2:$A$272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daily_8h45_itd!$G$2:$G$272</c:f>
              <c:numCache>
                <c:formatCode>General</c:formatCode>
                <c:ptCount val="271"/>
                <c:pt idx="0">
                  <c:v>2943</c:v>
                </c:pt>
                <c:pt idx="1">
                  <c:v>837</c:v>
                </c:pt>
                <c:pt idx="2">
                  <c:v>1299</c:v>
                </c:pt>
                <c:pt idx="3">
                  <c:v>729</c:v>
                </c:pt>
                <c:pt idx="4">
                  <c:v>507</c:v>
                </c:pt>
                <c:pt idx="5">
                  <c:v>1235</c:v>
                </c:pt>
                <c:pt idx="6">
                  <c:v>1050</c:v>
                </c:pt>
                <c:pt idx="7">
                  <c:v>210</c:v>
                </c:pt>
                <c:pt idx="8">
                  <c:v>244</c:v>
                </c:pt>
                <c:pt idx="9">
                  <c:v>344</c:v>
                </c:pt>
                <c:pt idx="10">
                  <c:v>387</c:v>
                </c:pt>
                <c:pt idx="11">
                  <c:v>325</c:v>
                </c:pt>
                <c:pt idx="12">
                  <c:v>168</c:v>
                </c:pt>
                <c:pt idx="13">
                  <c:v>667</c:v>
                </c:pt>
                <c:pt idx="14">
                  <c:v>334</c:v>
                </c:pt>
                <c:pt idx="15">
                  <c:v>1453</c:v>
                </c:pt>
                <c:pt idx="16">
                  <c:v>1562</c:v>
                </c:pt>
                <c:pt idx="17">
                  <c:v>782</c:v>
                </c:pt>
                <c:pt idx="18">
                  <c:v>1104</c:v>
                </c:pt>
                <c:pt idx="19">
                  <c:v>581</c:v>
                </c:pt>
                <c:pt idx="20">
                  <c:v>1695</c:v>
                </c:pt>
                <c:pt idx="21">
                  <c:v>628</c:v>
                </c:pt>
                <c:pt idx="22">
                  <c:v>687</c:v>
                </c:pt>
                <c:pt idx="23">
                  <c:v>1324</c:v>
                </c:pt>
                <c:pt idx="24">
                  <c:v>891</c:v>
                </c:pt>
                <c:pt idx="25">
                  <c:v>1722</c:v>
                </c:pt>
                <c:pt idx="26">
                  <c:v>447</c:v>
                </c:pt>
                <c:pt idx="27">
                  <c:v>439</c:v>
                </c:pt>
                <c:pt idx="28">
                  <c:v>386</c:v>
                </c:pt>
                <c:pt idx="29">
                  <c:v>417</c:v>
                </c:pt>
                <c:pt idx="30">
                  <c:v>825</c:v>
                </c:pt>
                <c:pt idx="31">
                  <c:v>831</c:v>
                </c:pt>
                <c:pt idx="32">
                  <c:v>639</c:v>
                </c:pt>
                <c:pt idx="33">
                  <c:v>1238</c:v>
                </c:pt>
                <c:pt idx="34">
                  <c:v>1555</c:v>
                </c:pt>
                <c:pt idx="35">
                  <c:v>2536</c:v>
                </c:pt>
                <c:pt idx="36">
                  <c:v>1020</c:v>
                </c:pt>
                <c:pt idx="37">
                  <c:v>2226</c:v>
                </c:pt>
                <c:pt idx="38">
                  <c:v>1639</c:v>
                </c:pt>
                <c:pt idx="39">
                  <c:v>1578</c:v>
                </c:pt>
                <c:pt idx="40">
                  <c:v>2095</c:v>
                </c:pt>
                <c:pt idx="41">
                  <c:v>1362</c:v>
                </c:pt>
                <c:pt idx="42">
                  <c:v>808</c:v>
                </c:pt>
                <c:pt idx="43">
                  <c:v>583</c:v>
                </c:pt>
                <c:pt idx="44">
                  <c:v>642</c:v>
                </c:pt>
                <c:pt idx="45">
                  <c:v>1181</c:v>
                </c:pt>
                <c:pt idx="46">
                  <c:v>648</c:v>
                </c:pt>
                <c:pt idx="47">
                  <c:v>738</c:v>
                </c:pt>
                <c:pt idx="48">
                  <c:v>836</c:v>
                </c:pt>
                <c:pt idx="49">
                  <c:v>782</c:v>
                </c:pt>
                <c:pt idx="50">
                  <c:v>1138</c:v>
                </c:pt>
                <c:pt idx="51">
                  <c:v>1477</c:v>
                </c:pt>
                <c:pt idx="52">
                  <c:v>472</c:v>
                </c:pt>
                <c:pt idx="53">
                  <c:v>1361</c:v>
                </c:pt>
                <c:pt idx="54">
                  <c:v>1574</c:v>
                </c:pt>
                <c:pt idx="55">
                  <c:v>1232</c:v>
                </c:pt>
                <c:pt idx="56">
                  <c:v>1824</c:v>
                </c:pt>
                <c:pt idx="57">
                  <c:v>1477</c:v>
                </c:pt>
                <c:pt idx="58">
                  <c:v>1625</c:v>
                </c:pt>
                <c:pt idx="59">
                  <c:v>969</c:v>
                </c:pt>
                <c:pt idx="60">
                  <c:v>642</c:v>
                </c:pt>
                <c:pt idx="61">
                  <c:v>477</c:v>
                </c:pt>
                <c:pt idx="62">
                  <c:v>683</c:v>
                </c:pt>
                <c:pt idx="63">
                  <c:v>870</c:v>
                </c:pt>
                <c:pt idx="64">
                  <c:v>625</c:v>
                </c:pt>
                <c:pt idx="65">
                  <c:v>563</c:v>
                </c:pt>
                <c:pt idx="66">
                  <c:v>985</c:v>
                </c:pt>
                <c:pt idx="67">
                  <c:v>1075</c:v>
                </c:pt>
                <c:pt idx="68">
                  <c:v>1162</c:v>
                </c:pt>
                <c:pt idx="69">
                  <c:v>410</c:v>
                </c:pt>
                <c:pt idx="70">
                  <c:v>471</c:v>
                </c:pt>
                <c:pt idx="71">
                  <c:v>224</c:v>
                </c:pt>
                <c:pt idx="72">
                  <c:v>774</c:v>
                </c:pt>
                <c:pt idx="73">
                  <c:v>1366</c:v>
                </c:pt>
                <c:pt idx="74">
                  <c:v>1014</c:v>
                </c:pt>
                <c:pt idx="75">
                  <c:v>2612</c:v>
                </c:pt>
                <c:pt idx="76">
                  <c:v>891</c:v>
                </c:pt>
                <c:pt idx="77">
                  <c:v>914</c:v>
                </c:pt>
                <c:pt idx="78">
                  <c:v>750</c:v>
                </c:pt>
                <c:pt idx="79">
                  <c:v>620</c:v>
                </c:pt>
                <c:pt idx="80">
                  <c:v>1948</c:v>
                </c:pt>
                <c:pt idx="81">
                  <c:v>490</c:v>
                </c:pt>
                <c:pt idx="82">
                  <c:v>1504</c:v>
                </c:pt>
                <c:pt idx="83">
                  <c:v>591</c:v>
                </c:pt>
                <c:pt idx="84">
                  <c:v>1325</c:v>
                </c:pt>
                <c:pt idx="85">
                  <c:v>959</c:v>
                </c:pt>
                <c:pt idx="86">
                  <c:v>2745</c:v>
                </c:pt>
                <c:pt idx="87">
                  <c:v>1729</c:v>
                </c:pt>
                <c:pt idx="88">
                  <c:v>1785</c:v>
                </c:pt>
                <c:pt idx="89">
                  <c:v>1287</c:v>
                </c:pt>
                <c:pt idx="90">
                  <c:v>1062</c:v>
                </c:pt>
                <c:pt idx="91">
                  <c:v>2222</c:v>
                </c:pt>
                <c:pt idx="92">
                  <c:v>2078</c:v>
                </c:pt>
                <c:pt idx="93">
                  <c:v>1383</c:v>
                </c:pt>
                <c:pt idx="94">
                  <c:v>813</c:v>
                </c:pt>
                <c:pt idx="95">
                  <c:v>385</c:v>
                </c:pt>
                <c:pt idx="96">
                  <c:v>566</c:v>
                </c:pt>
                <c:pt idx="97">
                  <c:v>1586</c:v>
                </c:pt>
                <c:pt idx="98">
                  <c:v>2068</c:v>
                </c:pt>
                <c:pt idx="99">
                  <c:v>920</c:v>
                </c:pt>
                <c:pt idx="100">
                  <c:v>559</c:v>
                </c:pt>
                <c:pt idx="101">
                  <c:v>535</c:v>
                </c:pt>
                <c:pt idx="102">
                  <c:v>300</c:v>
                </c:pt>
                <c:pt idx="103">
                  <c:v>419</c:v>
                </c:pt>
                <c:pt idx="104">
                  <c:v>498</c:v>
                </c:pt>
                <c:pt idx="105">
                  <c:v>679</c:v>
                </c:pt>
                <c:pt idx="106">
                  <c:v>663</c:v>
                </c:pt>
                <c:pt idx="107">
                  <c:v>337</c:v>
                </c:pt>
                <c:pt idx="108">
                  <c:v>316</c:v>
                </c:pt>
                <c:pt idx="109">
                  <c:v>959</c:v>
                </c:pt>
                <c:pt idx="110">
                  <c:v>315</c:v>
                </c:pt>
                <c:pt idx="111">
                  <c:v>595</c:v>
                </c:pt>
                <c:pt idx="112">
                  <c:v>500</c:v>
                </c:pt>
                <c:pt idx="113">
                  <c:v>404</c:v>
                </c:pt>
                <c:pt idx="114">
                  <c:v>1204</c:v>
                </c:pt>
                <c:pt idx="115">
                  <c:v>601</c:v>
                </c:pt>
                <c:pt idx="116">
                  <c:v>1563</c:v>
                </c:pt>
                <c:pt idx="117">
                  <c:v>948</c:v>
                </c:pt>
                <c:pt idx="118">
                  <c:v>378</c:v>
                </c:pt>
                <c:pt idx="119">
                  <c:v>891</c:v>
                </c:pt>
                <c:pt idx="120">
                  <c:v>807</c:v>
                </c:pt>
                <c:pt idx="121">
                  <c:v>594</c:v>
                </c:pt>
                <c:pt idx="122">
                  <c:v>501</c:v>
                </c:pt>
                <c:pt idx="123">
                  <c:v>750</c:v>
                </c:pt>
                <c:pt idx="124">
                  <c:v>955</c:v>
                </c:pt>
                <c:pt idx="125">
                  <c:v>469</c:v>
                </c:pt>
                <c:pt idx="126">
                  <c:v>696</c:v>
                </c:pt>
                <c:pt idx="127">
                  <c:v>592</c:v>
                </c:pt>
                <c:pt idx="128">
                  <c:v>257</c:v>
                </c:pt>
                <c:pt idx="129">
                  <c:v>591</c:v>
                </c:pt>
                <c:pt idx="130">
                  <c:v>955</c:v>
                </c:pt>
                <c:pt idx="131">
                  <c:v>560</c:v>
                </c:pt>
                <c:pt idx="132">
                  <c:v>424</c:v>
                </c:pt>
                <c:pt idx="133">
                  <c:v>316</c:v>
                </c:pt>
                <c:pt idx="134">
                  <c:v>337</c:v>
                </c:pt>
                <c:pt idx="135">
                  <c:v>418</c:v>
                </c:pt>
                <c:pt idx="136">
                  <c:v>333</c:v>
                </c:pt>
                <c:pt idx="137">
                  <c:v>301</c:v>
                </c:pt>
                <c:pt idx="138">
                  <c:v>715</c:v>
                </c:pt>
                <c:pt idx="139">
                  <c:v>1322</c:v>
                </c:pt>
                <c:pt idx="140">
                  <c:v>2237</c:v>
                </c:pt>
                <c:pt idx="141">
                  <c:v>531</c:v>
                </c:pt>
                <c:pt idx="142">
                  <c:v>528</c:v>
                </c:pt>
                <c:pt idx="143">
                  <c:v>566</c:v>
                </c:pt>
                <c:pt idx="144">
                  <c:v>468</c:v>
                </c:pt>
                <c:pt idx="145">
                  <c:v>477</c:v>
                </c:pt>
                <c:pt idx="146">
                  <c:v>305</c:v>
                </c:pt>
                <c:pt idx="147">
                  <c:v>441</c:v>
                </c:pt>
                <c:pt idx="148">
                  <c:v>894</c:v>
                </c:pt>
                <c:pt idx="149">
                  <c:v>568</c:v>
                </c:pt>
                <c:pt idx="150">
                  <c:v>0</c:v>
                </c:pt>
                <c:pt idx="151">
                  <c:v>860</c:v>
                </c:pt>
                <c:pt idx="152">
                  <c:v>712</c:v>
                </c:pt>
                <c:pt idx="153">
                  <c:v>425</c:v>
                </c:pt>
                <c:pt idx="154">
                  <c:v>1170</c:v>
                </c:pt>
                <c:pt idx="155">
                  <c:v>627</c:v>
                </c:pt>
                <c:pt idx="156">
                  <c:v>658</c:v>
                </c:pt>
                <c:pt idx="157">
                  <c:v>1562</c:v>
                </c:pt>
                <c:pt idx="158">
                  <c:v>1162</c:v>
                </c:pt>
                <c:pt idx="159">
                  <c:v>590</c:v>
                </c:pt>
                <c:pt idx="160">
                  <c:v>575</c:v>
                </c:pt>
                <c:pt idx="161">
                  <c:v>899</c:v>
                </c:pt>
                <c:pt idx="162">
                  <c:v>1296</c:v>
                </c:pt>
                <c:pt idx="163">
                  <c:v>1387</c:v>
                </c:pt>
                <c:pt idx="164">
                  <c:v>886</c:v>
                </c:pt>
                <c:pt idx="165">
                  <c:v>816</c:v>
                </c:pt>
                <c:pt idx="166">
                  <c:v>1600</c:v>
                </c:pt>
                <c:pt idx="167">
                  <c:v>1715</c:v>
                </c:pt>
                <c:pt idx="168">
                  <c:v>1011</c:v>
                </c:pt>
                <c:pt idx="169">
                  <c:v>1679</c:v>
                </c:pt>
                <c:pt idx="170">
                  <c:v>1175</c:v>
                </c:pt>
                <c:pt idx="171">
                  <c:v>2192</c:v>
                </c:pt>
                <c:pt idx="172">
                  <c:v>1534</c:v>
                </c:pt>
                <c:pt idx="173">
                  <c:v>1380</c:v>
                </c:pt>
                <c:pt idx="174">
                  <c:v>646</c:v>
                </c:pt>
                <c:pt idx="175">
                  <c:v>792</c:v>
                </c:pt>
                <c:pt idx="176">
                  <c:v>747</c:v>
                </c:pt>
                <c:pt idx="177">
                  <c:v>755</c:v>
                </c:pt>
                <c:pt idx="178">
                  <c:v>468</c:v>
                </c:pt>
                <c:pt idx="179">
                  <c:v>1085</c:v>
                </c:pt>
                <c:pt idx="180">
                  <c:v>711</c:v>
                </c:pt>
                <c:pt idx="181">
                  <c:v>847</c:v>
                </c:pt>
                <c:pt idx="182">
                  <c:v>1039</c:v>
                </c:pt>
                <c:pt idx="183">
                  <c:v>650</c:v>
                </c:pt>
                <c:pt idx="184">
                  <c:v>826</c:v>
                </c:pt>
                <c:pt idx="185">
                  <c:v>456</c:v>
                </c:pt>
                <c:pt idx="186">
                  <c:v>1210</c:v>
                </c:pt>
                <c:pt idx="187">
                  <c:v>1536</c:v>
                </c:pt>
                <c:pt idx="188">
                  <c:v>985</c:v>
                </c:pt>
                <c:pt idx="189">
                  <c:v>1334</c:v>
                </c:pt>
                <c:pt idx="190">
                  <c:v>2100</c:v>
                </c:pt>
                <c:pt idx="191">
                  <c:v>4140</c:v>
                </c:pt>
                <c:pt idx="192">
                  <c:v>1335</c:v>
                </c:pt>
                <c:pt idx="193">
                  <c:v>780</c:v>
                </c:pt>
                <c:pt idx="194">
                  <c:v>1122</c:v>
                </c:pt>
                <c:pt idx="195">
                  <c:v>1243</c:v>
                </c:pt>
                <c:pt idx="196">
                  <c:v>860</c:v>
                </c:pt>
                <c:pt idx="197">
                  <c:v>1198</c:v>
                </c:pt>
                <c:pt idx="198">
                  <c:v>910</c:v>
                </c:pt>
                <c:pt idx="199">
                  <c:v>1840</c:v>
                </c:pt>
                <c:pt idx="200">
                  <c:v>766</c:v>
                </c:pt>
                <c:pt idx="201">
                  <c:v>1651</c:v>
                </c:pt>
                <c:pt idx="202">
                  <c:v>1803</c:v>
                </c:pt>
                <c:pt idx="203">
                  <c:v>1189</c:v>
                </c:pt>
                <c:pt idx="204">
                  <c:v>1138</c:v>
                </c:pt>
                <c:pt idx="205">
                  <c:v>1654</c:v>
                </c:pt>
                <c:pt idx="206">
                  <c:v>1161</c:v>
                </c:pt>
                <c:pt idx="207">
                  <c:v>902</c:v>
                </c:pt>
                <c:pt idx="208">
                  <c:v>1223</c:v>
                </c:pt>
                <c:pt idx="209">
                  <c:v>1821</c:v>
                </c:pt>
                <c:pt idx="210">
                  <c:v>548</c:v>
                </c:pt>
                <c:pt idx="211">
                  <c:v>869</c:v>
                </c:pt>
                <c:pt idx="212">
                  <c:v>2168</c:v>
                </c:pt>
                <c:pt idx="213">
                  <c:v>745</c:v>
                </c:pt>
                <c:pt idx="214">
                  <c:v>438</c:v>
                </c:pt>
                <c:pt idx="215">
                  <c:v>421</c:v>
                </c:pt>
                <c:pt idx="216">
                  <c:v>1032</c:v>
                </c:pt>
                <c:pt idx="217">
                  <c:v>680</c:v>
                </c:pt>
                <c:pt idx="218">
                  <c:v>1001</c:v>
                </c:pt>
                <c:pt idx="219">
                  <c:v>2021</c:v>
                </c:pt>
                <c:pt idx="220">
                  <c:v>1206</c:v>
                </c:pt>
                <c:pt idx="221">
                  <c:v>425</c:v>
                </c:pt>
                <c:pt idx="222">
                  <c:v>552</c:v>
                </c:pt>
                <c:pt idx="223">
                  <c:v>891</c:v>
                </c:pt>
                <c:pt idx="224">
                  <c:v>820</c:v>
                </c:pt>
                <c:pt idx="225">
                  <c:v>2222</c:v>
                </c:pt>
                <c:pt idx="226">
                  <c:v>2314</c:v>
                </c:pt>
                <c:pt idx="227">
                  <c:v>1380</c:v>
                </c:pt>
                <c:pt idx="228">
                  <c:v>2241</c:v>
                </c:pt>
                <c:pt idx="229">
                  <c:v>1880</c:v>
                </c:pt>
                <c:pt idx="230">
                  <c:v>3298</c:v>
                </c:pt>
                <c:pt idx="231">
                  <c:v>1470</c:v>
                </c:pt>
                <c:pt idx="232">
                  <c:v>838</c:v>
                </c:pt>
                <c:pt idx="233">
                  <c:v>632</c:v>
                </c:pt>
                <c:pt idx="234">
                  <c:v>1308</c:v>
                </c:pt>
                <c:pt idx="235">
                  <c:v>2500</c:v>
                </c:pt>
                <c:pt idx="236">
                  <c:v>2132</c:v>
                </c:pt>
                <c:pt idx="237">
                  <c:v>1284</c:v>
                </c:pt>
                <c:pt idx="238">
                  <c:v>2407</c:v>
                </c:pt>
                <c:pt idx="239">
                  <c:v>1801</c:v>
                </c:pt>
                <c:pt idx="240">
                  <c:v>1683</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4492</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numCache>
            </c:numRef>
          </c:val>
          <c:extLst>
            <c:ext xmlns:c16="http://schemas.microsoft.com/office/drawing/2014/chart" uri="{C3380CC4-5D6E-409C-BE32-E72D297353CC}">
              <c16:uniqueId val="{00000000-D508-469C-8F94-189C777D0725}"/>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daily_8h45_itd!$F$1</c:f>
              <c:strCache>
                <c:ptCount val="1"/>
                <c:pt idx="0">
                  <c:v>close</c:v>
                </c:pt>
              </c:strCache>
            </c:strRef>
          </c:tx>
          <c:spPr>
            <a:ln w="19050" cap="rnd">
              <a:solidFill>
                <a:srgbClr val="054372"/>
              </a:solidFill>
              <a:round/>
            </a:ln>
            <a:effectLst/>
          </c:spPr>
          <c:marker>
            <c:symbol val="none"/>
          </c:marker>
          <c:cat>
            <c:numRef>
              <c:f>daily_8h45_itd!$A$2:$A$272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daily_8h45_itd!$F$2:$F$272</c:f>
              <c:numCache>
                <c:formatCode>General</c:formatCode>
                <c:ptCount val="271"/>
                <c:pt idx="0">
                  <c:v>1729</c:v>
                </c:pt>
                <c:pt idx="1">
                  <c:v>1728.0999755859375</c:v>
                </c:pt>
                <c:pt idx="2">
                  <c:v>1728.5</c:v>
                </c:pt>
                <c:pt idx="3">
                  <c:v>1726.800048828125</c:v>
                </c:pt>
                <c:pt idx="4">
                  <c:v>1726.699951171875</c:v>
                </c:pt>
                <c:pt idx="5">
                  <c:v>1727.5</c:v>
                </c:pt>
                <c:pt idx="6">
                  <c:v>1729.699951171875</c:v>
                </c:pt>
                <c:pt idx="7">
                  <c:v>1729.199951171875</c:v>
                </c:pt>
                <c:pt idx="8">
                  <c:v>1728.699951171875</c:v>
                </c:pt>
                <c:pt idx="9">
                  <c:v>1728.0999755859375</c:v>
                </c:pt>
                <c:pt idx="10">
                  <c:v>1727.699951171875</c:v>
                </c:pt>
                <c:pt idx="11">
                  <c:v>1729</c:v>
                </c:pt>
                <c:pt idx="12">
                  <c:v>1728.0999755859375</c:v>
                </c:pt>
                <c:pt idx="13">
                  <c:v>1728</c:v>
                </c:pt>
                <c:pt idx="14">
                  <c:v>1727</c:v>
                </c:pt>
                <c:pt idx="15">
                  <c:v>1727.800048828125</c:v>
                </c:pt>
                <c:pt idx="16">
                  <c:v>1730.0999755859375</c:v>
                </c:pt>
                <c:pt idx="17">
                  <c:v>1726.9000244140625</c:v>
                </c:pt>
                <c:pt idx="18">
                  <c:v>1727.199951171875</c:v>
                </c:pt>
                <c:pt idx="19">
                  <c:v>1726.199951171875</c:v>
                </c:pt>
                <c:pt idx="20">
                  <c:v>1726</c:v>
                </c:pt>
                <c:pt idx="21">
                  <c:v>1724.5999755859375</c:v>
                </c:pt>
                <c:pt idx="22">
                  <c:v>1724.199951171875</c:v>
                </c:pt>
                <c:pt idx="23">
                  <c:v>1724.699951171875</c:v>
                </c:pt>
                <c:pt idx="24">
                  <c:v>1725</c:v>
                </c:pt>
                <c:pt idx="25">
                  <c:v>1724.4000244140625</c:v>
                </c:pt>
                <c:pt idx="26">
                  <c:v>1726.5999755859375</c:v>
                </c:pt>
                <c:pt idx="27">
                  <c:v>1726.800048828125</c:v>
                </c:pt>
                <c:pt idx="28">
                  <c:v>1725.9000244140625</c:v>
                </c:pt>
                <c:pt idx="29">
                  <c:v>1726.0999755859375</c:v>
                </c:pt>
                <c:pt idx="30">
                  <c:v>1726.699951171875</c:v>
                </c:pt>
                <c:pt idx="31">
                  <c:v>1727.800048828125</c:v>
                </c:pt>
                <c:pt idx="32">
                  <c:v>1728.0999755859375</c:v>
                </c:pt>
                <c:pt idx="33">
                  <c:v>1728.800048828125</c:v>
                </c:pt>
                <c:pt idx="34">
                  <c:v>1729.199951171875</c:v>
                </c:pt>
                <c:pt idx="35">
                  <c:v>1729.9000244140625</c:v>
                </c:pt>
                <c:pt idx="36">
                  <c:v>1731.5</c:v>
                </c:pt>
                <c:pt idx="37">
                  <c:v>1732.9000244140625</c:v>
                </c:pt>
                <c:pt idx="38">
                  <c:v>1734.199951171875</c:v>
                </c:pt>
                <c:pt idx="39">
                  <c:v>1735</c:v>
                </c:pt>
                <c:pt idx="40">
                  <c:v>1734.300048828125</c:v>
                </c:pt>
                <c:pt idx="41">
                  <c:v>1733</c:v>
                </c:pt>
                <c:pt idx="42">
                  <c:v>1733.5</c:v>
                </c:pt>
                <c:pt idx="43">
                  <c:v>1734.300048828125</c:v>
                </c:pt>
                <c:pt idx="44">
                  <c:v>1733.300048828125</c:v>
                </c:pt>
                <c:pt idx="45">
                  <c:v>1733</c:v>
                </c:pt>
                <c:pt idx="46">
                  <c:v>1731.4000244140625</c:v>
                </c:pt>
                <c:pt idx="47">
                  <c:v>1732.9000244140625</c:v>
                </c:pt>
                <c:pt idx="48">
                  <c:v>1733.9000244140625</c:v>
                </c:pt>
                <c:pt idx="49">
                  <c:v>1733.699951171875</c:v>
                </c:pt>
                <c:pt idx="50">
                  <c:v>1734.800048828125</c:v>
                </c:pt>
                <c:pt idx="51">
                  <c:v>1735.0999755859375</c:v>
                </c:pt>
                <c:pt idx="52">
                  <c:v>1735.5</c:v>
                </c:pt>
                <c:pt idx="53">
                  <c:v>1735.9000244140625</c:v>
                </c:pt>
                <c:pt idx="54">
                  <c:v>1737</c:v>
                </c:pt>
                <c:pt idx="55">
                  <c:v>1736</c:v>
                </c:pt>
                <c:pt idx="56">
                  <c:v>1736.9000244140625</c:v>
                </c:pt>
                <c:pt idx="57">
                  <c:v>1739</c:v>
                </c:pt>
                <c:pt idx="58">
                  <c:v>1737.699951171875</c:v>
                </c:pt>
                <c:pt idx="59">
                  <c:v>1736.4000244140625</c:v>
                </c:pt>
                <c:pt idx="60">
                  <c:v>1737.5</c:v>
                </c:pt>
                <c:pt idx="61">
                  <c:v>1737.300048828125</c:v>
                </c:pt>
                <c:pt idx="62">
                  <c:v>1737.9000244140625</c:v>
                </c:pt>
                <c:pt idx="63">
                  <c:v>1737.0999755859375</c:v>
                </c:pt>
                <c:pt idx="64">
                  <c:v>1736.4000244140625</c:v>
                </c:pt>
                <c:pt idx="65">
                  <c:v>1736.300048828125</c:v>
                </c:pt>
                <c:pt idx="66">
                  <c:v>1736.5</c:v>
                </c:pt>
                <c:pt idx="67">
                  <c:v>1735.4000244140625</c:v>
                </c:pt>
                <c:pt idx="68">
                  <c:v>1734.800048828125</c:v>
                </c:pt>
                <c:pt idx="69">
                  <c:v>1735.5</c:v>
                </c:pt>
                <c:pt idx="70">
                  <c:v>1735.199951171875</c:v>
                </c:pt>
                <c:pt idx="71">
                  <c:v>1735.699951171875</c:v>
                </c:pt>
                <c:pt idx="72">
                  <c:v>1734.9000244140625</c:v>
                </c:pt>
                <c:pt idx="73">
                  <c:v>1734</c:v>
                </c:pt>
                <c:pt idx="74">
                  <c:v>1733</c:v>
                </c:pt>
                <c:pt idx="75">
                  <c:v>1732.199951171875</c:v>
                </c:pt>
                <c:pt idx="76">
                  <c:v>1731.300048828125</c:v>
                </c:pt>
                <c:pt idx="77">
                  <c:v>1732.4000244140625</c:v>
                </c:pt>
                <c:pt idx="78">
                  <c:v>1733.0999755859375</c:v>
                </c:pt>
                <c:pt idx="79">
                  <c:v>1732.800048828125</c:v>
                </c:pt>
                <c:pt idx="80">
                  <c:v>1733.5</c:v>
                </c:pt>
                <c:pt idx="81">
                  <c:v>1735.5</c:v>
                </c:pt>
                <c:pt idx="82">
                  <c:v>1736</c:v>
                </c:pt>
                <c:pt idx="83">
                  <c:v>1737</c:v>
                </c:pt>
                <c:pt idx="84">
                  <c:v>1737.199951171875</c:v>
                </c:pt>
                <c:pt idx="85">
                  <c:v>1738.199951171875</c:v>
                </c:pt>
                <c:pt idx="86">
                  <c:v>1738.800048828125</c:v>
                </c:pt>
                <c:pt idx="87">
                  <c:v>1741.300048828125</c:v>
                </c:pt>
                <c:pt idx="88">
                  <c:v>1740.699951171875</c:v>
                </c:pt>
                <c:pt idx="89">
                  <c:v>1739.199951171875</c:v>
                </c:pt>
                <c:pt idx="90">
                  <c:v>1740.9000244140625</c:v>
                </c:pt>
                <c:pt idx="91">
                  <c:v>1742</c:v>
                </c:pt>
                <c:pt idx="92">
                  <c:v>1739.699951171875</c:v>
                </c:pt>
                <c:pt idx="93">
                  <c:v>1737.9000244140625</c:v>
                </c:pt>
                <c:pt idx="94">
                  <c:v>1738.0999755859375</c:v>
                </c:pt>
                <c:pt idx="95">
                  <c:v>1738.699951171875</c:v>
                </c:pt>
                <c:pt idx="96">
                  <c:v>1739.4000244140625</c:v>
                </c:pt>
                <c:pt idx="97">
                  <c:v>1740.4000244140625</c:v>
                </c:pt>
                <c:pt idx="98">
                  <c:v>1742.300048828125</c:v>
                </c:pt>
                <c:pt idx="99">
                  <c:v>1742.800048828125</c:v>
                </c:pt>
                <c:pt idx="100">
                  <c:v>1741.199951171875</c:v>
                </c:pt>
                <c:pt idx="101">
                  <c:v>1741.5999755859375</c:v>
                </c:pt>
                <c:pt idx="102">
                  <c:v>1741.0999755859375</c:v>
                </c:pt>
                <c:pt idx="103">
                  <c:v>1741.300048828125</c:v>
                </c:pt>
                <c:pt idx="104">
                  <c:v>1742</c:v>
                </c:pt>
                <c:pt idx="105">
                  <c:v>1741.800048828125</c:v>
                </c:pt>
                <c:pt idx="106">
                  <c:v>1740.5</c:v>
                </c:pt>
                <c:pt idx="107">
                  <c:v>1740.800048828125</c:v>
                </c:pt>
                <c:pt idx="108">
                  <c:v>1741.5999755859375</c:v>
                </c:pt>
                <c:pt idx="109">
                  <c:v>1741.300048828125</c:v>
                </c:pt>
                <c:pt idx="110">
                  <c:v>1742.5</c:v>
                </c:pt>
                <c:pt idx="111">
                  <c:v>1742.5</c:v>
                </c:pt>
                <c:pt idx="112">
                  <c:v>1742</c:v>
                </c:pt>
                <c:pt idx="113">
                  <c:v>1742.5999755859375</c:v>
                </c:pt>
                <c:pt idx="114">
                  <c:v>1743.199951171875</c:v>
                </c:pt>
                <c:pt idx="115">
                  <c:v>1743.9000244140625</c:v>
                </c:pt>
                <c:pt idx="116">
                  <c:v>1742.199951171875</c:v>
                </c:pt>
                <c:pt idx="117">
                  <c:v>1740.800048828125</c:v>
                </c:pt>
                <c:pt idx="118">
                  <c:v>1741.199951171875</c:v>
                </c:pt>
                <c:pt idx="119">
                  <c:v>1741.199951171875</c:v>
                </c:pt>
                <c:pt idx="120">
                  <c:v>1741.300048828125</c:v>
                </c:pt>
                <c:pt idx="121">
                  <c:v>1740.4000244140625</c:v>
                </c:pt>
                <c:pt idx="122">
                  <c:v>1739.9000244140625</c:v>
                </c:pt>
                <c:pt idx="123">
                  <c:v>1739.0999755859375</c:v>
                </c:pt>
                <c:pt idx="124">
                  <c:v>1738.5</c:v>
                </c:pt>
                <c:pt idx="125">
                  <c:v>1739.4000244140625</c:v>
                </c:pt>
                <c:pt idx="126">
                  <c:v>1739.4000244140625</c:v>
                </c:pt>
                <c:pt idx="127">
                  <c:v>1740.5999755859375</c:v>
                </c:pt>
                <c:pt idx="128">
                  <c:v>1740.800048828125</c:v>
                </c:pt>
                <c:pt idx="129">
                  <c:v>1739.699951171875</c:v>
                </c:pt>
                <c:pt idx="130">
                  <c:v>1738.199951171875</c:v>
                </c:pt>
                <c:pt idx="131">
                  <c:v>1739.5</c:v>
                </c:pt>
                <c:pt idx="132">
                  <c:v>1740.699951171875</c:v>
                </c:pt>
                <c:pt idx="133">
                  <c:v>1741.300048828125</c:v>
                </c:pt>
                <c:pt idx="134">
                  <c:v>1740.800048828125</c:v>
                </c:pt>
                <c:pt idx="135">
                  <c:v>1740.5999755859375</c:v>
                </c:pt>
                <c:pt idx="136">
                  <c:v>1739.699951171875</c:v>
                </c:pt>
                <c:pt idx="137">
                  <c:v>1739.800048828125</c:v>
                </c:pt>
                <c:pt idx="138">
                  <c:v>1741.199951171875</c:v>
                </c:pt>
                <c:pt idx="139">
                  <c:v>1742</c:v>
                </c:pt>
                <c:pt idx="140">
                  <c:v>1743.4000244140625</c:v>
                </c:pt>
                <c:pt idx="141">
                  <c:v>1743.4000244140625</c:v>
                </c:pt>
                <c:pt idx="142">
                  <c:v>1742.9000244140625</c:v>
                </c:pt>
                <c:pt idx="143">
                  <c:v>1742.699951171875</c:v>
                </c:pt>
                <c:pt idx="144">
                  <c:v>1743</c:v>
                </c:pt>
                <c:pt idx="145">
                  <c:v>1742.4000244140625</c:v>
                </c:pt>
                <c:pt idx="146">
                  <c:v>1742</c:v>
                </c:pt>
                <c:pt idx="147">
                  <c:v>1743</c:v>
                </c:pt>
                <c:pt idx="148">
                  <c:v>1743.0999755859375</c:v>
                </c:pt>
                <c:pt idx="149">
                  <c:v>1744</c:v>
                </c:pt>
                <c:pt idx="150">
                  <c:v>1744</c:v>
                </c:pt>
                <c:pt idx="151">
                  <c:v>1743.699951171875</c:v>
                </c:pt>
                <c:pt idx="152">
                  <c:v>1742.5999755859375</c:v>
                </c:pt>
                <c:pt idx="153">
                  <c:v>1743.5</c:v>
                </c:pt>
                <c:pt idx="154">
                  <c:v>1743.199951171875</c:v>
                </c:pt>
                <c:pt idx="155">
                  <c:v>1744.199951171875</c:v>
                </c:pt>
                <c:pt idx="156">
                  <c:v>1743.5999755859375</c:v>
                </c:pt>
                <c:pt idx="157">
                  <c:v>1744.800048828125</c:v>
                </c:pt>
                <c:pt idx="158">
                  <c:v>1744.800048828125</c:v>
                </c:pt>
                <c:pt idx="159">
                  <c:v>1744.300048828125</c:v>
                </c:pt>
                <c:pt idx="160">
                  <c:v>1745</c:v>
                </c:pt>
                <c:pt idx="161">
                  <c:v>1744.5</c:v>
                </c:pt>
                <c:pt idx="162">
                  <c:v>1743.699951171875</c:v>
                </c:pt>
                <c:pt idx="163">
                  <c:v>1742.800048828125</c:v>
                </c:pt>
                <c:pt idx="164">
                  <c:v>1741.199951171875</c:v>
                </c:pt>
                <c:pt idx="165">
                  <c:v>1742</c:v>
                </c:pt>
                <c:pt idx="166">
                  <c:v>1740.800048828125</c:v>
                </c:pt>
                <c:pt idx="167">
                  <c:v>1739.5999755859375</c:v>
                </c:pt>
                <c:pt idx="168">
                  <c:v>1738.800048828125</c:v>
                </c:pt>
                <c:pt idx="169">
                  <c:v>1738.5999755859375</c:v>
                </c:pt>
                <c:pt idx="170">
                  <c:v>1738</c:v>
                </c:pt>
                <c:pt idx="171">
                  <c:v>1737.300048828125</c:v>
                </c:pt>
                <c:pt idx="172">
                  <c:v>1738.800048828125</c:v>
                </c:pt>
                <c:pt idx="173">
                  <c:v>1736.4000244140625</c:v>
                </c:pt>
                <c:pt idx="174">
                  <c:v>1738.199951171875</c:v>
                </c:pt>
                <c:pt idx="175">
                  <c:v>1737.5</c:v>
                </c:pt>
                <c:pt idx="176">
                  <c:v>1738.5999755859375</c:v>
                </c:pt>
                <c:pt idx="177">
                  <c:v>1738.300048828125</c:v>
                </c:pt>
                <c:pt idx="178">
                  <c:v>1737.9000244140625</c:v>
                </c:pt>
                <c:pt idx="179">
                  <c:v>1738.5</c:v>
                </c:pt>
                <c:pt idx="180">
                  <c:v>1740</c:v>
                </c:pt>
                <c:pt idx="181">
                  <c:v>1740.0999755859375</c:v>
                </c:pt>
                <c:pt idx="182">
                  <c:v>1739.4000244140625</c:v>
                </c:pt>
                <c:pt idx="183">
                  <c:v>1737.5999755859375</c:v>
                </c:pt>
                <c:pt idx="184">
                  <c:v>1739.300048828125</c:v>
                </c:pt>
                <c:pt idx="185">
                  <c:v>1739.0999755859375</c:v>
                </c:pt>
                <c:pt idx="186">
                  <c:v>1740.0999755859375</c:v>
                </c:pt>
                <c:pt idx="187">
                  <c:v>1741.5999755859375</c:v>
                </c:pt>
                <c:pt idx="188">
                  <c:v>1741.199951171875</c:v>
                </c:pt>
                <c:pt idx="189">
                  <c:v>1741.199951171875</c:v>
                </c:pt>
                <c:pt idx="190">
                  <c:v>1738.199951171875</c:v>
                </c:pt>
                <c:pt idx="191">
                  <c:v>1737.300048828125</c:v>
                </c:pt>
                <c:pt idx="192">
                  <c:v>1736.0999755859375</c:v>
                </c:pt>
                <c:pt idx="193">
                  <c:v>1735.0999755859375</c:v>
                </c:pt>
                <c:pt idx="194">
                  <c:v>1735.5</c:v>
                </c:pt>
                <c:pt idx="195">
                  <c:v>1734.800048828125</c:v>
                </c:pt>
                <c:pt idx="196">
                  <c:v>1735.199951171875</c:v>
                </c:pt>
                <c:pt idx="197">
                  <c:v>1734.199951171875</c:v>
                </c:pt>
                <c:pt idx="198">
                  <c:v>1735.5</c:v>
                </c:pt>
                <c:pt idx="199">
                  <c:v>1733.5</c:v>
                </c:pt>
                <c:pt idx="200">
                  <c:v>1735</c:v>
                </c:pt>
                <c:pt idx="201">
                  <c:v>1734.5</c:v>
                </c:pt>
                <c:pt idx="202">
                  <c:v>1736.5999755859375</c:v>
                </c:pt>
                <c:pt idx="203">
                  <c:v>1737.800048828125</c:v>
                </c:pt>
                <c:pt idx="204">
                  <c:v>1737.699951171875</c:v>
                </c:pt>
                <c:pt idx="205">
                  <c:v>1736.4000244140625</c:v>
                </c:pt>
                <c:pt idx="206">
                  <c:v>1735.300048828125</c:v>
                </c:pt>
                <c:pt idx="207">
                  <c:v>1737.4000244140625</c:v>
                </c:pt>
                <c:pt idx="208">
                  <c:v>1738.4000244140625</c:v>
                </c:pt>
                <c:pt idx="209">
                  <c:v>1738.800048828125</c:v>
                </c:pt>
                <c:pt idx="210">
                  <c:v>1738.699951171875</c:v>
                </c:pt>
                <c:pt idx="211">
                  <c:v>1738.5999755859375</c:v>
                </c:pt>
                <c:pt idx="212">
                  <c:v>1737.5999755859375</c:v>
                </c:pt>
                <c:pt idx="213">
                  <c:v>1735</c:v>
                </c:pt>
                <c:pt idx="214">
                  <c:v>1736.300048828125</c:v>
                </c:pt>
                <c:pt idx="215">
                  <c:v>1737.199951171875</c:v>
                </c:pt>
                <c:pt idx="216">
                  <c:v>1735.5999755859375</c:v>
                </c:pt>
                <c:pt idx="217">
                  <c:v>1736.800048828125</c:v>
                </c:pt>
                <c:pt idx="218">
                  <c:v>1736.9000244140625</c:v>
                </c:pt>
                <c:pt idx="219">
                  <c:v>1738.800048828125</c:v>
                </c:pt>
                <c:pt idx="220">
                  <c:v>1739.800048828125</c:v>
                </c:pt>
                <c:pt idx="221">
                  <c:v>1738.699951171875</c:v>
                </c:pt>
                <c:pt idx="222">
                  <c:v>1739.300048828125</c:v>
                </c:pt>
                <c:pt idx="223">
                  <c:v>1738.800048828125</c:v>
                </c:pt>
                <c:pt idx="224">
                  <c:v>1739.0999755859375</c:v>
                </c:pt>
                <c:pt idx="225">
                  <c:v>1739.4000244140625</c:v>
                </c:pt>
                <c:pt idx="226">
                  <c:v>1741</c:v>
                </c:pt>
                <c:pt idx="227">
                  <c:v>1741.800048828125</c:v>
                </c:pt>
                <c:pt idx="228">
                  <c:v>1741.9000244140625</c:v>
                </c:pt>
                <c:pt idx="229">
                  <c:v>1742</c:v>
                </c:pt>
                <c:pt idx="230">
                  <c:v>1739</c:v>
                </c:pt>
                <c:pt idx="231">
                  <c:v>1737.0999755859375</c:v>
                </c:pt>
                <c:pt idx="232">
                  <c:v>1738.5</c:v>
                </c:pt>
                <c:pt idx="233">
                  <c:v>1739.800048828125</c:v>
                </c:pt>
                <c:pt idx="234">
                  <c:v>1739.300048828125</c:v>
                </c:pt>
                <c:pt idx="235">
                  <c:v>1740.5999755859375</c:v>
                </c:pt>
                <c:pt idx="236">
                  <c:v>1743.199951171875</c:v>
                </c:pt>
                <c:pt idx="237">
                  <c:v>1742.9000244140625</c:v>
                </c:pt>
                <c:pt idx="238">
                  <c:v>1742</c:v>
                </c:pt>
                <c:pt idx="239">
                  <c:v>1741.300048828125</c:v>
                </c:pt>
                <c:pt idx="240">
                  <c:v>1740</c:v>
                </c:pt>
                <c:pt idx="241">
                  <c:v>1740</c:v>
                </c:pt>
                <c:pt idx="242">
                  <c:v>1740</c:v>
                </c:pt>
                <c:pt idx="243">
                  <c:v>1740</c:v>
                </c:pt>
                <c:pt idx="244">
                  <c:v>1740</c:v>
                </c:pt>
                <c:pt idx="245">
                  <c:v>1740</c:v>
                </c:pt>
                <c:pt idx="246">
                  <c:v>1740</c:v>
                </c:pt>
                <c:pt idx="247">
                  <c:v>1740</c:v>
                </c:pt>
                <c:pt idx="248">
                  <c:v>1740</c:v>
                </c:pt>
                <c:pt idx="249">
                  <c:v>1740</c:v>
                </c:pt>
                <c:pt idx="250">
                  <c:v>1740</c:v>
                </c:pt>
                <c:pt idx="251">
                  <c:v>1740</c:v>
                </c:pt>
                <c:pt idx="252">
                  <c:v>1740</c:v>
                </c:pt>
                <c:pt idx="253">
                  <c:v>1740</c:v>
                </c:pt>
                <c:pt idx="254">
                  <c:v>1740</c:v>
                </c:pt>
                <c:pt idx="255">
                  <c:v>1740</c:v>
                </c:pt>
                <c:pt idx="256">
                  <c:v>1737.5</c:v>
                </c:pt>
                <c:pt idx="257">
                  <c:v>1737.5</c:v>
                </c:pt>
                <c:pt idx="258">
                  <c:v>1737.5</c:v>
                </c:pt>
                <c:pt idx="259">
                  <c:v>1737.5</c:v>
                </c:pt>
                <c:pt idx="260">
                  <c:v>1737.5</c:v>
                </c:pt>
                <c:pt idx="261">
                  <c:v>1737.5</c:v>
                </c:pt>
                <c:pt idx="262">
                  <c:v>1737.5</c:v>
                </c:pt>
                <c:pt idx="263">
                  <c:v>1737.5</c:v>
                </c:pt>
                <c:pt idx="264">
                  <c:v>1737.5</c:v>
                </c:pt>
                <c:pt idx="265">
                  <c:v>1737.5</c:v>
                </c:pt>
                <c:pt idx="266">
                  <c:v>1737.5</c:v>
                </c:pt>
                <c:pt idx="267">
                  <c:v>1737.5</c:v>
                </c:pt>
                <c:pt idx="268">
                  <c:v>1737.5</c:v>
                </c:pt>
                <c:pt idx="269">
                  <c:v>1737.5</c:v>
                </c:pt>
                <c:pt idx="270">
                  <c:v>1737.5</c:v>
                </c:pt>
              </c:numCache>
            </c:numRef>
          </c:val>
          <c:smooth val="1"/>
          <c:extLst>
            <c:ext xmlns:c16="http://schemas.microsoft.com/office/drawing/2014/chart" uri="{C3380CC4-5D6E-409C-BE32-E72D297353CC}">
              <c16:uniqueId val="{00000001-D508-469C-8F94-189C777D0725}"/>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crosses val="autoZero"/>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daily_8h45_nntd!$D$2:$D$21</c:f>
              <c:numCache>
                <c:formatCode>General</c:formatCode>
                <c:ptCount val="20"/>
                <c:pt idx="0">
                  <c:v>-926.05421977599997</c:v>
                </c:pt>
                <c:pt idx="1">
                  <c:v>-953.48857241600001</c:v>
                </c:pt>
                <c:pt idx="2">
                  <c:v>-923.47046297600002</c:v>
                </c:pt>
                <c:pt idx="3">
                  <c:v>-1118.428069888</c:v>
                </c:pt>
                <c:pt idx="4">
                  <c:v>-1078.539190272</c:v>
                </c:pt>
                <c:pt idx="5">
                  <c:v>-1164.463833088</c:v>
                </c:pt>
                <c:pt idx="6">
                  <c:v>-829.82928384000002</c:v>
                </c:pt>
                <c:pt idx="7">
                  <c:v>-1368.887918592</c:v>
                </c:pt>
                <c:pt idx="8">
                  <c:v>-1147.427094528</c:v>
                </c:pt>
                <c:pt idx="9">
                  <c:v>-1644.8563445760001</c:v>
                </c:pt>
                <c:pt idx="10">
                  <c:v>-751.26584115200001</c:v>
                </c:pt>
                <c:pt idx="11">
                  <c:v>-1005.809303552</c:v>
                </c:pt>
                <c:pt idx="12">
                  <c:v>-1009.387372544</c:v>
                </c:pt>
                <c:pt idx="13">
                  <c:v>-1002.45602304</c:v>
                </c:pt>
                <c:pt idx="14">
                  <c:v>-1912.126308352</c:v>
                </c:pt>
                <c:pt idx="15">
                  <c:v>-1874.4412733439999</c:v>
                </c:pt>
                <c:pt idx="16">
                  <c:v>-980.83877683200001</c:v>
                </c:pt>
                <c:pt idx="17">
                  <c:v>-2514.3921868799998</c:v>
                </c:pt>
                <c:pt idx="18">
                  <c:v>-1753.8872770559999</c:v>
                </c:pt>
                <c:pt idx="19">
                  <c:v>-1064.5426667520001</c:v>
                </c:pt>
              </c:numCache>
            </c:numRef>
          </c:val>
          <c:extLst>
            <c:ext xmlns:c16="http://schemas.microsoft.com/office/drawing/2014/chart" uri="{C3380CC4-5D6E-409C-BE32-E72D297353CC}">
              <c16:uniqueId val="{00000000-2243-4A6B-9324-5CF5982316D7}"/>
            </c:ext>
          </c:extLst>
        </c:ser>
        <c:ser>
          <c:idx val="1"/>
          <c:order val="1"/>
          <c:tx>
            <c:v>Giá trị bán</c:v>
          </c:tx>
          <c:spPr>
            <a:solidFill>
              <a:srgbClr val="00B050">
                <a:alpha val="50000"/>
              </a:srgbClr>
            </a:solidFill>
            <a:ln>
              <a:noFill/>
            </a:ln>
            <a:effectLst/>
          </c:spPr>
          <c:invertIfNegative val="0"/>
          <c:cat>
            <c:numRef>
              <c:f>daily_8h45_nntd!$A$2:$A$21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daily_8h45_nntd!$E$2:$E$21</c:f>
              <c:numCache>
                <c:formatCode>General</c:formatCode>
                <c:ptCount val="20"/>
                <c:pt idx="0">
                  <c:v>852.39005183999996</c:v>
                </c:pt>
                <c:pt idx="1">
                  <c:v>877.45717862399999</c:v>
                </c:pt>
                <c:pt idx="2">
                  <c:v>993.87113471999999</c:v>
                </c:pt>
                <c:pt idx="3">
                  <c:v>910.15020544000004</c:v>
                </c:pt>
                <c:pt idx="4">
                  <c:v>1642.997219328</c:v>
                </c:pt>
                <c:pt idx="5">
                  <c:v>1294.5897553919999</c:v>
                </c:pt>
                <c:pt idx="6">
                  <c:v>1087.5561574400001</c:v>
                </c:pt>
                <c:pt idx="7">
                  <c:v>1285.8177617920001</c:v>
                </c:pt>
                <c:pt idx="8">
                  <c:v>1143.0494208</c:v>
                </c:pt>
                <c:pt idx="9">
                  <c:v>1317.4158131199999</c:v>
                </c:pt>
                <c:pt idx="10">
                  <c:v>791.97483827200006</c:v>
                </c:pt>
                <c:pt idx="11">
                  <c:v>939.55247308800006</c:v>
                </c:pt>
                <c:pt idx="12">
                  <c:v>956.94736588800004</c:v>
                </c:pt>
                <c:pt idx="13">
                  <c:v>978.14701670399995</c:v>
                </c:pt>
                <c:pt idx="14">
                  <c:v>1149.4242385919999</c:v>
                </c:pt>
                <c:pt idx="15">
                  <c:v>1229.160579072</c:v>
                </c:pt>
                <c:pt idx="16">
                  <c:v>2586.3365591040001</c:v>
                </c:pt>
                <c:pt idx="17">
                  <c:v>584.57096191999995</c:v>
                </c:pt>
                <c:pt idx="18">
                  <c:v>828.82501017599998</c:v>
                </c:pt>
                <c:pt idx="19">
                  <c:v>348.75162624000001</c:v>
                </c:pt>
              </c:numCache>
            </c:numRef>
          </c:val>
          <c:extLst>
            <c:ext xmlns:c16="http://schemas.microsoft.com/office/drawing/2014/chart" uri="{C3380CC4-5D6E-409C-BE32-E72D297353CC}">
              <c16:uniqueId val="{00000001-2243-4A6B-9324-5CF5982316D7}"/>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daily_8h45_nntd!$G$2:$G$21</c:f>
              <c:numCache>
                <c:formatCode>General</c:formatCode>
                <c:ptCount val="20"/>
                <c:pt idx="0">
                  <c:v>-73.664167936000013</c:v>
                </c:pt>
                <c:pt idx="1">
                  <c:v>-76.031393792000017</c:v>
                </c:pt>
                <c:pt idx="2">
                  <c:v>70.400671743999965</c:v>
                </c:pt>
                <c:pt idx="3">
                  <c:v>-208.27786444799995</c:v>
                </c:pt>
                <c:pt idx="4">
                  <c:v>564.45802905599999</c:v>
                </c:pt>
                <c:pt idx="5">
                  <c:v>130.12592230399991</c:v>
                </c:pt>
                <c:pt idx="6">
                  <c:v>257.72687360000009</c:v>
                </c:pt>
                <c:pt idx="7">
                  <c:v>-83.07015679999995</c:v>
                </c:pt>
                <c:pt idx="8">
                  <c:v>-4.3776737279999907</c:v>
                </c:pt>
                <c:pt idx="9">
                  <c:v>-327.44053145600014</c:v>
                </c:pt>
                <c:pt idx="10">
                  <c:v>40.708997120000049</c:v>
                </c:pt>
                <c:pt idx="11">
                  <c:v>-66.256830463999904</c:v>
                </c:pt>
                <c:pt idx="12">
                  <c:v>-52.440006655999923</c:v>
                </c:pt>
                <c:pt idx="13">
                  <c:v>-24.309006336000039</c:v>
                </c:pt>
                <c:pt idx="14">
                  <c:v>-762.70206976000009</c:v>
                </c:pt>
                <c:pt idx="15">
                  <c:v>-645.28069427199989</c:v>
                </c:pt>
                <c:pt idx="16">
                  <c:v>1605.4977822720002</c:v>
                </c:pt>
                <c:pt idx="17">
                  <c:v>-1929.8212249599999</c:v>
                </c:pt>
                <c:pt idx="18">
                  <c:v>-925.06226687999992</c:v>
                </c:pt>
                <c:pt idx="19">
                  <c:v>-715.79104051200011</c:v>
                </c:pt>
              </c:numCache>
            </c:numRef>
          </c:val>
          <c:smooth val="1"/>
          <c:extLst>
            <c:ext xmlns:c16="http://schemas.microsoft.com/office/drawing/2014/chart" uri="{C3380CC4-5D6E-409C-BE32-E72D297353CC}">
              <c16:uniqueId val="{00000002-2243-4A6B-9324-5CF5982316D7}"/>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0817401968163363"/>
          <c:w val="0.91230236146375465"/>
          <c:h val="0.5990765327729507"/>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daily_8h45_nntd!$A$22:$A$41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daily_8h45_nntd!$D$22:$D$41</c:f>
              <c:numCache>
                <c:formatCode>General</c:formatCode>
                <c:ptCount val="20"/>
                <c:pt idx="0">
                  <c:v>-562.48806000000002</c:v>
                </c:pt>
                <c:pt idx="1">
                  <c:v>-435.21944000000002</c:v>
                </c:pt>
                <c:pt idx="2">
                  <c:v>-1828.9403600000001</c:v>
                </c:pt>
                <c:pt idx="3">
                  <c:v>-385.51348999999999</c:v>
                </c:pt>
                <c:pt idx="4">
                  <c:v>-1083.9073100000001</c:v>
                </c:pt>
                <c:pt idx="5">
                  <c:v>-950.16317000000004</c:v>
                </c:pt>
                <c:pt idx="6">
                  <c:v>-644.04439000000002</c:v>
                </c:pt>
                <c:pt idx="7">
                  <c:v>-949.20034999999996</c:v>
                </c:pt>
                <c:pt idx="8">
                  <c:v>-2398.92112</c:v>
                </c:pt>
                <c:pt idx="9">
                  <c:v>-1375.5796200000002</c:v>
                </c:pt>
                <c:pt idx="10">
                  <c:v>-780.83193999999992</c:v>
                </c:pt>
                <c:pt idx="11">
                  <c:v>-829.19343000000003</c:v>
                </c:pt>
                <c:pt idx="12">
                  <c:v>-739.40015000000005</c:v>
                </c:pt>
                <c:pt idx="13">
                  <c:v>-1014.26735</c:v>
                </c:pt>
                <c:pt idx="14">
                  <c:v>-569.60658000000001</c:v>
                </c:pt>
                <c:pt idx="15">
                  <c:v>-1019.30917</c:v>
                </c:pt>
                <c:pt idx="16">
                  <c:v>-1743.60169</c:v>
                </c:pt>
                <c:pt idx="17">
                  <c:v>-282.94051999999999</c:v>
                </c:pt>
                <c:pt idx="18">
                  <c:v>-47.13503</c:v>
                </c:pt>
                <c:pt idx="19">
                  <c:v>-124.89538</c:v>
                </c:pt>
              </c:numCache>
            </c:numRef>
          </c:val>
          <c:extLst>
            <c:ext xmlns:c16="http://schemas.microsoft.com/office/drawing/2014/chart" uri="{C3380CC4-5D6E-409C-BE32-E72D297353CC}">
              <c16:uniqueId val="{00000000-2C28-4494-858C-429A82898992}"/>
            </c:ext>
          </c:extLst>
        </c:ser>
        <c:ser>
          <c:idx val="1"/>
          <c:order val="1"/>
          <c:tx>
            <c:v>Giá trị bán</c:v>
          </c:tx>
          <c:spPr>
            <a:solidFill>
              <a:srgbClr val="00B050">
                <a:alpha val="50000"/>
              </a:srgbClr>
            </a:solidFill>
            <a:ln>
              <a:noFill/>
            </a:ln>
            <a:effectLst/>
          </c:spPr>
          <c:invertIfNegative val="0"/>
          <c:cat>
            <c:numRef>
              <c:f>daily_8h45_nntd!$A$22:$A$41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daily_8h45_nntd!$E$22:$E$41</c:f>
              <c:numCache>
                <c:formatCode>General</c:formatCode>
                <c:ptCount val="20"/>
                <c:pt idx="0">
                  <c:v>604.12459999999999</c:v>
                </c:pt>
                <c:pt idx="1">
                  <c:v>1161.5568400000002</c:v>
                </c:pt>
                <c:pt idx="2">
                  <c:v>578.25681999999995</c:v>
                </c:pt>
                <c:pt idx="3">
                  <c:v>745.72711000000004</c:v>
                </c:pt>
                <c:pt idx="4">
                  <c:v>695.39465000000007</c:v>
                </c:pt>
                <c:pt idx="5">
                  <c:v>946.44880000000001</c:v>
                </c:pt>
                <c:pt idx="6">
                  <c:v>1017.92678</c:v>
                </c:pt>
                <c:pt idx="7">
                  <c:v>1421.9955500000001</c:v>
                </c:pt>
                <c:pt idx="8">
                  <c:v>2368.5058799999997</c:v>
                </c:pt>
                <c:pt idx="9">
                  <c:v>1517.2378999999999</c:v>
                </c:pt>
                <c:pt idx="10">
                  <c:v>962.49956999999995</c:v>
                </c:pt>
                <c:pt idx="11">
                  <c:v>811.41056999999989</c:v>
                </c:pt>
                <c:pt idx="12">
                  <c:v>739.98824999999999</c:v>
                </c:pt>
                <c:pt idx="13">
                  <c:v>292.33875</c:v>
                </c:pt>
                <c:pt idx="14">
                  <c:v>639.23729000000003</c:v>
                </c:pt>
                <c:pt idx="15">
                  <c:v>900.14142000000004</c:v>
                </c:pt>
                <c:pt idx="16">
                  <c:v>479.47384999999997</c:v>
                </c:pt>
                <c:pt idx="17">
                  <c:v>15.885</c:v>
                </c:pt>
                <c:pt idx="18">
                  <c:v>0.79649999999999999</c:v>
                </c:pt>
                <c:pt idx="19">
                  <c:v>8.2369699999999995</c:v>
                </c:pt>
              </c:numCache>
            </c:numRef>
          </c:val>
          <c:extLst>
            <c:ext xmlns:c16="http://schemas.microsoft.com/office/drawing/2014/chart" uri="{C3380CC4-5D6E-409C-BE32-E72D297353CC}">
              <c16:uniqueId val="{00000001-2C28-4494-858C-429A82898992}"/>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daily_8h45_nntd!$A$22:$A$41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daily_8h45_nntd!$G$22:$G$41</c:f>
              <c:numCache>
                <c:formatCode>General</c:formatCode>
                <c:ptCount val="20"/>
                <c:pt idx="0">
                  <c:v>41.636540000000004</c:v>
                </c:pt>
                <c:pt idx="1">
                  <c:v>726.3374</c:v>
                </c:pt>
                <c:pt idx="2">
                  <c:v>-1250.68354</c:v>
                </c:pt>
                <c:pt idx="3">
                  <c:v>360.21361999999999</c:v>
                </c:pt>
                <c:pt idx="4">
                  <c:v>-388.51265999999998</c:v>
                </c:pt>
                <c:pt idx="5">
                  <c:v>-3.7143699999999997</c:v>
                </c:pt>
                <c:pt idx="6">
                  <c:v>373.88238999999999</c:v>
                </c:pt>
                <c:pt idx="7">
                  <c:v>472.79520000000002</c:v>
                </c:pt>
                <c:pt idx="8">
                  <c:v>-30.415240000000001</c:v>
                </c:pt>
                <c:pt idx="9">
                  <c:v>141.65827999999999</c:v>
                </c:pt>
                <c:pt idx="10">
                  <c:v>181.66763</c:v>
                </c:pt>
                <c:pt idx="11">
                  <c:v>-17.782859999999999</c:v>
                </c:pt>
                <c:pt idx="12">
                  <c:v>0.58810000000000007</c:v>
                </c:pt>
                <c:pt idx="13">
                  <c:v>-721.92859999999996</c:v>
                </c:pt>
                <c:pt idx="14">
                  <c:v>69.630710000000008</c:v>
                </c:pt>
                <c:pt idx="15">
                  <c:v>-119.16775</c:v>
                </c:pt>
                <c:pt idx="16">
                  <c:v>-1264.1278400000001</c:v>
                </c:pt>
                <c:pt idx="17">
                  <c:v>-267.05552</c:v>
                </c:pt>
                <c:pt idx="18">
                  <c:v>-46.338529999999999</c:v>
                </c:pt>
                <c:pt idx="19">
                  <c:v>-116.65841</c:v>
                </c:pt>
              </c:numCache>
            </c:numRef>
          </c:val>
          <c:smooth val="1"/>
          <c:extLst>
            <c:ext xmlns:c16="http://schemas.microsoft.com/office/drawing/2014/chart" uri="{C3380CC4-5D6E-409C-BE32-E72D297353CC}">
              <c16:uniqueId val="{00000002-2C28-4494-858C-429A82898992}"/>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1-D57B-4091-AF12-4577D4833B36}"/>
              </c:ext>
            </c:extLst>
          </c:dPt>
          <c:cat>
            <c:strRef>
              <c:f>daily_8h45_rr!$A$2:$A$3</c:f>
              <c:strCache>
                <c:ptCount val="2"/>
                <c:pt idx="0">
                  <c:v>Long (Hỗ trợ)</c:v>
                </c:pt>
                <c:pt idx="1">
                  <c:v>Long (SMA 20)</c:v>
                </c:pt>
              </c:strCache>
            </c:strRef>
          </c:cat>
          <c:val>
            <c:numRef>
              <c:f>daily_8h45_rr!$B$2:$B$3</c:f>
              <c:numCache>
                <c:formatCode>General</c:formatCode>
                <c:ptCount val="2"/>
                <c:pt idx="0">
                  <c:v>1719</c:v>
                </c:pt>
                <c:pt idx="1">
                  <c:v>1700</c:v>
                </c:pt>
              </c:numCache>
            </c:numRef>
          </c:val>
          <c:extLst>
            <c:ext xmlns:c16="http://schemas.microsoft.com/office/drawing/2014/chart" uri="{C3380CC4-5D6E-409C-BE32-E72D297353CC}">
              <c16:uniqueId val="{00000002-D57B-4091-AF12-4577D4833B36}"/>
            </c:ext>
          </c:extLst>
        </c:ser>
        <c:ser>
          <c:idx val="1"/>
          <c:order val="1"/>
          <c:spPr>
            <a:solidFill>
              <a:srgbClr val="FF0000"/>
            </a:solidFill>
            <a:ln>
              <a:noFill/>
            </a:ln>
            <a:effectLst/>
          </c:spPr>
          <c:invertIfNegative val="0"/>
          <c:cat>
            <c:strRef>
              <c:f>daily_8h45_rr!$A$2:$A$3</c:f>
              <c:strCache>
                <c:ptCount val="2"/>
                <c:pt idx="0">
                  <c:v>Long (Hỗ trợ)</c:v>
                </c:pt>
                <c:pt idx="1">
                  <c:v>Long (SMA 20)</c:v>
                </c:pt>
              </c:strCache>
            </c:strRef>
          </c:cat>
          <c:val>
            <c:numRef>
              <c:f>daily_8h45_rr!$C$2:$C$3</c:f>
              <c:numCache>
                <c:formatCode>General</c:formatCode>
                <c:ptCount val="2"/>
                <c:pt idx="0">
                  <c:v>10</c:v>
                </c:pt>
                <c:pt idx="1">
                  <c:v>10</c:v>
                </c:pt>
              </c:numCache>
            </c:numRef>
          </c:val>
          <c:extLst>
            <c:ext xmlns:c16="http://schemas.microsoft.com/office/drawing/2014/chart" uri="{C3380CC4-5D6E-409C-BE32-E72D297353CC}">
              <c16:uniqueId val="{00000003-D57B-4091-AF12-4577D4833B36}"/>
            </c:ext>
          </c:extLst>
        </c:ser>
        <c:ser>
          <c:idx val="2"/>
          <c:order val="2"/>
          <c:spPr>
            <a:solidFill>
              <a:srgbClr val="00B050"/>
            </a:solidFill>
            <a:ln>
              <a:noFill/>
            </a:ln>
            <a:effectLst/>
          </c:spPr>
          <c:invertIfNegative val="0"/>
          <c:cat>
            <c:strRef>
              <c:f>daily_8h45_rr!$A$2:$A$3</c:f>
              <c:strCache>
                <c:ptCount val="2"/>
                <c:pt idx="0">
                  <c:v>Long (Hỗ trợ)</c:v>
                </c:pt>
                <c:pt idx="1">
                  <c:v>Long (SMA 20)</c:v>
                </c:pt>
              </c:strCache>
            </c:strRef>
          </c:cat>
          <c:val>
            <c:numRef>
              <c:f>daily_8h45_rr!$D$2:$D$3</c:f>
              <c:numCache>
                <c:formatCode>General</c:formatCode>
                <c:ptCount val="2"/>
                <c:pt idx="0">
                  <c:v>41</c:v>
                </c:pt>
                <c:pt idx="1">
                  <c:v>60</c:v>
                </c:pt>
              </c:numCache>
            </c:numRef>
          </c:val>
          <c:extLst>
            <c:ext xmlns:c16="http://schemas.microsoft.com/office/drawing/2014/chart" uri="{C3380CC4-5D6E-409C-BE32-E72D297353CC}">
              <c16:uniqueId val="{00000004-D57B-4091-AF12-4577D4833B36}"/>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daily_8h45_rr!$A$4:$A$5</c:f>
              <c:strCache>
                <c:ptCount val="2"/>
                <c:pt idx="0">
                  <c:v>Short (Kháng cự mạnh)</c:v>
                </c:pt>
                <c:pt idx="1">
                  <c:v>Short (RSI Quá mua)</c:v>
                </c:pt>
              </c:strCache>
            </c:strRef>
          </c:cat>
          <c:val>
            <c:numRef>
              <c:f>daily_8h45_rr!$B$4:$B$5</c:f>
              <c:numCache>
                <c:formatCode>General</c:formatCode>
                <c:ptCount val="2"/>
                <c:pt idx="0">
                  <c:v>1680</c:v>
                </c:pt>
                <c:pt idx="1">
                  <c:v>1680</c:v>
                </c:pt>
              </c:numCache>
            </c:numRef>
          </c:val>
          <c:extLst>
            <c:ext xmlns:c16="http://schemas.microsoft.com/office/drawing/2014/chart" uri="{C3380CC4-5D6E-409C-BE32-E72D297353CC}">
              <c16:uniqueId val="{00000000-7762-4B3A-A4CD-CD7DC28E0FBD}"/>
            </c:ext>
          </c:extLst>
        </c:ser>
        <c:ser>
          <c:idx val="1"/>
          <c:order val="1"/>
          <c:spPr>
            <a:solidFill>
              <a:srgbClr val="00B050"/>
            </a:solidFill>
            <a:ln>
              <a:noFill/>
            </a:ln>
            <a:effectLst/>
          </c:spPr>
          <c:invertIfNegative val="0"/>
          <c:cat>
            <c:strRef>
              <c:f>daily_8h45_rr!$A$4:$A$5</c:f>
              <c:strCache>
                <c:ptCount val="2"/>
                <c:pt idx="0">
                  <c:v>Short (Kháng cự mạnh)</c:v>
                </c:pt>
                <c:pt idx="1">
                  <c:v>Short (RSI Quá mua)</c:v>
                </c:pt>
              </c:strCache>
            </c:strRef>
          </c:cat>
          <c:val>
            <c:numRef>
              <c:f>daily_8h45_rr!$C$4:$C$5</c:f>
              <c:numCache>
                <c:formatCode>General</c:formatCode>
                <c:ptCount val="2"/>
                <c:pt idx="0">
                  <c:v>65.7</c:v>
                </c:pt>
                <c:pt idx="1">
                  <c:v>70</c:v>
                </c:pt>
              </c:numCache>
            </c:numRef>
          </c:val>
          <c:extLst>
            <c:ext xmlns:c16="http://schemas.microsoft.com/office/drawing/2014/chart" uri="{C3380CC4-5D6E-409C-BE32-E72D297353CC}">
              <c16:uniqueId val="{00000001-7762-4B3A-A4CD-CD7DC28E0FBD}"/>
            </c:ext>
          </c:extLst>
        </c:ser>
        <c:ser>
          <c:idx val="2"/>
          <c:order val="2"/>
          <c:spPr>
            <a:solidFill>
              <a:srgbClr val="FF0000"/>
            </a:solidFill>
            <a:ln>
              <a:noFill/>
            </a:ln>
            <a:effectLst/>
          </c:spPr>
          <c:invertIfNegative val="0"/>
          <c:cat>
            <c:strRef>
              <c:f>daily_8h45_rr!$A$4:$A$5</c:f>
              <c:strCache>
                <c:ptCount val="2"/>
                <c:pt idx="0">
                  <c:v>Short (Kháng cự mạnh)</c:v>
                </c:pt>
                <c:pt idx="1">
                  <c:v>Short (RSI Quá mua)</c:v>
                </c:pt>
              </c:strCache>
            </c:strRef>
          </c:cat>
          <c:val>
            <c:numRef>
              <c:f>daily_8h45_rr!$D$4:$D$5</c:f>
              <c:numCache>
                <c:formatCode>General</c:formatCode>
                <c:ptCount val="2"/>
                <c:pt idx="0">
                  <c:v>10</c:v>
                </c:pt>
                <c:pt idx="1">
                  <c:v>10</c:v>
                </c:pt>
              </c:numCache>
            </c:numRef>
          </c:val>
          <c:extLst>
            <c:ext xmlns:c16="http://schemas.microsoft.com/office/drawing/2014/chart" uri="{C3380CC4-5D6E-409C-BE32-E72D297353CC}">
              <c16:uniqueId val="{00000002-7762-4B3A-A4CD-CD7DC28E0FBD}"/>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daily_9h00_itd!$G$1</c:f>
              <c:strCache>
                <c:ptCount val="1"/>
                <c:pt idx="0">
                  <c:v>volume</c:v>
                </c:pt>
              </c:strCache>
            </c:strRef>
          </c:tx>
          <c:spPr>
            <a:solidFill>
              <a:srgbClr val="054372">
                <a:alpha val="30000"/>
              </a:srgbClr>
            </a:solidFill>
            <a:ln>
              <a:noFill/>
            </a:ln>
            <a:effectLst/>
          </c:spPr>
          <c:invertIfNegative val="0"/>
          <c:cat>
            <c:numRef>
              <c:f>daily_9h00_itd!$A$2:$A$272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daily_9h00_itd!$G$2:$G$272</c:f>
              <c:numCache>
                <c:formatCode>General</c:formatCode>
                <c:ptCount val="271"/>
                <c:pt idx="0">
                  <c:v>1</c:v>
                </c:pt>
                <c:pt idx="1">
                  <c:v>0</c:v>
                </c:pt>
                <c:pt idx="2">
                  <c:v>0</c:v>
                </c:pt>
                <c:pt idx="3">
                  <c:v>0</c:v>
                </c:pt>
                <c:pt idx="4">
                  <c:v>0</c:v>
                </c:pt>
                <c:pt idx="5">
                  <c:v>0</c:v>
                </c:pt>
                <c:pt idx="6">
                  <c:v>2910000</c:v>
                </c:pt>
                <c:pt idx="7">
                  <c:v>2910000</c:v>
                </c:pt>
                <c:pt idx="8">
                  <c:v>0</c:v>
                </c:pt>
                <c:pt idx="9">
                  <c:v>0</c:v>
                </c:pt>
                <c:pt idx="10">
                  <c:v>0</c:v>
                </c:pt>
                <c:pt idx="11">
                  <c:v>0</c:v>
                </c:pt>
                <c:pt idx="12">
                  <c:v>0</c:v>
                </c:pt>
                <c:pt idx="13">
                  <c:v>0</c:v>
                </c:pt>
                <c:pt idx="14">
                  <c:v>0</c:v>
                </c:pt>
                <c:pt idx="15">
                  <c:v>42936570</c:v>
                </c:pt>
                <c:pt idx="16">
                  <c:v>13273370</c:v>
                </c:pt>
                <c:pt idx="17">
                  <c:v>11778953</c:v>
                </c:pt>
                <c:pt idx="18">
                  <c:v>10505896</c:v>
                </c:pt>
                <c:pt idx="19">
                  <c:v>12289933</c:v>
                </c:pt>
                <c:pt idx="20">
                  <c:v>12367812</c:v>
                </c:pt>
                <c:pt idx="21">
                  <c:v>12849757</c:v>
                </c:pt>
                <c:pt idx="22">
                  <c:v>9660485</c:v>
                </c:pt>
                <c:pt idx="23">
                  <c:v>9752331</c:v>
                </c:pt>
                <c:pt idx="24">
                  <c:v>11240068</c:v>
                </c:pt>
                <c:pt idx="25">
                  <c:v>14060907</c:v>
                </c:pt>
                <c:pt idx="26">
                  <c:v>9181739</c:v>
                </c:pt>
                <c:pt idx="27">
                  <c:v>8332746</c:v>
                </c:pt>
                <c:pt idx="28">
                  <c:v>7936856</c:v>
                </c:pt>
                <c:pt idx="29">
                  <c:v>9517403</c:v>
                </c:pt>
                <c:pt idx="30">
                  <c:v>12685215</c:v>
                </c:pt>
                <c:pt idx="31">
                  <c:v>12086335</c:v>
                </c:pt>
                <c:pt idx="32">
                  <c:v>11728499</c:v>
                </c:pt>
                <c:pt idx="33">
                  <c:v>11975925</c:v>
                </c:pt>
                <c:pt idx="34">
                  <c:v>12427411</c:v>
                </c:pt>
                <c:pt idx="35">
                  <c:v>10943932</c:v>
                </c:pt>
                <c:pt idx="36">
                  <c:v>10145218</c:v>
                </c:pt>
                <c:pt idx="37">
                  <c:v>11119779</c:v>
                </c:pt>
                <c:pt idx="38">
                  <c:v>9844740</c:v>
                </c:pt>
                <c:pt idx="39">
                  <c:v>10615266</c:v>
                </c:pt>
                <c:pt idx="40">
                  <c:v>10947612</c:v>
                </c:pt>
                <c:pt idx="41">
                  <c:v>13480041</c:v>
                </c:pt>
                <c:pt idx="42">
                  <c:v>8467785</c:v>
                </c:pt>
                <c:pt idx="43">
                  <c:v>9068857</c:v>
                </c:pt>
                <c:pt idx="44">
                  <c:v>7185435</c:v>
                </c:pt>
                <c:pt idx="45">
                  <c:v>8581054</c:v>
                </c:pt>
                <c:pt idx="46">
                  <c:v>6553469</c:v>
                </c:pt>
                <c:pt idx="47">
                  <c:v>5919270</c:v>
                </c:pt>
                <c:pt idx="48">
                  <c:v>7303941</c:v>
                </c:pt>
                <c:pt idx="49">
                  <c:v>6540739</c:v>
                </c:pt>
                <c:pt idx="50">
                  <c:v>6269311</c:v>
                </c:pt>
                <c:pt idx="51">
                  <c:v>7190509</c:v>
                </c:pt>
                <c:pt idx="52">
                  <c:v>7841719</c:v>
                </c:pt>
                <c:pt idx="53">
                  <c:v>10171817</c:v>
                </c:pt>
                <c:pt idx="54">
                  <c:v>7954804</c:v>
                </c:pt>
                <c:pt idx="55">
                  <c:v>6971402</c:v>
                </c:pt>
                <c:pt idx="56">
                  <c:v>7699028</c:v>
                </c:pt>
                <c:pt idx="57">
                  <c:v>7678250</c:v>
                </c:pt>
                <c:pt idx="58">
                  <c:v>6603722</c:v>
                </c:pt>
                <c:pt idx="59">
                  <c:v>7485306</c:v>
                </c:pt>
                <c:pt idx="60">
                  <c:v>7834339</c:v>
                </c:pt>
                <c:pt idx="61">
                  <c:v>8458891</c:v>
                </c:pt>
                <c:pt idx="62">
                  <c:v>6619322</c:v>
                </c:pt>
                <c:pt idx="63">
                  <c:v>5940432</c:v>
                </c:pt>
                <c:pt idx="64">
                  <c:v>5966031</c:v>
                </c:pt>
                <c:pt idx="65">
                  <c:v>6659253</c:v>
                </c:pt>
                <c:pt idx="66">
                  <c:v>6225086</c:v>
                </c:pt>
                <c:pt idx="67">
                  <c:v>5409899</c:v>
                </c:pt>
                <c:pt idx="68">
                  <c:v>5391277</c:v>
                </c:pt>
                <c:pt idx="69">
                  <c:v>6043910</c:v>
                </c:pt>
                <c:pt idx="70">
                  <c:v>4846451</c:v>
                </c:pt>
                <c:pt idx="71">
                  <c:v>5593788</c:v>
                </c:pt>
                <c:pt idx="72">
                  <c:v>5611710</c:v>
                </c:pt>
                <c:pt idx="73">
                  <c:v>5069998</c:v>
                </c:pt>
                <c:pt idx="74">
                  <c:v>8124247</c:v>
                </c:pt>
                <c:pt idx="75">
                  <c:v>7521360</c:v>
                </c:pt>
                <c:pt idx="76">
                  <c:v>5507556</c:v>
                </c:pt>
                <c:pt idx="77">
                  <c:v>4992031</c:v>
                </c:pt>
                <c:pt idx="78">
                  <c:v>5105542</c:v>
                </c:pt>
                <c:pt idx="79">
                  <c:v>4999254</c:v>
                </c:pt>
                <c:pt idx="80">
                  <c:v>5638590</c:v>
                </c:pt>
                <c:pt idx="81">
                  <c:v>5159103</c:v>
                </c:pt>
                <c:pt idx="82">
                  <c:v>6743501</c:v>
                </c:pt>
                <c:pt idx="83">
                  <c:v>5588042</c:v>
                </c:pt>
                <c:pt idx="84">
                  <c:v>6764531</c:v>
                </c:pt>
                <c:pt idx="85">
                  <c:v>7729755</c:v>
                </c:pt>
                <c:pt idx="86">
                  <c:v>6205503</c:v>
                </c:pt>
                <c:pt idx="87">
                  <c:v>8342996</c:v>
                </c:pt>
                <c:pt idx="88">
                  <c:v>8987776</c:v>
                </c:pt>
                <c:pt idx="89">
                  <c:v>9558945</c:v>
                </c:pt>
                <c:pt idx="90">
                  <c:v>7199888</c:v>
                </c:pt>
                <c:pt idx="91">
                  <c:v>7281134</c:v>
                </c:pt>
                <c:pt idx="92">
                  <c:v>7102618</c:v>
                </c:pt>
                <c:pt idx="93">
                  <c:v>6204321</c:v>
                </c:pt>
                <c:pt idx="94">
                  <c:v>4106577</c:v>
                </c:pt>
                <c:pt idx="95">
                  <c:v>4986402</c:v>
                </c:pt>
                <c:pt idx="96">
                  <c:v>4265719</c:v>
                </c:pt>
                <c:pt idx="97">
                  <c:v>3630799</c:v>
                </c:pt>
                <c:pt idx="98">
                  <c:v>3884137</c:v>
                </c:pt>
                <c:pt idx="99">
                  <c:v>3249639</c:v>
                </c:pt>
                <c:pt idx="100">
                  <c:v>3096671</c:v>
                </c:pt>
                <c:pt idx="101">
                  <c:v>2815682</c:v>
                </c:pt>
                <c:pt idx="102">
                  <c:v>2493000</c:v>
                </c:pt>
                <c:pt idx="103">
                  <c:v>3509440</c:v>
                </c:pt>
                <c:pt idx="104">
                  <c:v>2755724</c:v>
                </c:pt>
                <c:pt idx="105">
                  <c:v>3652195</c:v>
                </c:pt>
                <c:pt idx="106">
                  <c:v>2762281</c:v>
                </c:pt>
                <c:pt idx="107">
                  <c:v>2394171</c:v>
                </c:pt>
                <c:pt idx="108">
                  <c:v>2578179</c:v>
                </c:pt>
                <c:pt idx="109">
                  <c:v>2310910</c:v>
                </c:pt>
                <c:pt idx="110">
                  <c:v>3468424</c:v>
                </c:pt>
                <c:pt idx="111">
                  <c:v>3076435</c:v>
                </c:pt>
                <c:pt idx="112">
                  <c:v>2982696</c:v>
                </c:pt>
                <c:pt idx="113">
                  <c:v>3084440</c:v>
                </c:pt>
                <c:pt idx="114">
                  <c:v>2649334</c:v>
                </c:pt>
                <c:pt idx="115">
                  <c:v>2447036</c:v>
                </c:pt>
                <c:pt idx="116">
                  <c:v>3413356</c:v>
                </c:pt>
                <c:pt idx="117">
                  <c:v>3467772</c:v>
                </c:pt>
                <c:pt idx="118">
                  <c:v>3317564</c:v>
                </c:pt>
                <c:pt idx="119">
                  <c:v>2425757</c:v>
                </c:pt>
                <c:pt idx="120">
                  <c:v>4302263</c:v>
                </c:pt>
                <c:pt idx="121">
                  <c:v>2803897</c:v>
                </c:pt>
                <c:pt idx="122">
                  <c:v>3779393</c:v>
                </c:pt>
                <c:pt idx="123">
                  <c:v>3431596</c:v>
                </c:pt>
                <c:pt idx="124">
                  <c:v>3506637</c:v>
                </c:pt>
                <c:pt idx="125">
                  <c:v>2342145</c:v>
                </c:pt>
                <c:pt idx="126">
                  <c:v>3390720</c:v>
                </c:pt>
                <c:pt idx="127">
                  <c:v>3241672</c:v>
                </c:pt>
                <c:pt idx="128">
                  <c:v>3028729</c:v>
                </c:pt>
                <c:pt idx="129">
                  <c:v>5204708</c:v>
                </c:pt>
                <c:pt idx="130">
                  <c:v>3635092</c:v>
                </c:pt>
                <c:pt idx="131">
                  <c:v>3041573</c:v>
                </c:pt>
                <c:pt idx="132">
                  <c:v>2643144</c:v>
                </c:pt>
                <c:pt idx="133">
                  <c:v>2040049</c:v>
                </c:pt>
                <c:pt idx="134">
                  <c:v>3648439</c:v>
                </c:pt>
                <c:pt idx="135">
                  <c:v>3686097</c:v>
                </c:pt>
                <c:pt idx="136">
                  <c:v>2771346</c:v>
                </c:pt>
                <c:pt idx="137">
                  <c:v>2159058</c:v>
                </c:pt>
                <c:pt idx="138">
                  <c:v>2420634</c:v>
                </c:pt>
                <c:pt idx="139">
                  <c:v>2468387</c:v>
                </c:pt>
                <c:pt idx="140">
                  <c:v>3173322</c:v>
                </c:pt>
                <c:pt idx="141">
                  <c:v>1889046</c:v>
                </c:pt>
                <c:pt idx="142">
                  <c:v>2582299</c:v>
                </c:pt>
                <c:pt idx="143">
                  <c:v>3223772</c:v>
                </c:pt>
                <c:pt idx="144">
                  <c:v>3166561</c:v>
                </c:pt>
                <c:pt idx="145">
                  <c:v>3411968</c:v>
                </c:pt>
                <c:pt idx="146">
                  <c:v>3060273</c:v>
                </c:pt>
                <c:pt idx="147">
                  <c:v>4069598</c:v>
                </c:pt>
                <c:pt idx="148">
                  <c:v>3571462</c:v>
                </c:pt>
                <c:pt idx="149">
                  <c:v>3941865</c:v>
                </c:pt>
                <c:pt idx="150">
                  <c:v>555401</c:v>
                </c:pt>
                <c:pt idx="151">
                  <c:v>20719491</c:v>
                </c:pt>
                <c:pt idx="152">
                  <c:v>6596019</c:v>
                </c:pt>
                <c:pt idx="153">
                  <c:v>8273646</c:v>
                </c:pt>
                <c:pt idx="154">
                  <c:v>7366127</c:v>
                </c:pt>
                <c:pt idx="155">
                  <c:v>7199673</c:v>
                </c:pt>
                <c:pt idx="156">
                  <c:v>6833082</c:v>
                </c:pt>
                <c:pt idx="157">
                  <c:v>5731771</c:v>
                </c:pt>
                <c:pt idx="158">
                  <c:v>7354837</c:v>
                </c:pt>
                <c:pt idx="159">
                  <c:v>7996848</c:v>
                </c:pt>
                <c:pt idx="160">
                  <c:v>8703562</c:v>
                </c:pt>
                <c:pt idx="161">
                  <c:v>8462454</c:v>
                </c:pt>
                <c:pt idx="162">
                  <c:v>8841122</c:v>
                </c:pt>
                <c:pt idx="163">
                  <c:v>8240574</c:v>
                </c:pt>
                <c:pt idx="164">
                  <c:v>5804405</c:v>
                </c:pt>
                <c:pt idx="165">
                  <c:v>7125278</c:v>
                </c:pt>
                <c:pt idx="166">
                  <c:v>8583834</c:v>
                </c:pt>
                <c:pt idx="167">
                  <c:v>11845413</c:v>
                </c:pt>
                <c:pt idx="168">
                  <c:v>6962131</c:v>
                </c:pt>
                <c:pt idx="169">
                  <c:v>7798441</c:v>
                </c:pt>
                <c:pt idx="170">
                  <c:v>9327326</c:v>
                </c:pt>
                <c:pt idx="171">
                  <c:v>11386562</c:v>
                </c:pt>
                <c:pt idx="172">
                  <c:v>8018336</c:v>
                </c:pt>
                <c:pt idx="173">
                  <c:v>7943560</c:v>
                </c:pt>
                <c:pt idx="174">
                  <c:v>7467976</c:v>
                </c:pt>
                <c:pt idx="175">
                  <c:v>5649256</c:v>
                </c:pt>
                <c:pt idx="176">
                  <c:v>7328252</c:v>
                </c:pt>
                <c:pt idx="177">
                  <c:v>10263676</c:v>
                </c:pt>
                <c:pt idx="178">
                  <c:v>5840547</c:v>
                </c:pt>
                <c:pt idx="179">
                  <c:v>6697869</c:v>
                </c:pt>
                <c:pt idx="180">
                  <c:v>7899975</c:v>
                </c:pt>
                <c:pt idx="181">
                  <c:v>8021629</c:v>
                </c:pt>
                <c:pt idx="182">
                  <c:v>6225227</c:v>
                </c:pt>
                <c:pt idx="183">
                  <c:v>8569694</c:v>
                </c:pt>
                <c:pt idx="184">
                  <c:v>6460408</c:v>
                </c:pt>
                <c:pt idx="185">
                  <c:v>7286597</c:v>
                </c:pt>
                <c:pt idx="186">
                  <c:v>8298111</c:v>
                </c:pt>
                <c:pt idx="187">
                  <c:v>6997055</c:v>
                </c:pt>
                <c:pt idx="188">
                  <c:v>6092353</c:v>
                </c:pt>
                <c:pt idx="189">
                  <c:v>7705993</c:v>
                </c:pt>
                <c:pt idx="190">
                  <c:v>10683598</c:v>
                </c:pt>
                <c:pt idx="191">
                  <c:v>6933951</c:v>
                </c:pt>
                <c:pt idx="192">
                  <c:v>7861510</c:v>
                </c:pt>
                <c:pt idx="193">
                  <c:v>6284192</c:v>
                </c:pt>
                <c:pt idx="194">
                  <c:v>8733856</c:v>
                </c:pt>
                <c:pt idx="195">
                  <c:v>11002054</c:v>
                </c:pt>
                <c:pt idx="196">
                  <c:v>8493528</c:v>
                </c:pt>
                <c:pt idx="197">
                  <c:v>8648290</c:v>
                </c:pt>
                <c:pt idx="198">
                  <c:v>9152615</c:v>
                </c:pt>
                <c:pt idx="199">
                  <c:v>8522928</c:v>
                </c:pt>
                <c:pt idx="200">
                  <c:v>8129085</c:v>
                </c:pt>
                <c:pt idx="201">
                  <c:v>9660903</c:v>
                </c:pt>
                <c:pt idx="202">
                  <c:v>6569250</c:v>
                </c:pt>
                <c:pt idx="203">
                  <c:v>7069387</c:v>
                </c:pt>
                <c:pt idx="204">
                  <c:v>5413895</c:v>
                </c:pt>
                <c:pt idx="205">
                  <c:v>4866146</c:v>
                </c:pt>
                <c:pt idx="206">
                  <c:v>5419726</c:v>
                </c:pt>
                <c:pt idx="207">
                  <c:v>7030877</c:v>
                </c:pt>
                <c:pt idx="208">
                  <c:v>8764813</c:v>
                </c:pt>
                <c:pt idx="209">
                  <c:v>9085082</c:v>
                </c:pt>
                <c:pt idx="210">
                  <c:v>6503758</c:v>
                </c:pt>
                <c:pt idx="211">
                  <c:v>8164415</c:v>
                </c:pt>
                <c:pt idx="212">
                  <c:v>6778955</c:v>
                </c:pt>
                <c:pt idx="213">
                  <c:v>4941619</c:v>
                </c:pt>
                <c:pt idx="214">
                  <c:v>3999554</c:v>
                </c:pt>
                <c:pt idx="215">
                  <c:v>4652555</c:v>
                </c:pt>
                <c:pt idx="216">
                  <c:v>7808619</c:v>
                </c:pt>
                <c:pt idx="217">
                  <c:v>3659206</c:v>
                </c:pt>
                <c:pt idx="218">
                  <c:v>3315910</c:v>
                </c:pt>
                <c:pt idx="219">
                  <c:v>4449221</c:v>
                </c:pt>
                <c:pt idx="220">
                  <c:v>3446171</c:v>
                </c:pt>
                <c:pt idx="221">
                  <c:v>3674205</c:v>
                </c:pt>
                <c:pt idx="222">
                  <c:v>4004365</c:v>
                </c:pt>
                <c:pt idx="223">
                  <c:v>6691593</c:v>
                </c:pt>
                <c:pt idx="224">
                  <c:v>7057777</c:v>
                </c:pt>
                <c:pt idx="225">
                  <c:v>10184090</c:v>
                </c:pt>
                <c:pt idx="226">
                  <c:v>13952321</c:v>
                </c:pt>
                <c:pt idx="227">
                  <c:v>10454128</c:v>
                </c:pt>
                <c:pt idx="228">
                  <c:v>10173256</c:v>
                </c:pt>
                <c:pt idx="229">
                  <c:v>9001516</c:v>
                </c:pt>
                <c:pt idx="230">
                  <c:v>8633121</c:v>
                </c:pt>
                <c:pt idx="231">
                  <c:v>9103213</c:v>
                </c:pt>
                <c:pt idx="232">
                  <c:v>8390568</c:v>
                </c:pt>
                <c:pt idx="233">
                  <c:v>9216601</c:v>
                </c:pt>
                <c:pt idx="234">
                  <c:v>6353073</c:v>
                </c:pt>
                <c:pt idx="235">
                  <c:v>6528962</c:v>
                </c:pt>
                <c:pt idx="236">
                  <c:v>7074569</c:v>
                </c:pt>
                <c:pt idx="237">
                  <c:v>7529515</c:v>
                </c:pt>
                <c:pt idx="238">
                  <c:v>7394193</c:v>
                </c:pt>
                <c:pt idx="239">
                  <c:v>8749501</c:v>
                </c:pt>
                <c:pt idx="240">
                  <c:v>10249973</c:v>
                </c:pt>
                <c:pt idx="241">
                  <c:v>1958333</c:v>
                </c:pt>
                <c:pt idx="242">
                  <c:v>500000</c:v>
                </c:pt>
                <c:pt idx="243">
                  <c:v>0</c:v>
                </c:pt>
                <c:pt idx="244">
                  <c:v>0</c:v>
                </c:pt>
                <c:pt idx="245">
                  <c:v>0</c:v>
                </c:pt>
                <c:pt idx="246">
                  <c:v>0</c:v>
                </c:pt>
                <c:pt idx="247">
                  <c:v>0</c:v>
                </c:pt>
                <c:pt idx="248">
                  <c:v>0</c:v>
                </c:pt>
                <c:pt idx="249">
                  <c:v>0</c:v>
                </c:pt>
                <c:pt idx="250">
                  <c:v>500000</c:v>
                </c:pt>
                <c:pt idx="251">
                  <c:v>0</c:v>
                </c:pt>
                <c:pt idx="252">
                  <c:v>0</c:v>
                </c:pt>
                <c:pt idx="253">
                  <c:v>0</c:v>
                </c:pt>
                <c:pt idx="254">
                  <c:v>616000</c:v>
                </c:pt>
                <c:pt idx="255">
                  <c:v>0</c:v>
                </c:pt>
                <c:pt idx="256">
                  <c:v>51044948</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numCache>
            </c:numRef>
          </c:val>
          <c:extLst>
            <c:ext xmlns:c16="http://schemas.microsoft.com/office/drawing/2014/chart" uri="{C3380CC4-5D6E-409C-BE32-E72D297353CC}">
              <c16:uniqueId val="{00000000-4317-45EF-8F47-325DA2F548FE}"/>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daily_9h00_itd!$F$1</c:f>
              <c:strCache>
                <c:ptCount val="1"/>
                <c:pt idx="0">
                  <c:v>close</c:v>
                </c:pt>
              </c:strCache>
            </c:strRef>
          </c:tx>
          <c:spPr>
            <a:ln w="19050" cap="rnd">
              <a:solidFill>
                <a:schemeClr val="accent2"/>
              </a:solidFill>
              <a:round/>
            </a:ln>
            <a:effectLst/>
          </c:spPr>
          <c:marker>
            <c:symbol val="none"/>
          </c:marker>
          <c:cat>
            <c:numRef>
              <c:f>daily_9h00_itd!$A$2:$A$272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daily_9h00_itd!$F$2:$F$272</c:f>
              <c:numCache>
                <c:formatCode>General</c:formatCode>
                <c:ptCount val="271"/>
                <c:pt idx="0">
                  <c:v>1588.93994140625</c:v>
                </c:pt>
                <c:pt idx="1">
                  <c:v>1588.93994140625</c:v>
                </c:pt>
                <c:pt idx="2">
                  <c:v>1588.93994140625</c:v>
                </c:pt>
                <c:pt idx="3">
                  <c:v>1588.93994140625</c:v>
                </c:pt>
                <c:pt idx="4">
                  <c:v>1588.93994140625</c:v>
                </c:pt>
                <c:pt idx="5">
                  <c:v>1588.93994140625</c:v>
                </c:pt>
                <c:pt idx="6">
                  <c:v>1590.989990234375</c:v>
                </c:pt>
                <c:pt idx="7">
                  <c:v>1592.3299560546875</c:v>
                </c:pt>
                <c:pt idx="8">
                  <c:v>1592.3299560546875</c:v>
                </c:pt>
                <c:pt idx="9">
                  <c:v>1592.3299560546875</c:v>
                </c:pt>
                <c:pt idx="10">
                  <c:v>1592.3299560546875</c:v>
                </c:pt>
                <c:pt idx="11">
                  <c:v>1592.3299560546875</c:v>
                </c:pt>
                <c:pt idx="12">
                  <c:v>1592.3299560546875</c:v>
                </c:pt>
                <c:pt idx="13">
                  <c:v>1592.3299560546875</c:v>
                </c:pt>
                <c:pt idx="14">
                  <c:v>1592.3299560546875</c:v>
                </c:pt>
                <c:pt idx="15">
                  <c:v>1584.949951171875</c:v>
                </c:pt>
                <c:pt idx="16">
                  <c:v>1592.280029296875</c:v>
                </c:pt>
                <c:pt idx="17">
                  <c:v>1591.1300048828125</c:v>
                </c:pt>
                <c:pt idx="18">
                  <c:v>1589.0899658203125</c:v>
                </c:pt>
                <c:pt idx="19">
                  <c:v>1588.6099853515625</c:v>
                </c:pt>
                <c:pt idx="20">
                  <c:v>1588.6099853515625</c:v>
                </c:pt>
                <c:pt idx="21">
                  <c:v>1587.199951171875</c:v>
                </c:pt>
                <c:pt idx="22">
                  <c:v>1586.6099853515625</c:v>
                </c:pt>
                <c:pt idx="23">
                  <c:v>1586.3399658203125</c:v>
                </c:pt>
                <c:pt idx="24">
                  <c:v>1586.6300048828125</c:v>
                </c:pt>
                <c:pt idx="25">
                  <c:v>1586.72998046875</c:v>
                </c:pt>
                <c:pt idx="26">
                  <c:v>1586.3900146484375</c:v>
                </c:pt>
                <c:pt idx="27">
                  <c:v>1586.9000244140625</c:v>
                </c:pt>
                <c:pt idx="28">
                  <c:v>1586.739990234375</c:v>
                </c:pt>
                <c:pt idx="29">
                  <c:v>1587.489990234375</c:v>
                </c:pt>
                <c:pt idx="30">
                  <c:v>1587.9300537109375</c:v>
                </c:pt>
                <c:pt idx="31">
                  <c:v>1588.47998046875</c:v>
                </c:pt>
                <c:pt idx="32">
                  <c:v>1588.949951171875</c:v>
                </c:pt>
                <c:pt idx="33">
                  <c:v>1589.75</c:v>
                </c:pt>
                <c:pt idx="34">
                  <c:v>1590.3499755859375</c:v>
                </c:pt>
                <c:pt idx="35">
                  <c:v>1591.1600341796875</c:v>
                </c:pt>
                <c:pt idx="36">
                  <c:v>1592.949951171875</c:v>
                </c:pt>
                <c:pt idx="37">
                  <c:v>1594.22998046875</c:v>
                </c:pt>
                <c:pt idx="38">
                  <c:v>1594.4200439453125</c:v>
                </c:pt>
                <c:pt idx="39">
                  <c:v>1595.6400146484375</c:v>
                </c:pt>
                <c:pt idx="40">
                  <c:v>1595.6199951171875</c:v>
                </c:pt>
                <c:pt idx="41">
                  <c:v>1593.719970703125</c:v>
                </c:pt>
                <c:pt idx="42">
                  <c:v>1593.3900146484375</c:v>
                </c:pt>
                <c:pt idx="43">
                  <c:v>1594.02001953125</c:v>
                </c:pt>
                <c:pt idx="44">
                  <c:v>1594</c:v>
                </c:pt>
                <c:pt idx="45">
                  <c:v>1593.9100341796875</c:v>
                </c:pt>
                <c:pt idx="46">
                  <c:v>1593.4599609375</c:v>
                </c:pt>
                <c:pt idx="47">
                  <c:v>1593.3900146484375</c:v>
                </c:pt>
                <c:pt idx="48">
                  <c:v>1593.9200439453125</c:v>
                </c:pt>
                <c:pt idx="49">
                  <c:v>1594.06005859375</c:v>
                </c:pt>
                <c:pt idx="50">
                  <c:v>1594.2099609375</c:v>
                </c:pt>
                <c:pt idx="51">
                  <c:v>1594.56005859375</c:v>
                </c:pt>
                <c:pt idx="52">
                  <c:v>1595.260009765625</c:v>
                </c:pt>
                <c:pt idx="53">
                  <c:v>1595.0899658203125</c:v>
                </c:pt>
                <c:pt idx="54">
                  <c:v>1596.75</c:v>
                </c:pt>
                <c:pt idx="55">
                  <c:v>1597.31005859375</c:v>
                </c:pt>
                <c:pt idx="56">
                  <c:v>1597.31005859375</c:v>
                </c:pt>
                <c:pt idx="57">
                  <c:v>1598.0999755859375</c:v>
                </c:pt>
                <c:pt idx="58">
                  <c:v>1597.5400390625</c:v>
                </c:pt>
                <c:pt idx="59">
                  <c:v>1596.219970703125</c:v>
                </c:pt>
                <c:pt idx="60">
                  <c:v>1595.969970703125</c:v>
                </c:pt>
                <c:pt idx="61">
                  <c:v>1595.6400146484375</c:v>
                </c:pt>
                <c:pt idx="62">
                  <c:v>1595.9300537109375</c:v>
                </c:pt>
                <c:pt idx="63">
                  <c:v>1595.3299560546875</c:v>
                </c:pt>
                <c:pt idx="64">
                  <c:v>1594.6099853515625</c:v>
                </c:pt>
                <c:pt idx="65">
                  <c:v>1594.0699462890625</c:v>
                </c:pt>
                <c:pt idx="66">
                  <c:v>1593.7099609375</c:v>
                </c:pt>
                <c:pt idx="67">
                  <c:v>1593.47998046875</c:v>
                </c:pt>
                <c:pt idx="68">
                  <c:v>1593.050048828125</c:v>
                </c:pt>
                <c:pt idx="69">
                  <c:v>1592.6199951171875</c:v>
                </c:pt>
                <c:pt idx="70">
                  <c:v>1592.6300048828125</c:v>
                </c:pt>
                <c:pt idx="71">
                  <c:v>1592.1400146484375</c:v>
                </c:pt>
                <c:pt idx="72">
                  <c:v>1592.1400146484375</c:v>
                </c:pt>
                <c:pt idx="73">
                  <c:v>1591.800048828125</c:v>
                </c:pt>
                <c:pt idx="74">
                  <c:v>1591.4100341796875</c:v>
                </c:pt>
                <c:pt idx="75">
                  <c:v>1591.3199462890625</c:v>
                </c:pt>
                <c:pt idx="76">
                  <c:v>1591.010009765625</c:v>
                </c:pt>
                <c:pt idx="77">
                  <c:v>1591.4200439453125</c:v>
                </c:pt>
                <c:pt idx="78">
                  <c:v>1591.9000244140625</c:v>
                </c:pt>
                <c:pt idx="79">
                  <c:v>1592.0899658203125</c:v>
                </c:pt>
                <c:pt idx="80">
                  <c:v>1592.0899658203125</c:v>
                </c:pt>
                <c:pt idx="81">
                  <c:v>1592.5999755859375</c:v>
                </c:pt>
                <c:pt idx="82">
                  <c:v>1593.3499755859375</c:v>
                </c:pt>
                <c:pt idx="83">
                  <c:v>1594.9000244140625</c:v>
                </c:pt>
                <c:pt idx="84">
                  <c:v>1595.18994140625</c:v>
                </c:pt>
                <c:pt idx="85">
                  <c:v>1596.8900146484375</c:v>
                </c:pt>
                <c:pt idx="86">
                  <c:v>1597.9200439453125</c:v>
                </c:pt>
                <c:pt idx="87">
                  <c:v>1599.510009765625</c:v>
                </c:pt>
                <c:pt idx="88">
                  <c:v>1600.9200439453125</c:v>
                </c:pt>
                <c:pt idx="89">
                  <c:v>1600.719970703125</c:v>
                </c:pt>
                <c:pt idx="90">
                  <c:v>1600.81005859375</c:v>
                </c:pt>
                <c:pt idx="91">
                  <c:v>1601.239990234375</c:v>
                </c:pt>
                <c:pt idx="92">
                  <c:v>1600.530029296875</c:v>
                </c:pt>
                <c:pt idx="93">
                  <c:v>1599.1400146484375</c:v>
                </c:pt>
                <c:pt idx="94">
                  <c:v>1598.27001953125</c:v>
                </c:pt>
                <c:pt idx="95">
                  <c:v>1597.780029296875</c:v>
                </c:pt>
                <c:pt idx="96">
                  <c:v>1597.719970703125</c:v>
                </c:pt>
                <c:pt idx="97">
                  <c:v>1598.280029296875</c:v>
                </c:pt>
                <c:pt idx="98">
                  <c:v>1598.43994140625</c:v>
                </c:pt>
                <c:pt idx="99">
                  <c:v>1598.0699462890625</c:v>
                </c:pt>
                <c:pt idx="100">
                  <c:v>1597.75</c:v>
                </c:pt>
                <c:pt idx="101">
                  <c:v>1597.989990234375</c:v>
                </c:pt>
                <c:pt idx="102">
                  <c:v>1597.6800537109375</c:v>
                </c:pt>
                <c:pt idx="103">
                  <c:v>1597.3499755859375</c:v>
                </c:pt>
                <c:pt idx="104">
                  <c:v>1597.5699462890625</c:v>
                </c:pt>
                <c:pt idx="105">
                  <c:v>1597.550048828125</c:v>
                </c:pt>
                <c:pt idx="106">
                  <c:v>1597.4100341796875</c:v>
                </c:pt>
                <c:pt idx="107">
                  <c:v>1597.739990234375</c:v>
                </c:pt>
                <c:pt idx="108">
                  <c:v>1598.22998046875</c:v>
                </c:pt>
                <c:pt idx="109">
                  <c:v>1598.0400390625</c:v>
                </c:pt>
                <c:pt idx="110">
                  <c:v>1598.030029296875</c:v>
                </c:pt>
                <c:pt idx="111">
                  <c:v>1597.969970703125</c:v>
                </c:pt>
                <c:pt idx="112">
                  <c:v>1598.0999755859375</c:v>
                </c:pt>
                <c:pt idx="113">
                  <c:v>1598.300048828125</c:v>
                </c:pt>
                <c:pt idx="114">
                  <c:v>1598.9000244140625</c:v>
                </c:pt>
                <c:pt idx="115">
                  <c:v>1598.5999755859375</c:v>
                </c:pt>
                <c:pt idx="116">
                  <c:v>1598.8900146484375</c:v>
                </c:pt>
                <c:pt idx="117">
                  <c:v>1598.739990234375</c:v>
                </c:pt>
                <c:pt idx="118">
                  <c:v>1598.1800537109375</c:v>
                </c:pt>
                <c:pt idx="119">
                  <c:v>1598.3299560546875</c:v>
                </c:pt>
                <c:pt idx="120">
                  <c:v>1597.989990234375</c:v>
                </c:pt>
                <c:pt idx="121">
                  <c:v>1597.3399658203125</c:v>
                </c:pt>
                <c:pt idx="122">
                  <c:v>1597.260009765625</c:v>
                </c:pt>
                <c:pt idx="123">
                  <c:v>1596.8499755859375</c:v>
                </c:pt>
                <c:pt idx="124">
                  <c:v>1596.72998046875</c:v>
                </c:pt>
                <c:pt idx="125">
                  <c:v>1596.5</c:v>
                </c:pt>
                <c:pt idx="126">
                  <c:v>1596.3399658203125</c:v>
                </c:pt>
                <c:pt idx="127">
                  <c:v>1596.18994140625</c:v>
                </c:pt>
                <c:pt idx="128">
                  <c:v>1595.9300537109375</c:v>
                </c:pt>
                <c:pt idx="129">
                  <c:v>1595.699951171875</c:v>
                </c:pt>
                <c:pt idx="130">
                  <c:v>1595.1199951171875</c:v>
                </c:pt>
                <c:pt idx="131">
                  <c:v>1595.4200439453125</c:v>
                </c:pt>
                <c:pt idx="132">
                  <c:v>1595.800048828125</c:v>
                </c:pt>
                <c:pt idx="133">
                  <c:v>1596.22998046875</c:v>
                </c:pt>
                <c:pt idx="134">
                  <c:v>1596.02001953125</c:v>
                </c:pt>
                <c:pt idx="135">
                  <c:v>1596.3499755859375</c:v>
                </c:pt>
                <c:pt idx="136">
                  <c:v>1596.02001953125</c:v>
                </c:pt>
                <c:pt idx="137">
                  <c:v>1596.2099609375</c:v>
                </c:pt>
                <c:pt idx="138">
                  <c:v>1596.219970703125</c:v>
                </c:pt>
                <c:pt idx="139">
                  <c:v>1596.06005859375</c:v>
                </c:pt>
                <c:pt idx="140">
                  <c:v>1597.510009765625</c:v>
                </c:pt>
                <c:pt idx="141">
                  <c:v>1597.8199462890625</c:v>
                </c:pt>
                <c:pt idx="142">
                  <c:v>1597.9599609375</c:v>
                </c:pt>
                <c:pt idx="143">
                  <c:v>1598.4000244140625</c:v>
                </c:pt>
                <c:pt idx="144">
                  <c:v>1598.9100341796875</c:v>
                </c:pt>
                <c:pt idx="145">
                  <c:v>1599.0699462890625</c:v>
                </c:pt>
                <c:pt idx="146">
                  <c:v>1599.2900390625</c:v>
                </c:pt>
                <c:pt idx="147">
                  <c:v>1599.2900390625</c:v>
                </c:pt>
                <c:pt idx="148">
                  <c:v>1599.719970703125</c:v>
                </c:pt>
                <c:pt idx="149">
                  <c:v>1600.300048828125</c:v>
                </c:pt>
                <c:pt idx="150">
                  <c:v>1600.4100341796875</c:v>
                </c:pt>
                <c:pt idx="151">
                  <c:v>1599.8599853515625</c:v>
                </c:pt>
                <c:pt idx="152">
                  <c:v>1599.4000244140625</c:v>
                </c:pt>
                <c:pt idx="153">
                  <c:v>1599.1199951171875</c:v>
                </c:pt>
                <c:pt idx="154">
                  <c:v>1598.8699951171875</c:v>
                </c:pt>
                <c:pt idx="155">
                  <c:v>1598.9200439453125</c:v>
                </c:pt>
                <c:pt idx="156">
                  <c:v>1599.06005859375</c:v>
                </c:pt>
                <c:pt idx="157">
                  <c:v>1599.43994140625</c:v>
                </c:pt>
                <c:pt idx="158">
                  <c:v>1599.489990234375</c:v>
                </c:pt>
                <c:pt idx="159">
                  <c:v>1600.300048828125</c:v>
                </c:pt>
                <c:pt idx="160">
                  <c:v>1600.8900146484375</c:v>
                </c:pt>
                <c:pt idx="161">
                  <c:v>1601.27001953125</c:v>
                </c:pt>
                <c:pt idx="162">
                  <c:v>1601.02001953125</c:v>
                </c:pt>
                <c:pt idx="163">
                  <c:v>1600.239990234375</c:v>
                </c:pt>
                <c:pt idx="164">
                  <c:v>1600.6700439453125</c:v>
                </c:pt>
                <c:pt idx="165">
                  <c:v>1600.5899658203125</c:v>
                </c:pt>
                <c:pt idx="166">
                  <c:v>1600.199951171875</c:v>
                </c:pt>
                <c:pt idx="167">
                  <c:v>1599.6800537109375</c:v>
                </c:pt>
                <c:pt idx="168">
                  <c:v>1599.030029296875</c:v>
                </c:pt>
                <c:pt idx="169">
                  <c:v>1598.530029296875</c:v>
                </c:pt>
                <c:pt idx="170">
                  <c:v>1597.3699951171875</c:v>
                </c:pt>
                <c:pt idx="171">
                  <c:v>1596.68994140625</c:v>
                </c:pt>
                <c:pt idx="172">
                  <c:v>1595.5999755859375</c:v>
                </c:pt>
                <c:pt idx="173">
                  <c:v>1595.43994140625</c:v>
                </c:pt>
                <c:pt idx="174">
                  <c:v>1595.3499755859375</c:v>
                </c:pt>
                <c:pt idx="175">
                  <c:v>1595.1300048828125</c:v>
                </c:pt>
                <c:pt idx="176">
                  <c:v>1595.3599853515625</c:v>
                </c:pt>
                <c:pt idx="177">
                  <c:v>1595.5</c:v>
                </c:pt>
                <c:pt idx="178">
                  <c:v>1595.260009765625</c:v>
                </c:pt>
                <c:pt idx="179">
                  <c:v>1595.3699951171875</c:v>
                </c:pt>
                <c:pt idx="180">
                  <c:v>1595.6700439453125</c:v>
                </c:pt>
                <c:pt idx="181">
                  <c:v>1596.4200439453125</c:v>
                </c:pt>
                <c:pt idx="182">
                  <c:v>1596.8800048828125</c:v>
                </c:pt>
                <c:pt idx="183">
                  <c:v>1596.6199951171875</c:v>
                </c:pt>
                <c:pt idx="184">
                  <c:v>1596.719970703125</c:v>
                </c:pt>
                <c:pt idx="185">
                  <c:v>1597.1300048828125</c:v>
                </c:pt>
                <c:pt idx="186">
                  <c:v>1597.8599853515625</c:v>
                </c:pt>
                <c:pt idx="187">
                  <c:v>1598.0699462890625</c:v>
                </c:pt>
                <c:pt idx="188">
                  <c:v>1597.4200439453125</c:v>
                </c:pt>
                <c:pt idx="189">
                  <c:v>1598.1700439453125</c:v>
                </c:pt>
                <c:pt idx="190">
                  <c:v>1597.9100341796875</c:v>
                </c:pt>
                <c:pt idx="191">
                  <c:v>1597.93994140625</c:v>
                </c:pt>
                <c:pt idx="192">
                  <c:v>1597.31005859375</c:v>
                </c:pt>
                <c:pt idx="193">
                  <c:v>1596.7099609375</c:v>
                </c:pt>
                <c:pt idx="194">
                  <c:v>1595.530029296875</c:v>
                </c:pt>
                <c:pt idx="195">
                  <c:v>1595.0400390625</c:v>
                </c:pt>
                <c:pt idx="196">
                  <c:v>1594.6099853515625</c:v>
                </c:pt>
                <c:pt idx="197">
                  <c:v>1593.699951171875</c:v>
                </c:pt>
                <c:pt idx="198">
                  <c:v>1593.280029296875</c:v>
                </c:pt>
                <c:pt idx="199">
                  <c:v>1592.6800537109375</c:v>
                </c:pt>
                <c:pt idx="200">
                  <c:v>1592.300048828125</c:v>
                </c:pt>
                <c:pt idx="201">
                  <c:v>1591.989990234375</c:v>
                </c:pt>
                <c:pt idx="202">
                  <c:v>1594.030029296875</c:v>
                </c:pt>
                <c:pt idx="203">
                  <c:v>1594.31005859375</c:v>
                </c:pt>
                <c:pt idx="204">
                  <c:v>1594.7099609375</c:v>
                </c:pt>
                <c:pt idx="205">
                  <c:v>1593.9000244140625</c:v>
                </c:pt>
                <c:pt idx="206">
                  <c:v>1594</c:v>
                </c:pt>
                <c:pt idx="207">
                  <c:v>1594.27001953125</c:v>
                </c:pt>
                <c:pt idx="208">
                  <c:v>1594.739990234375</c:v>
                </c:pt>
                <c:pt idx="209">
                  <c:v>1595.030029296875</c:v>
                </c:pt>
                <c:pt idx="210">
                  <c:v>1596.18994140625</c:v>
                </c:pt>
                <c:pt idx="211">
                  <c:v>1596.0899658203125</c:v>
                </c:pt>
                <c:pt idx="212">
                  <c:v>1596.1099853515625</c:v>
                </c:pt>
                <c:pt idx="213">
                  <c:v>1595.699951171875</c:v>
                </c:pt>
                <c:pt idx="214">
                  <c:v>1595.7900390625</c:v>
                </c:pt>
                <c:pt idx="215">
                  <c:v>1595.6700439453125</c:v>
                </c:pt>
                <c:pt idx="216">
                  <c:v>1595.300048828125</c:v>
                </c:pt>
                <c:pt idx="217">
                  <c:v>1595.3399658203125</c:v>
                </c:pt>
                <c:pt idx="218">
                  <c:v>1595.4100341796875</c:v>
                </c:pt>
                <c:pt idx="219">
                  <c:v>1595.6400146484375</c:v>
                </c:pt>
                <c:pt idx="220">
                  <c:v>1596.02001953125</c:v>
                </c:pt>
                <c:pt idx="221">
                  <c:v>1595.780029296875</c:v>
                </c:pt>
                <c:pt idx="222">
                  <c:v>1595.8199462890625</c:v>
                </c:pt>
                <c:pt idx="223">
                  <c:v>1595.6099853515625</c:v>
                </c:pt>
                <c:pt idx="224">
                  <c:v>1595.9300537109375</c:v>
                </c:pt>
                <c:pt idx="225">
                  <c:v>1595.8599853515625</c:v>
                </c:pt>
                <c:pt idx="226">
                  <c:v>1596.9599609375</c:v>
                </c:pt>
                <c:pt idx="227">
                  <c:v>1597.489990234375</c:v>
                </c:pt>
                <c:pt idx="228">
                  <c:v>1597.9200439453125</c:v>
                </c:pt>
                <c:pt idx="229">
                  <c:v>1598.219970703125</c:v>
                </c:pt>
                <c:pt idx="230">
                  <c:v>1597.93994140625</c:v>
                </c:pt>
                <c:pt idx="231">
                  <c:v>1596.77001953125</c:v>
                </c:pt>
                <c:pt idx="232">
                  <c:v>1595.8900146484375</c:v>
                </c:pt>
                <c:pt idx="233">
                  <c:v>1596.219970703125</c:v>
                </c:pt>
                <c:pt idx="234">
                  <c:v>1596.0400390625</c:v>
                </c:pt>
                <c:pt idx="235">
                  <c:v>1596.5</c:v>
                </c:pt>
                <c:pt idx="236">
                  <c:v>1597.18994140625</c:v>
                </c:pt>
                <c:pt idx="237">
                  <c:v>1598.030029296875</c:v>
                </c:pt>
                <c:pt idx="238">
                  <c:v>1599.1300048828125</c:v>
                </c:pt>
                <c:pt idx="239">
                  <c:v>1599.280029296875</c:v>
                </c:pt>
                <c:pt idx="240">
                  <c:v>1599.18994140625</c:v>
                </c:pt>
                <c:pt idx="241">
                  <c:v>1599.3699951171875</c:v>
                </c:pt>
                <c:pt idx="242">
                  <c:v>1594.3399658203125</c:v>
                </c:pt>
                <c:pt idx="243">
                  <c:v>1594.3399658203125</c:v>
                </c:pt>
                <c:pt idx="244">
                  <c:v>1594.3399658203125</c:v>
                </c:pt>
                <c:pt idx="245">
                  <c:v>1594.3399658203125</c:v>
                </c:pt>
                <c:pt idx="246">
                  <c:v>1594.3399658203125</c:v>
                </c:pt>
                <c:pt idx="247">
                  <c:v>1594.3399658203125</c:v>
                </c:pt>
                <c:pt idx="248">
                  <c:v>1594.3399658203125</c:v>
                </c:pt>
                <c:pt idx="249">
                  <c:v>1594.3399658203125</c:v>
                </c:pt>
                <c:pt idx="250">
                  <c:v>1593.97998046875</c:v>
                </c:pt>
                <c:pt idx="251">
                  <c:v>1593.97998046875</c:v>
                </c:pt>
                <c:pt idx="252">
                  <c:v>1593.97998046875</c:v>
                </c:pt>
                <c:pt idx="253">
                  <c:v>1593.97998046875</c:v>
                </c:pt>
                <c:pt idx="254">
                  <c:v>1594.800048828125</c:v>
                </c:pt>
                <c:pt idx="255">
                  <c:v>1594.800048828125</c:v>
                </c:pt>
                <c:pt idx="256">
                  <c:v>1596.8599853515625</c:v>
                </c:pt>
                <c:pt idx="257">
                  <c:v>1596.8599853515625</c:v>
                </c:pt>
                <c:pt idx="258">
                  <c:v>1596.8599853515625</c:v>
                </c:pt>
                <c:pt idx="259">
                  <c:v>1596.8599853515625</c:v>
                </c:pt>
                <c:pt idx="260">
                  <c:v>1596.8599853515625</c:v>
                </c:pt>
                <c:pt idx="261">
                  <c:v>1596.8599853515625</c:v>
                </c:pt>
                <c:pt idx="262">
                  <c:v>1596.8599853515625</c:v>
                </c:pt>
                <c:pt idx="263">
                  <c:v>1596.8599853515625</c:v>
                </c:pt>
                <c:pt idx="264">
                  <c:v>1596.8599853515625</c:v>
                </c:pt>
                <c:pt idx="265">
                  <c:v>1596.8599853515625</c:v>
                </c:pt>
                <c:pt idx="266">
                  <c:v>1596.8599853515625</c:v>
                </c:pt>
                <c:pt idx="267">
                  <c:v>1596.8599853515625</c:v>
                </c:pt>
                <c:pt idx="268">
                  <c:v>1596.8599853515625</c:v>
                </c:pt>
                <c:pt idx="269">
                  <c:v>1596.8599853515625</c:v>
                </c:pt>
                <c:pt idx="270">
                  <c:v>1596.8599853515625</c:v>
                </c:pt>
              </c:numCache>
            </c:numRef>
          </c:val>
          <c:smooth val="1"/>
          <c:extLst>
            <c:ext xmlns:c16="http://schemas.microsoft.com/office/drawing/2014/chart" uri="{C3380CC4-5D6E-409C-BE32-E72D297353CC}">
              <c16:uniqueId val="{00000001-4317-45EF-8F47-325DA2F548FE}"/>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crosses val="autoZero"/>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777622504555922E-2"/>
          <c:y val="0.14499353877050838"/>
          <c:w val="0.91144214674453938"/>
          <c:h val="0.65657782389130936"/>
        </c:manualLayout>
      </c:layout>
      <c:lineChart>
        <c:grouping val="standard"/>
        <c:varyColors val="0"/>
        <c:ser>
          <c:idx val="0"/>
          <c:order val="0"/>
          <c:tx>
            <c:strRef>
              <c:f>daily_9h00_flow!$J$1</c:f>
              <c:strCache>
                <c:ptCount val="1"/>
                <c:pt idx="0">
                  <c:v>pct_score</c:v>
                </c:pt>
              </c:strCache>
            </c:strRef>
          </c:tx>
          <c:spPr>
            <a:ln w="19050" cap="rnd">
              <a:solidFill>
                <a:srgbClr val="054372"/>
              </a:solidFill>
              <a:round/>
            </a:ln>
            <a:effectLst/>
          </c:spPr>
          <c:marker>
            <c:symbol val="circle"/>
            <c:size val="3"/>
            <c:spPr>
              <a:solidFill>
                <a:srgbClr val="054372"/>
              </a:solidFill>
              <a:ln w="9525">
                <a:solidFill>
                  <a:schemeClr val="accent1"/>
                </a:solid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daily_9h00_flow!$J$2:$J$21</c:f>
              <c:numCache>
                <c:formatCode>General</c:formatCode>
                <c:ptCount val="20"/>
                <c:pt idx="0">
                  <c:v>6.5473680224935937E-2</c:v>
                </c:pt>
                <c:pt idx="1">
                  <c:v>6.0147520192071965E-2</c:v>
                </c:pt>
                <c:pt idx="2">
                  <c:v>4.8473975841345301E-2</c:v>
                </c:pt>
                <c:pt idx="3">
                  <c:v>4.1172944511515874E-2</c:v>
                </c:pt>
                <c:pt idx="4">
                  <c:v>3.3678836868785263E-2</c:v>
                </c:pt>
                <c:pt idx="5">
                  <c:v>3.6917385458748286E-2</c:v>
                </c:pt>
                <c:pt idx="6">
                  <c:v>2.6697352019673631E-2</c:v>
                </c:pt>
                <c:pt idx="7">
                  <c:v>2.6548249871556465E-2</c:v>
                </c:pt>
                <c:pt idx="8">
                  <c:v>1.8210281113321562E-2</c:v>
                </c:pt>
                <c:pt idx="9">
                  <c:v>7.9010020252940367E-3</c:v>
                </c:pt>
                <c:pt idx="10">
                  <c:v>6.5059950514050904E-2</c:v>
                </c:pt>
                <c:pt idx="11">
                  <c:v>4.2501068556125336E-2</c:v>
                </c:pt>
                <c:pt idx="12">
                  <c:v>3.476369419664653E-2</c:v>
                </c:pt>
                <c:pt idx="13">
                  <c:v>2.9081349978879505E-2</c:v>
                </c:pt>
                <c:pt idx="14">
                  <c:v>2.4877532365338344E-2</c:v>
                </c:pt>
                <c:pt idx="15">
                  <c:v>1.3469044354970523E-2</c:v>
                </c:pt>
                <c:pt idx="16">
                  <c:v>1.8707622457339798E-2</c:v>
                </c:pt>
                <c:pt idx="17">
                  <c:v>1.6207207440336612E-2</c:v>
                </c:pt>
                <c:pt idx="18">
                  <c:v>1.049588225033366E-2</c:v>
                </c:pt>
                <c:pt idx="19">
                  <c:v>0</c:v>
                </c:pt>
              </c:numCache>
            </c:numRef>
          </c:val>
          <c:smooth val="1"/>
          <c:extLst>
            <c:ext xmlns:c16="http://schemas.microsoft.com/office/drawing/2014/chart" uri="{C3380CC4-5D6E-409C-BE32-E72D297353CC}">
              <c16:uniqueId val="{00000000-3A4C-4558-9E48-73DCC92B4C22}"/>
            </c:ext>
          </c:extLst>
        </c:ser>
        <c:ser>
          <c:idx val="1"/>
          <c:order val="1"/>
          <c:tx>
            <c:strRef>
              <c:f>daily_9h00_flow!$K$1</c:f>
              <c:strCache>
                <c:ptCount val="1"/>
                <c:pt idx="0">
                  <c:v>pct_price</c:v>
                </c:pt>
              </c:strCache>
            </c:strRef>
          </c:tx>
          <c:spPr>
            <a:ln w="19050" cap="rnd">
              <a:solidFill>
                <a:schemeClr val="accent2"/>
              </a:solidFill>
              <a:round/>
            </a:ln>
            <a:effectLst/>
          </c:spPr>
          <c:marker>
            <c:symbol val="circle"/>
            <c:size val="3"/>
            <c:spPr>
              <a:solidFill>
                <a:schemeClr val="accent2"/>
              </a:solidFill>
              <a:ln w="9525">
                <a:solidFill>
                  <a:schemeClr val="accent2"/>
                </a:solid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daily_9h00_flow!$K$2:$K$21</c:f>
              <c:numCache>
                <c:formatCode>General</c:formatCode>
                <c:ptCount val="20"/>
                <c:pt idx="0">
                  <c:v>8.4414659456210628E-2</c:v>
                </c:pt>
                <c:pt idx="1">
                  <c:v>7.6900205027614077E-2</c:v>
                </c:pt>
                <c:pt idx="2">
                  <c:v>7.4915205273018759E-2</c:v>
                </c:pt>
                <c:pt idx="3">
                  <c:v>6.9768070249850545E-2</c:v>
                </c:pt>
                <c:pt idx="4">
                  <c:v>5.2601062458543235E-2</c:v>
                </c:pt>
                <c:pt idx="5">
                  <c:v>4.0194173436380543E-2</c:v>
                </c:pt>
                <c:pt idx="6">
                  <c:v>1.8137083575855972E-2</c:v>
                </c:pt>
                <c:pt idx="7">
                  <c:v>2.3002282374358862E-2</c:v>
                </c:pt>
                <c:pt idx="8">
                  <c:v>2.6391698434673816E-2</c:v>
                </c:pt>
                <c:pt idx="9">
                  <c:v>1.6869885685547703E-2</c:v>
                </c:pt>
                <c:pt idx="10">
                  <c:v>5.796991519555228E-2</c:v>
                </c:pt>
                <c:pt idx="11">
                  <c:v>4.0799564553437917E-2</c:v>
                </c:pt>
                <c:pt idx="12">
                  <c:v>3.4152718869790655E-2</c:v>
                </c:pt>
                <c:pt idx="13">
                  <c:v>2.8393343741651145E-2</c:v>
                </c:pt>
                <c:pt idx="14">
                  <c:v>2.6558334759067104E-2</c:v>
                </c:pt>
                <c:pt idx="15">
                  <c:v>1.0067314639105152E-2</c:v>
                </c:pt>
                <c:pt idx="16">
                  <c:v>1.8235446337551142E-2</c:v>
                </c:pt>
                <c:pt idx="17">
                  <c:v>1.3356271376576467E-2</c:v>
                </c:pt>
                <c:pt idx="18">
                  <c:v>3.5017576614846391E-3</c:v>
                </c:pt>
                <c:pt idx="19">
                  <c:v>0</c:v>
                </c:pt>
              </c:numCache>
            </c:numRef>
          </c:val>
          <c:smooth val="1"/>
          <c:extLst>
            <c:ext xmlns:c16="http://schemas.microsoft.com/office/drawing/2014/chart" uri="{C3380CC4-5D6E-409C-BE32-E72D297353CC}">
              <c16:uniqueId val="{00000002-3A4C-4558-9E48-73DCC92B4C22}"/>
            </c:ext>
          </c:extLst>
        </c:ser>
        <c:dLbls>
          <c:showLegendKey val="0"/>
          <c:showVal val="0"/>
          <c:showCatName val="0"/>
          <c:showSerName val="0"/>
          <c:showPercent val="0"/>
          <c:showBubbleSize val="0"/>
        </c:dLbls>
        <c:marker val="1"/>
        <c:smooth val="0"/>
        <c:axId val="1389507791"/>
        <c:axId val="1389509231"/>
      </c:lineChart>
      <c:catAx>
        <c:axId val="1389507791"/>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autoZero"/>
        <c:crossBetween val="between"/>
      </c:valAx>
      <c:spPr>
        <a:noFill/>
        <a:ln>
          <a:noFill/>
        </a:ln>
        <a:effectLst/>
      </c:spPr>
    </c:plotArea>
    <c:legend>
      <c:legendPos val="t"/>
      <c:layout>
        <c:manualLayout>
          <c:xMode val="edge"/>
          <c:yMode val="edge"/>
          <c:x val="0.24008675590465101"/>
          <c:y val="1.3256480540112858E-2"/>
          <c:w val="0.47863118393043302"/>
          <c:h val="7.99185875582756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daily_9h00_flow!$D$1</c:f>
              <c:strCache>
                <c:ptCount val="1"/>
                <c:pt idx="0">
                  <c:v>t0_score</c:v>
                </c:pt>
              </c:strCache>
            </c:strRef>
          </c:tx>
          <c:spPr>
            <a:solidFill>
              <a:srgbClr val="00B050">
                <a:alpha val="50196"/>
              </a:srgbClr>
            </a:solidFill>
            <a:ln>
              <a:noFill/>
            </a:ln>
            <a:effectLst/>
          </c:spPr>
          <c:invertIfNegative val="1"/>
          <c:dPt>
            <c:idx val="10"/>
            <c:invertIfNegative val="1"/>
            <c:bubble3D val="0"/>
            <c:extLst>
              <c:ext xmlns:c16="http://schemas.microsoft.com/office/drawing/2014/chart" uri="{C3380CC4-5D6E-409C-BE32-E72D297353CC}">
                <c16:uniqueId val="{00000004-D56D-49E8-BC03-E45231A43B09}"/>
              </c:ext>
            </c:extLst>
          </c:dPt>
          <c:dLbls>
            <c:delete val="1"/>
          </c:dLbls>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daily_9h00_flow!$D$2:$D$21</c:f>
              <c:numCache>
                <c:formatCode>General</c:formatCode>
                <c:ptCount val="20"/>
                <c:pt idx="0">
                  <c:v>0.53261600328639769</c:v>
                </c:pt>
                <c:pt idx="1">
                  <c:v>1.1673544350726661</c:v>
                </c:pt>
                <c:pt idx="2">
                  <c:v>0.73010313298294283</c:v>
                </c:pt>
                <c:pt idx="3">
                  <c:v>0.74941076427306097</c:v>
                </c:pt>
                <c:pt idx="4">
                  <c:v>-0.32385485899630245</c:v>
                </c:pt>
                <c:pt idx="5">
                  <c:v>1.0220033439074656</c:v>
                </c:pt>
                <c:pt idx="6">
                  <c:v>1.4910214811716461E-2</c:v>
                </c:pt>
                <c:pt idx="7">
                  <c:v>0.83379687582349049</c:v>
                </c:pt>
                <c:pt idx="8">
                  <c:v>1.0309279088027525</c:v>
                </c:pt>
                <c:pt idx="9">
                  <c:v>-5.7158948488756867</c:v>
                </c:pt>
                <c:pt idx="10">
                  <c:v>2.2558881957925574</c:v>
                </c:pt>
                <c:pt idx="11">
                  <c:v>0.77373743594788047</c:v>
                </c:pt>
                <c:pt idx="12">
                  <c:v>0.56823442177670269</c:v>
                </c:pt>
                <c:pt idx="13">
                  <c:v>0.42038176135411609</c:v>
                </c:pt>
                <c:pt idx="14">
                  <c:v>1.1408488010367821</c:v>
                </c:pt>
                <c:pt idx="15">
                  <c:v>-0.52385781023692757</c:v>
                </c:pt>
                <c:pt idx="16">
                  <c:v>0.25004150170031864</c:v>
                </c:pt>
                <c:pt idx="17">
                  <c:v>0.57113251900029538</c:v>
                </c:pt>
                <c:pt idx="18">
                  <c:v>1.0418955584645948</c:v>
                </c:pt>
                <c:pt idx="19">
                  <c:v>7.692666568771136E-3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56D-49E8-BC03-E45231A43B09}"/>
            </c:ext>
          </c:extLst>
        </c:ser>
        <c:dLbls>
          <c:showLegendKey val="0"/>
          <c:showVal val="1"/>
          <c:showCatName val="0"/>
          <c:showSerName val="0"/>
          <c:showPercent val="0"/>
          <c:showBubbleSize val="0"/>
        </c:dLbls>
        <c:gapWidth val="50"/>
        <c:axId val="577264336"/>
        <c:axId val="577265296"/>
      </c:barChart>
      <c:lineChart>
        <c:grouping val="standard"/>
        <c:varyColors val="0"/>
        <c:ser>
          <c:idx val="1"/>
          <c:order val="1"/>
          <c:tx>
            <c:strRef>
              <c:f>daily_9h00_flow!$E$1</c:f>
              <c:strCache>
                <c:ptCount val="1"/>
                <c:pt idx="0">
                  <c:v>t5_score</c:v>
                </c:pt>
              </c:strCache>
            </c:strRef>
          </c:tx>
          <c:spPr>
            <a:ln w="19050" cap="rnd">
              <a:solidFill>
                <a:srgbClr val="054372"/>
              </a:solidFill>
              <a:round/>
            </a:ln>
            <a:effectLst/>
          </c:spPr>
          <c:marker>
            <c:symbol val="circle"/>
            <c:size val="3"/>
            <c:spPr>
              <a:solidFill>
                <a:srgbClr val="054372"/>
              </a:solidFill>
              <a:ln w="9525">
                <a:no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daily_9h00_flow!$E$2:$E$21</c:f>
              <c:numCache>
                <c:formatCode>General</c:formatCode>
                <c:ptCount val="20"/>
                <c:pt idx="0">
                  <c:v>0.60262808353111685</c:v>
                </c:pt>
                <c:pt idx="1">
                  <c:v>0.71712928469536141</c:v>
                </c:pt>
                <c:pt idx="2">
                  <c:v>0.72145390079122185</c:v>
                </c:pt>
                <c:pt idx="3">
                  <c:v>0.7284431166616816</c:v>
                </c:pt>
                <c:pt idx="4">
                  <c:v>0.51798352153008476</c:v>
                </c:pt>
                <c:pt idx="5">
                  <c:v>0.66900336344796663</c:v>
                </c:pt>
                <c:pt idx="6">
                  <c:v>0.43851451939577668</c:v>
                </c:pt>
                <c:pt idx="7">
                  <c:v>0.45925326796388627</c:v>
                </c:pt>
                <c:pt idx="8">
                  <c:v>0.51555669686982453</c:v>
                </c:pt>
                <c:pt idx="9">
                  <c:v>-0.5628513011060523</c:v>
                </c:pt>
                <c:pt idx="10">
                  <c:v>-0.31607433072903401</c:v>
                </c:pt>
                <c:pt idx="11">
                  <c:v>-0.16430888650180114</c:v>
                </c:pt>
                <c:pt idx="12">
                  <c:v>-0.21742137731115871</c:v>
                </c:pt>
                <c:pt idx="13">
                  <c:v>-0.33953060680088598</c:v>
                </c:pt>
                <c:pt idx="14">
                  <c:v>1.0318181231816077</c:v>
                </c:pt>
                <c:pt idx="15">
                  <c:v>0.47586892197571073</c:v>
                </c:pt>
                <c:pt idx="16">
                  <c:v>0.37112973512619829</c:v>
                </c:pt>
                <c:pt idx="17">
                  <c:v>0.37170935457091681</c:v>
                </c:pt>
                <c:pt idx="18">
                  <c:v>0.49601211399301254</c:v>
                </c:pt>
                <c:pt idx="19">
                  <c:v>0.26938088709941038</c:v>
                </c:pt>
              </c:numCache>
            </c:numRef>
          </c:val>
          <c:smooth val="1"/>
          <c:extLst>
            <c:ext xmlns:c16="http://schemas.microsoft.com/office/drawing/2014/chart" uri="{C3380CC4-5D6E-409C-BE32-E72D297353CC}">
              <c16:uniqueId val="{00000002-D56D-49E8-BC03-E45231A43B09}"/>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777622504555922E-2"/>
          <c:y val="0.19855174642680926"/>
          <c:w val="0.91144214674453938"/>
          <c:h val="0.60301957189569166"/>
        </c:manualLayout>
      </c:layout>
      <c:lineChart>
        <c:grouping val="standard"/>
        <c:varyColors val="0"/>
        <c:ser>
          <c:idx val="0"/>
          <c:order val="0"/>
          <c:tx>
            <c:v>Nhóm dẫn dắt</c:v>
          </c:tx>
          <c:spPr>
            <a:ln w="19050" cap="rnd">
              <a:solidFill>
                <a:srgbClr val="00B050"/>
              </a:solidFill>
              <a:round/>
            </a:ln>
            <a:effectLst/>
          </c:spPr>
          <c:marker>
            <c:symbol val="circle"/>
            <c:size val="3"/>
            <c:spPr>
              <a:solidFill>
                <a:srgbClr val="00B050"/>
              </a:solidFill>
              <a:ln w="9525">
                <a:no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daily_9h00_flow!$F$2:$F$21</c:f>
              <c:numCache>
                <c:formatCode>General</c:formatCode>
                <c:ptCount val="20"/>
                <c:pt idx="0">
                  <c:v>4</c:v>
                </c:pt>
                <c:pt idx="1">
                  <c:v>4</c:v>
                </c:pt>
                <c:pt idx="2">
                  <c:v>4</c:v>
                </c:pt>
                <c:pt idx="3">
                  <c:v>4</c:v>
                </c:pt>
                <c:pt idx="4">
                  <c:v>4</c:v>
                </c:pt>
                <c:pt idx="5">
                  <c:v>2</c:v>
                </c:pt>
                <c:pt idx="6">
                  <c:v>4</c:v>
                </c:pt>
                <c:pt idx="7">
                  <c:v>4</c:v>
                </c:pt>
                <c:pt idx="8">
                  <c:v>4</c:v>
                </c:pt>
                <c:pt idx="9">
                  <c:v>3</c:v>
                </c:pt>
                <c:pt idx="10">
                  <c:v>4</c:v>
                </c:pt>
                <c:pt idx="11">
                  <c:v>2</c:v>
                </c:pt>
                <c:pt idx="12">
                  <c:v>2</c:v>
                </c:pt>
                <c:pt idx="13">
                  <c:v>2</c:v>
                </c:pt>
                <c:pt idx="14">
                  <c:v>4</c:v>
                </c:pt>
                <c:pt idx="15">
                  <c:v>4</c:v>
                </c:pt>
                <c:pt idx="16">
                  <c:v>4</c:v>
                </c:pt>
                <c:pt idx="17">
                  <c:v>4</c:v>
                </c:pt>
                <c:pt idx="18">
                  <c:v>4</c:v>
                </c:pt>
                <c:pt idx="19">
                  <c:v>4</c:v>
                </c:pt>
              </c:numCache>
            </c:numRef>
          </c:val>
          <c:smooth val="0"/>
          <c:extLst>
            <c:ext xmlns:c16="http://schemas.microsoft.com/office/drawing/2014/chart" uri="{C3380CC4-5D6E-409C-BE32-E72D297353CC}">
              <c16:uniqueId val="{00000000-205E-4B68-BA5F-3A94510EDA88}"/>
            </c:ext>
          </c:extLst>
        </c:ser>
        <c:ser>
          <c:idx val="1"/>
          <c:order val="1"/>
          <c:tx>
            <c:v>Nhóm sự kiện</c:v>
          </c:tx>
          <c:spPr>
            <a:ln w="19050" cap="rnd">
              <a:solidFill>
                <a:srgbClr val="11588C"/>
              </a:solidFill>
              <a:round/>
            </a:ln>
            <a:effectLst/>
          </c:spPr>
          <c:marker>
            <c:symbol val="circle"/>
            <c:size val="3"/>
            <c:spPr>
              <a:solidFill>
                <a:srgbClr val="11588C"/>
              </a:solidFill>
              <a:ln w="9525">
                <a:no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daily_9h00_flow!$G$2:$G$21</c:f>
              <c:numCache>
                <c:formatCode>General</c:formatCode>
                <c:ptCount val="20"/>
                <c:pt idx="0">
                  <c:v>3</c:v>
                </c:pt>
                <c:pt idx="1">
                  <c:v>3</c:v>
                </c:pt>
                <c:pt idx="2">
                  <c:v>2</c:v>
                </c:pt>
                <c:pt idx="3">
                  <c:v>2</c:v>
                </c:pt>
                <c:pt idx="4">
                  <c:v>2</c:v>
                </c:pt>
                <c:pt idx="5">
                  <c:v>4</c:v>
                </c:pt>
                <c:pt idx="6">
                  <c:v>2</c:v>
                </c:pt>
                <c:pt idx="7">
                  <c:v>2</c:v>
                </c:pt>
                <c:pt idx="8">
                  <c:v>2</c:v>
                </c:pt>
                <c:pt idx="9">
                  <c:v>2</c:v>
                </c:pt>
                <c:pt idx="10">
                  <c:v>2</c:v>
                </c:pt>
                <c:pt idx="11">
                  <c:v>3</c:v>
                </c:pt>
                <c:pt idx="12">
                  <c:v>3</c:v>
                </c:pt>
                <c:pt idx="13">
                  <c:v>3</c:v>
                </c:pt>
                <c:pt idx="14">
                  <c:v>2</c:v>
                </c:pt>
                <c:pt idx="15">
                  <c:v>2</c:v>
                </c:pt>
                <c:pt idx="16">
                  <c:v>2</c:v>
                </c:pt>
                <c:pt idx="17">
                  <c:v>3</c:v>
                </c:pt>
                <c:pt idx="18">
                  <c:v>3</c:v>
                </c:pt>
                <c:pt idx="19">
                  <c:v>3</c:v>
                </c:pt>
              </c:numCache>
            </c:numRef>
          </c:val>
          <c:smooth val="0"/>
          <c:extLst>
            <c:ext xmlns:c16="http://schemas.microsoft.com/office/drawing/2014/chart" uri="{C3380CC4-5D6E-409C-BE32-E72D297353CC}">
              <c16:uniqueId val="{00000002-205E-4B68-BA5F-3A94510EDA88}"/>
            </c:ext>
          </c:extLst>
        </c:ser>
        <c:ser>
          <c:idx val="2"/>
          <c:order val="2"/>
          <c:tx>
            <c:v>Nhóm tạo lập</c:v>
          </c:tx>
          <c:spPr>
            <a:ln w="19050" cap="rnd">
              <a:solidFill>
                <a:schemeClr val="accent4"/>
              </a:solidFill>
              <a:round/>
            </a:ln>
            <a:effectLst/>
          </c:spPr>
          <c:marker>
            <c:symbol val="circle"/>
            <c:size val="3"/>
            <c:spPr>
              <a:solidFill>
                <a:schemeClr val="accent4"/>
              </a:solidFill>
              <a:ln w="9525">
                <a:no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daily_9h00_flow!$H$2:$H$21</c:f>
              <c:numCache>
                <c:formatCode>General</c:formatCode>
                <c:ptCount val="20"/>
                <c:pt idx="0">
                  <c:v>2</c:v>
                </c:pt>
                <c:pt idx="1">
                  <c:v>2</c:v>
                </c:pt>
                <c:pt idx="2">
                  <c:v>3</c:v>
                </c:pt>
                <c:pt idx="3">
                  <c:v>3</c:v>
                </c:pt>
                <c:pt idx="4">
                  <c:v>3</c:v>
                </c:pt>
                <c:pt idx="5">
                  <c:v>3</c:v>
                </c:pt>
                <c:pt idx="6">
                  <c:v>3</c:v>
                </c:pt>
                <c:pt idx="7">
                  <c:v>3</c:v>
                </c:pt>
                <c:pt idx="8">
                  <c:v>3</c:v>
                </c:pt>
                <c:pt idx="9">
                  <c:v>4</c:v>
                </c:pt>
                <c:pt idx="10">
                  <c:v>3</c:v>
                </c:pt>
                <c:pt idx="11">
                  <c:v>4</c:v>
                </c:pt>
                <c:pt idx="12">
                  <c:v>4</c:v>
                </c:pt>
                <c:pt idx="13">
                  <c:v>4</c:v>
                </c:pt>
                <c:pt idx="14">
                  <c:v>3</c:v>
                </c:pt>
                <c:pt idx="15">
                  <c:v>3</c:v>
                </c:pt>
                <c:pt idx="16">
                  <c:v>3</c:v>
                </c:pt>
                <c:pt idx="17">
                  <c:v>2</c:v>
                </c:pt>
                <c:pt idx="18">
                  <c:v>2</c:v>
                </c:pt>
                <c:pt idx="19">
                  <c:v>2</c:v>
                </c:pt>
              </c:numCache>
            </c:numRef>
          </c:val>
          <c:smooth val="0"/>
          <c:extLst>
            <c:ext xmlns:c16="http://schemas.microsoft.com/office/drawing/2014/chart" uri="{C3380CC4-5D6E-409C-BE32-E72D297353CC}">
              <c16:uniqueId val="{00000003-205E-4B68-BA5F-3A94510EDA88}"/>
            </c:ext>
          </c:extLst>
        </c:ser>
        <c:ser>
          <c:idx val="3"/>
          <c:order val="3"/>
          <c:tx>
            <c:v>Nhóm phòng thủ</c:v>
          </c:tx>
          <c:spPr>
            <a:ln w="19050" cap="rnd">
              <a:solidFill>
                <a:srgbClr val="FF0000"/>
              </a:solidFill>
              <a:round/>
            </a:ln>
            <a:effectLst/>
          </c:spPr>
          <c:marker>
            <c:symbol val="circle"/>
            <c:size val="3"/>
            <c:spPr>
              <a:solidFill>
                <a:srgbClr val="FF0000"/>
              </a:solidFill>
              <a:ln w="9525">
                <a:noFill/>
              </a:ln>
              <a:effectLst/>
            </c:spPr>
          </c:marker>
          <c:cat>
            <c:numRef>
              <c:f>daily_9h00_flow!$A$2:$A$21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daily_9h00_flow!$I$2:$I$21</c:f>
              <c:numCache>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smooth val="0"/>
          <c:extLst>
            <c:ext xmlns:c16="http://schemas.microsoft.com/office/drawing/2014/chart" uri="{C3380CC4-5D6E-409C-BE32-E72D297353CC}">
              <c16:uniqueId val="{00000004-205E-4B68-BA5F-3A94510EDA88}"/>
            </c:ext>
          </c:extLst>
        </c:ser>
        <c:dLbls>
          <c:showLegendKey val="0"/>
          <c:showVal val="0"/>
          <c:showCatName val="0"/>
          <c:showSerName val="0"/>
          <c:showPercent val="0"/>
          <c:showBubbleSize val="0"/>
        </c:dLbls>
        <c:marker val="1"/>
        <c:smooth val="0"/>
        <c:axId val="1389507791"/>
        <c:axId val="1389509231"/>
      </c:lineChart>
      <c:catAx>
        <c:axId val="1389507791"/>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autoZero"/>
        <c:crossBetween val="between"/>
      </c:valAx>
      <c:spPr>
        <a:noFill/>
        <a:ln>
          <a:noFill/>
        </a:ln>
        <a:effectLst/>
      </c:spPr>
    </c:plotArea>
    <c:legend>
      <c:legendPos val="t"/>
      <c:layout>
        <c:manualLayout>
          <c:xMode val="edge"/>
          <c:yMode val="edge"/>
          <c:x val="0.14150848506272554"/>
          <c:y val="1.3256488790181504E-2"/>
          <c:w val="0.76222418358340693"/>
          <c:h val="0.28914014308123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174327046328517E-2"/>
          <c:y val="8.0563401724760356E-2"/>
          <c:w val="0.87005823109320635"/>
          <c:h val="0.25242007383921228"/>
        </c:manualLayout>
      </c:layout>
      <c:barChart>
        <c:barDir val="bar"/>
        <c:grouping val="stacked"/>
        <c:varyColors val="0"/>
        <c:ser>
          <c:idx val="0"/>
          <c:order val="0"/>
          <c:tx>
            <c:strRef>
              <c:f>daily_9h00_flow!$M$1</c:f>
              <c:strCache>
                <c:ptCount val="1"/>
                <c:pt idx="0">
                  <c:v>11/08</c:v>
                </c:pt>
              </c:strCache>
            </c:strRef>
          </c:tx>
          <c:spPr>
            <a:solidFill>
              <a:schemeClr val="accent1"/>
            </a:solidFill>
            <a:ln>
              <a:noFill/>
            </a:ln>
            <a:effectLst/>
          </c:spPr>
          <c:invertIfNegative val="0"/>
          <c:val>
            <c:numRef>
              <c:f>daily_9h00_flow!$M$2</c:f>
              <c:numCache>
                <c:formatCode>General</c:formatCode>
                <c:ptCount val="1"/>
                <c:pt idx="0">
                  <c:v>0.53261600328639769</c:v>
                </c:pt>
              </c:numCache>
            </c:numRef>
          </c:val>
          <c:extLst>
            <c:ext xmlns:c16="http://schemas.microsoft.com/office/drawing/2014/chart" uri="{C3380CC4-5D6E-409C-BE32-E72D297353CC}">
              <c16:uniqueId val="{00000000-56DE-4B35-90EF-9A42C65B5322}"/>
            </c:ext>
          </c:extLst>
        </c:ser>
        <c:ser>
          <c:idx val="1"/>
          <c:order val="1"/>
          <c:tx>
            <c:strRef>
              <c:f>daily_9h00_flow!$N$1</c:f>
              <c:strCache>
                <c:ptCount val="1"/>
                <c:pt idx="0">
                  <c:v>08/08</c:v>
                </c:pt>
              </c:strCache>
            </c:strRef>
          </c:tx>
          <c:spPr>
            <a:solidFill>
              <a:schemeClr val="accent2"/>
            </a:solidFill>
            <a:ln>
              <a:noFill/>
            </a:ln>
            <a:effectLst/>
          </c:spPr>
          <c:invertIfNegative val="0"/>
          <c:val>
            <c:numRef>
              <c:f>daily_9h00_flow!$N$2</c:f>
              <c:numCache>
                <c:formatCode>General</c:formatCode>
                <c:ptCount val="1"/>
                <c:pt idx="0">
                  <c:v>1.1673544350726661</c:v>
                </c:pt>
              </c:numCache>
            </c:numRef>
          </c:val>
          <c:extLst>
            <c:ext xmlns:c16="http://schemas.microsoft.com/office/drawing/2014/chart" uri="{C3380CC4-5D6E-409C-BE32-E72D297353CC}">
              <c16:uniqueId val="{00000001-56DE-4B35-90EF-9A42C65B5322}"/>
            </c:ext>
          </c:extLst>
        </c:ser>
        <c:ser>
          <c:idx val="2"/>
          <c:order val="2"/>
          <c:tx>
            <c:strRef>
              <c:f>daily_9h00_flow!$O$1</c:f>
              <c:strCache>
                <c:ptCount val="1"/>
                <c:pt idx="0">
                  <c:v>07/08</c:v>
                </c:pt>
              </c:strCache>
            </c:strRef>
          </c:tx>
          <c:spPr>
            <a:solidFill>
              <a:schemeClr val="accent3"/>
            </a:solidFill>
            <a:ln>
              <a:noFill/>
            </a:ln>
            <a:effectLst/>
          </c:spPr>
          <c:invertIfNegative val="0"/>
          <c:val>
            <c:numRef>
              <c:f>daily_9h00_flow!$O$2</c:f>
              <c:numCache>
                <c:formatCode>General</c:formatCode>
                <c:ptCount val="1"/>
                <c:pt idx="0">
                  <c:v>0.73010313298294283</c:v>
                </c:pt>
              </c:numCache>
            </c:numRef>
          </c:val>
          <c:extLst>
            <c:ext xmlns:c16="http://schemas.microsoft.com/office/drawing/2014/chart" uri="{C3380CC4-5D6E-409C-BE32-E72D297353CC}">
              <c16:uniqueId val="{00000002-56DE-4B35-90EF-9A42C65B5322}"/>
            </c:ext>
          </c:extLst>
        </c:ser>
        <c:ser>
          <c:idx val="3"/>
          <c:order val="3"/>
          <c:tx>
            <c:strRef>
              <c:f>daily_9h00_flow!$P$1</c:f>
              <c:strCache>
                <c:ptCount val="1"/>
                <c:pt idx="0">
                  <c:v>06/08</c:v>
                </c:pt>
              </c:strCache>
            </c:strRef>
          </c:tx>
          <c:spPr>
            <a:solidFill>
              <a:schemeClr val="accent4"/>
            </a:solidFill>
            <a:ln>
              <a:noFill/>
            </a:ln>
            <a:effectLst/>
          </c:spPr>
          <c:invertIfNegative val="0"/>
          <c:val>
            <c:numRef>
              <c:f>daily_9h00_flow!$P$2</c:f>
              <c:numCache>
                <c:formatCode>General</c:formatCode>
                <c:ptCount val="1"/>
                <c:pt idx="0">
                  <c:v>0.74941076427306097</c:v>
                </c:pt>
              </c:numCache>
            </c:numRef>
          </c:val>
          <c:extLst>
            <c:ext xmlns:c16="http://schemas.microsoft.com/office/drawing/2014/chart" uri="{C3380CC4-5D6E-409C-BE32-E72D297353CC}">
              <c16:uniqueId val="{00000003-56DE-4B35-90EF-9A42C65B5322}"/>
            </c:ext>
          </c:extLst>
        </c:ser>
        <c:ser>
          <c:idx val="4"/>
          <c:order val="4"/>
          <c:tx>
            <c:strRef>
              <c:f>daily_9h00_flow!$Q$1</c:f>
              <c:strCache>
                <c:ptCount val="1"/>
                <c:pt idx="0">
                  <c:v>05/08</c:v>
                </c:pt>
              </c:strCache>
            </c:strRef>
          </c:tx>
          <c:spPr>
            <a:solidFill>
              <a:schemeClr val="accent5"/>
            </a:solidFill>
            <a:ln>
              <a:noFill/>
            </a:ln>
            <a:effectLst/>
          </c:spPr>
          <c:invertIfNegative val="0"/>
          <c:val>
            <c:numRef>
              <c:f>daily_9h00_flow!$Q$2</c:f>
              <c:numCache>
                <c:formatCode>General</c:formatCode>
                <c:ptCount val="1"/>
                <c:pt idx="0">
                  <c:v>-0.32385485899630245</c:v>
                </c:pt>
              </c:numCache>
            </c:numRef>
          </c:val>
          <c:extLst>
            <c:ext xmlns:c16="http://schemas.microsoft.com/office/drawing/2014/chart" uri="{C3380CC4-5D6E-409C-BE32-E72D297353CC}">
              <c16:uniqueId val="{00000004-56DE-4B35-90EF-9A42C65B5322}"/>
            </c:ext>
          </c:extLst>
        </c:ser>
        <c:dLbls>
          <c:showLegendKey val="0"/>
          <c:showVal val="0"/>
          <c:showCatName val="0"/>
          <c:showSerName val="0"/>
          <c:showPercent val="0"/>
          <c:showBubbleSize val="0"/>
        </c:dLbls>
        <c:gapWidth val="20"/>
        <c:overlap val="100"/>
        <c:axId val="1107023167"/>
        <c:axId val="1107024127"/>
      </c:barChart>
      <c:catAx>
        <c:axId val="1107023167"/>
        <c:scaling>
          <c:orientation val="minMax"/>
        </c:scaling>
        <c:delete val="0"/>
        <c:axPos val="l"/>
        <c:numFmt formatCode="General" sourceLinked="1"/>
        <c:majorTickMark val="out"/>
        <c:minorTickMark val="none"/>
        <c:tickLblPos val="none"/>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24127"/>
        <c:crosses val="autoZero"/>
        <c:auto val="1"/>
        <c:lblAlgn val="ctr"/>
        <c:lblOffset val="100"/>
        <c:noMultiLvlLbl val="0"/>
      </c:catAx>
      <c:valAx>
        <c:axId val="110702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23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clustered"/>
        <c:varyColors val="0"/>
        <c:ser>
          <c:idx val="2"/>
          <c:order val="2"/>
          <c:tx>
            <c:v>Giá trị bán</c:v>
          </c:tx>
          <c:spPr>
            <a:solidFill>
              <a:srgbClr val="FF0000">
                <a:alpha val="50000"/>
              </a:srgbClr>
            </a:solidFill>
            <a:ln>
              <a:noFill/>
            </a:ln>
            <a:effectLst/>
          </c:spPr>
          <c:invertIfNegative val="0"/>
          <c:cat>
            <c:numRef>
              <c:f>daily_11h30_nn_data!$A$2:$A$21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daily_11h30_nn_data!$D$2:$D$21</c:f>
              <c:numCache>
                <c:formatCode>General</c:formatCode>
                <c:ptCount val="20"/>
                <c:pt idx="0">
                  <c:v>-4401.4848327680002</c:v>
                </c:pt>
                <c:pt idx="1">
                  <c:v>-5405.5235993599999</c:v>
                </c:pt>
                <c:pt idx="2">
                  <c:v>-4758.4006758400001</c:v>
                </c:pt>
                <c:pt idx="3">
                  <c:v>-4868.2530488319999</c:v>
                </c:pt>
                <c:pt idx="4">
                  <c:v>-10018.003656704001</c:v>
                </c:pt>
                <c:pt idx="5">
                  <c:v>-13164.861206528001</c:v>
                </c:pt>
                <c:pt idx="6">
                  <c:v>-6067.3874493439998</c:v>
                </c:pt>
                <c:pt idx="7">
                  <c:v>-5580.1626705919998</c:v>
                </c:pt>
                <c:pt idx="8">
                  <c:v>-4129.9732439039999</c:v>
                </c:pt>
                <c:pt idx="9">
                  <c:v>-6739.4864168960003</c:v>
                </c:pt>
                <c:pt idx="10">
                  <c:v>-4875.822751744</c:v>
                </c:pt>
                <c:pt idx="11">
                  <c:v>-3770.7238727679996</c:v>
                </c:pt>
                <c:pt idx="12">
                  <c:v>-5526.7200942079999</c:v>
                </c:pt>
                <c:pt idx="13">
                  <c:v>-3630.3114240000004</c:v>
                </c:pt>
                <c:pt idx="14">
                  <c:v>-5610.5007267840001</c:v>
                </c:pt>
                <c:pt idx="15">
                  <c:v>-4292.6643773440001</c:v>
                </c:pt>
                <c:pt idx="16">
                  <c:v>-3434.4492441599996</c:v>
                </c:pt>
                <c:pt idx="17">
                  <c:v>-3963.4483322880001</c:v>
                </c:pt>
                <c:pt idx="18">
                  <c:v>-6085.5548436479994</c:v>
                </c:pt>
                <c:pt idx="19">
                  <c:v>-2850.8065791999998</c:v>
                </c:pt>
              </c:numCache>
            </c:numRef>
          </c:val>
          <c:extLst>
            <c:ext xmlns:c16="http://schemas.microsoft.com/office/drawing/2014/chart" uri="{C3380CC4-5D6E-409C-BE32-E72D297353CC}">
              <c16:uniqueId val="{00000002-7B0B-45B4-A160-BB3B69B42D1F}"/>
            </c:ext>
          </c:extLst>
        </c:ser>
        <c:ser>
          <c:idx val="3"/>
          <c:order val="3"/>
          <c:tx>
            <c:v>Giá trị mua</c:v>
          </c:tx>
          <c:spPr>
            <a:solidFill>
              <a:srgbClr val="00B050">
                <a:alpha val="50000"/>
              </a:srgbClr>
            </a:solidFill>
            <a:ln>
              <a:noFill/>
            </a:ln>
            <a:effectLst/>
          </c:spPr>
          <c:invertIfNegative val="0"/>
          <c:cat>
            <c:numRef>
              <c:f>daily_11h30_nn_data!$A$2:$A$21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daily_11h30_nn_data!$E$2:$E$21</c:f>
              <c:numCache>
                <c:formatCode>General</c:formatCode>
                <c:ptCount val="20"/>
                <c:pt idx="0">
                  <c:v>3752.476624896</c:v>
                </c:pt>
                <c:pt idx="1">
                  <c:v>4602.8579635199994</c:v>
                </c:pt>
                <c:pt idx="2">
                  <c:v>4691.5736104959997</c:v>
                </c:pt>
                <c:pt idx="3">
                  <c:v>5621.0290769920002</c:v>
                </c:pt>
                <c:pt idx="4">
                  <c:v>7759.149625344</c:v>
                </c:pt>
                <c:pt idx="5">
                  <c:v>2922.6981591039998</c:v>
                </c:pt>
                <c:pt idx="6">
                  <c:v>3590.1003550719997</c:v>
                </c:pt>
                <c:pt idx="7">
                  <c:v>3356.6393896960003</c:v>
                </c:pt>
                <c:pt idx="8">
                  <c:v>5753.9324354560003</c:v>
                </c:pt>
                <c:pt idx="9">
                  <c:v>6053.3198643200003</c:v>
                </c:pt>
                <c:pt idx="10">
                  <c:v>3891.635654656</c:v>
                </c:pt>
                <c:pt idx="11">
                  <c:v>3756.5931847680004</c:v>
                </c:pt>
                <c:pt idx="12">
                  <c:v>5184.1490923519996</c:v>
                </c:pt>
                <c:pt idx="13">
                  <c:v>3736.5552168959998</c:v>
                </c:pt>
                <c:pt idx="14">
                  <c:v>3730.192621568</c:v>
                </c:pt>
                <c:pt idx="15">
                  <c:v>4430.6298880000004</c:v>
                </c:pt>
                <c:pt idx="16">
                  <c:v>3364.5136056319998</c:v>
                </c:pt>
                <c:pt idx="17">
                  <c:v>3843.6958433280001</c:v>
                </c:pt>
                <c:pt idx="18">
                  <c:v>6396.8925757439993</c:v>
                </c:pt>
                <c:pt idx="19">
                  <c:v>3988.3704053760002</c:v>
                </c:pt>
              </c:numCache>
            </c:numRef>
          </c:val>
          <c:extLst>
            <c:ext xmlns:c16="http://schemas.microsoft.com/office/drawing/2014/chart" uri="{C3380CC4-5D6E-409C-BE32-E72D297353CC}">
              <c16:uniqueId val="{00000000-0F26-42E4-93BE-6EF56FADA60B}"/>
            </c:ext>
          </c:extLst>
        </c:ser>
        <c:dLbls>
          <c:showLegendKey val="0"/>
          <c:showVal val="0"/>
          <c:showCatName val="0"/>
          <c:showSerName val="0"/>
          <c:showPercent val="0"/>
          <c:showBubbleSize val="0"/>
        </c:dLbls>
        <c:gapWidth val="50"/>
        <c:overlap val="100"/>
        <c:axId val="802199184"/>
        <c:axId val="802200144"/>
        <c:extLst>
          <c:ext xmlns:c15="http://schemas.microsoft.com/office/drawing/2012/chart" uri="{02D57815-91ED-43cb-92C2-25804820EDAC}">
            <c15:filteredBarSeries>
              <c15:ser>
                <c:idx val="0"/>
                <c:order val="0"/>
                <c:tx>
                  <c:strRef>
                    <c:extLst>
                      <c:ext uri="{02D57815-91ED-43cb-92C2-25804820EDAC}">
                        <c15:formulaRef>
                          <c15:sqref>daily_11h30_nn_data!$B$1</c15:sqref>
                        </c15:formulaRef>
                      </c:ext>
                    </c:extLst>
                    <c:strCache>
                      <c:ptCount val="1"/>
                      <c:pt idx="0">
                        <c:v>sell_volume</c:v>
                      </c:pt>
                    </c:strCache>
                  </c:strRef>
                </c:tx>
                <c:spPr>
                  <a:solidFill>
                    <a:schemeClr val="accent1"/>
                  </a:solidFill>
                  <a:ln>
                    <a:noFill/>
                  </a:ln>
                  <a:effectLst/>
                </c:spPr>
                <c:invertIfNegative val="0"/>
                <c:cat>
                  <c:numRef>
                    <c:extLst>
                      <c:ext uri="{02D57815-91ED-43cb-92C2-25804820EDAC}">
                        <c15:formulaRef>
                          <c15:sqref>daily_11h30_nn_data!$A$2:$A$21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uri="{02D57815-91ED-43cb-92C2-25804820EDAC}">
                        <c15:formulaRef>
                          <c15:sqref>daily_11h30_nn_data!$B$2:$B$21</c15:sqref>
                        </c15:formulaRef>
                      </c:ext>
                    </c:extLst>
                    <c:numCache>
                      <c:formatCode>General</c:formatCode>
                      <c:ptCount val="20"/>
                      <c:pt idx="0">
                        <c:v>-136437456</c:v>
                      </c:pt>
                      <c:pt idx="1">
                        <c:v>-165868653</c:v>
                      </c:pt>
                      <c:pt idx="2">
                        <c:v>-128976588</c:v>
                      </c:pt>
                      <c:pt idx="3">
                        <c:v>-117624945</c:v>
                      </c:pt>
                      <c:pt idx="4">
                        <c:v>-250576463</c:v>
                      </c:pt>
                      <c:pt idx="5">
                        <c:v>-186083452</c:v>
                      </c:pt>
                      <c:pt idx="6">
                        <c:v>-181244465</c:v>
                      </c:pt>
                      <c:pt idx="7">
                        <c:v>-173211948</c:v>
                      </c:pt>
                      <c:pt idx="8">
                        <c:v>-132080198</c:v>
                      </c:pt>
                      <c:pt idx="9">
                        <c:v>-214263443</c:v>
                      </c:pt>
                      <c:pt idx="10">
                        <c:v>-149314302</c:v>
                      </c:pt>
                      <c:pt idx="11">
                        <c:v>-118893894</c:v>
                      </c:pt>
                      <c:pt idx="12">
                        <c:v>-156496686</c:v>
                      </c:pt>
                      <c:pt idx="13">
                        <c:v>-127769691</c:v>
                      </c:pt>
                      <c:pt idx="14">
                        <c:v>-137629554</c:v>
                      </c:pt>
                      <c:pt idx="15">
                        <c:v>-135658857</c:v>
                      </c:pt>
                      <c:pt idx="16">
                        <c:v>-104937748</c:v>
                      </c:pt>
                      <c:pt idx="17">
                        <c:v>-129146036</c:v>
                      </c:pt>
                      <c:pt idx="18">
                        <c:v>-137684627</c:v>
                      </c:pt>
                      <c:pt idx="19">
                        <c:v>-97206095</c:v>
                      </c:pt>
                    </c:numCache>
                  </c:numRef>
                </c:val>
                <c:extLst>
                  <c:ext xmlns:c16="http://schemas.microsoft.com/office/drawing/2014/chart" uri="{C3380CC4-5D6E-409C-BE32-E72D297353CC}">
                    <c16:uniqueId val="{00000000-7B0B-45B4-A160-BB3B69B42D1F}"/>
                  </c:ext>
                </c:extLst>
              </c15:ser>
            </c15:filteredBarSeries>
            <c15:filteredBarSeries>
              <c15:ser>
                <c:idx val="1"/>
                <c:order val="1"/>
                <c:tx>
                  <c:strRef>
                    <c:extLst>
                      <c:ext xmlns:c15="http://schemas.microsoft.com/office/drawing/2012/chart" uri="{02D57815-91ED-43cb-92C2-25804820EDAC}">
                        <c15:formulaRef>
                          <c15:sqref>daily_11h30_nn_data!$C$1</c15:sqref>
                        </c15:formulaRef>
                      </c:ext>
                    </c:extLst>
                    <c:strCache>
                      <c:ptCount val="1"/>
                      <c:pt idx="0">
                        <c:v>buy_volume</c:v>
                      </c:pt>
                    </c:strCache>
                  </c:strRef>
                </c:tx>
                <c:spPr>
                  <a:solidFill>
                    <a:schemeClr val="accent2"/>
                  </a:solidFill>
                  <a:ln>
                    <a:noFill/>
                  </a:ln>
                  <a:effectLst/>
                </c:spPr>
                <c:invertIfNegative val="0"/>
                <c:cat>
                  <c:numRef>
                    <c:extLst>
                      <c:ext xmlns:c15="http://schemas.microsoft.com/office/drawing/2012/chart" uri="{02D57815-91ED-43cb-92C2-25804820EDAC}">
                        <c15:formulaRef>
                          <c15:sqref>daily_11h30_nn_data!$A$2:$A$21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xmlns:c15="http://schemas.microsoft.com/office/drawing/2012/chart" uri="{02D57815-91ED-43cb-92C2-25804820EDAC}">
                        <c15:formulaRef>
                          <c15:sqref>daily_11h30_nn_data!$C$2:$C$21</c15:sqref>
                        </c15:formulaRef>
                      </c:ext>
                    </c:extLst>
                    <c:numCache>
                      <c:formatCode>General</c:formatCode>
                      <c:ptCount val="20"/>
                      <c:pt idx="0">
                        <c:v>120858529</c:v>
                      </c:pt>
                      <c:pt idx="1">
                        <c:v>145958818</c:v>
                      </c:pt>
                      <c:pt idx="2">
                        <c:v>156341728</c:v>
                      </c:pt>
                      <c:pt idx="3">
                        <c:v>156368018</c:v>
                      </c:pt>
                      <c:pt idx="4">
                        <c:v>247409088</c:v>
                      </c:pt>
                      <c:pt idx="5">
                        <c:v>103594190</c:v>
                      </c:pt>
                      <c:pt idx="6">
                        <c:v>128104707</c:v>
                      </c:pt>
                      <c:pt idx="7">
                        <c:v>105230407</c:v>
                      </c:pt>
                      <c:pt idx="8">
                        <c:v>194579703</c:v>
                      </c:pt>
                      <c:pt idx="9">
                        <c:v>210858038</c:v>
                      </c:pt>
                      <c:pt idx="10">
                        <c:v>139270389</c:v>
                      </c:pt>
                      <c:pt idx="11">
                        <c:v>126141412</c:v>
                      </c:pt>
                      <c:pt idx="12">
                        <c:v>168968295</c:v>
                      </c:pt>
                      <c:pt idx="13">
                        <c:v>117866441</c:v>
                      </c:pt>
                      <c:pt idx="14">
                        <c:v>127139774</c:v>
                      </c:pt>
                      <c:pt idx="15">
                        <c:v>151216342</c:v>
                      </c:pt>
                      <c:pt idx="16">
                        <c:v>120889120</c:v>
                      </c:pt>
                      <c:pt idx="17">
                        <c:v>132101321</c:v>
                      </c:pt>
                      <c:pt idx="18">
                        <c:v>180302974</c:v>
                      </c:pt>
                      <c:pt idx="19">
                        <c:v>143956596</c:v>
                      </c:pt>
                    </c:numCache>
                  </c:numRef>
                </c:val>
                <c:extLst xmlns:c15="http://schemas.microsoft.com/office/drawing/2012/chart">
                  <c:ext xmlns:c16="http://schemas.microsoft.com/office/drawing/2014/chart" uri="{C3380CC4-5D6E-409C-BE32-E72D297353CC}">
                    <c16:uniqueId val="{00000001-7B0B-45B4-A160-BB3B69B42D1F}"/>
                  </c:ext>
                </c:extLst>
              </c15:ser>
            </c15:filteredBarSeries>
            <c15:filteredBarSeries>
              <c15:ser>
                <c:idx val="4"/>
                <c:order val="4"/>
                <c:tx>
                  <c:strRef>
                    <c:extLst>
                      <c:ext xmlns:c15="http://schemas.microsoft.com/office/drawing/2012/chart" uri="{02D57815-91ED-43cb-92C2-25804820EDAC}">
                        <c15:formulaRef>
                          <c15:sqref>daily_11h30_nn_data!$F$1</c15:sqref>
                        </c15:formulaRef>
                      </c:ext>
                    </c:extLst>
                    <c:strCache>
                      <c:ptCount val="1"/>
                      <c:pt idx="0">
                        <c:v>net_volume</c:v>
                      </c:pt>
                    </c:strCache>
                  </c:strRef>
                </c:tx>
                <c:spPr>
                  <a:solidFill>
                    <a:schemeClr val="accent5"/>
                  </a:solidFill>
                  <a:ln>
                    <a:noFill/>
                  </a:ln>
                  <a:effectLst/>
                </c:spPr>
                <c:invertIfNegative val="0"/>
                <c:cat>
                  <c:numRef>
                    <c:extLst>
                      <c:ext xmlns:c15="http://schemas.microsoft.com/office/drawing/2012/chart" uri="{02D57815-91ED-43cb-92C2-25804820EDAC}">
                        <c15:formulaRef>
                          <c15:sqref>daily_11h30_nn_data!$A$2:$A$21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xmlns:c15="http://schemas.microsoft.com/office/drawing/2012/chart" uri="{02D57815-91ED-43cb-92C2-25804820EDAC}">
                        <c15:formulaRef>
                          <c15:sqref>daily_11h30_nn_data!$F$2:$F$21</c15:sqref>
                        </c15:formulaRef>
                      </c:ext>
                    </c:extLst>
                    <c:numCache>
                      <c:formatCode>General</c:formatCode>
                      <c:ptCount val="20"/>
                      <c:pt idx="0">
                        <c:v>-15578927</c:v>
                      </c:pt>
                      <c:pt idx="1">
                        <c:v>-19909835</c:v>
                      </c:pt>
                      <c:pt idx="2">
                        <c:v>27365140</c:v>
                      </c:pt>
                      <c:pt idx="3">
                        <c:v>38743073</c:v>
                      </c:pt>
                      <c:pt idx="4">
                        <c:v>-3167375</c:v>
                      </c:pt>
                      <c:pt idx="5">
                        <c:v>-82489262</c:v>
                      </c:pt>
                      <c:pt idx="6">
                        <c:v>-53139758</c:v>
                      </c:pt>
                      <c:pt idx="7">
                        <c:v>-67981541</c:v>
                      </c:pt>
                      <c:pt idx="8">
                        <c:v>62499505</c:v>
                      </c:pt>
                      <c:pt idx="9">
                        <c:v>-3405405</c:v>
                      </c:pt>
                      <c:pt idx="10">
                        <c:v>-10043913</c:v>
                      </c:pt>
                      <c:pt idx="11">
                        <c:v>7247518</c:v>
                      </c:pt>
                      <c:pt idx="12">
                        <c:v>12471609</c:v>
                      </c:pt>
                      <c:pt idx="13">
                        <c:v>-9903250</c:v>
                      </c:pt>
                      <c:pt idx="14">
                        <c:v>-10489780</c:v>
                      </c:pt>
                      <c:pt idx="15">
                        <c:v>15557485</c:v>
                      </c:pt>
                      <c:pt idx="16">
                        <c:v>15951372</c:v>
                      </c:pt>
                      <c:pt idx="17">
                        <c:v>2955285</c:v>
                      </c:pt>
                      <c:pt idx="18">
                        <c:v>42618347</c:v>
                      </c:pt>
                      <c:pt idx="19">
                        <c:v>46750501</c:v>
                      </c:pt>
                    </c:numCache>
                  </c:numRef>
                </c:val>
                <c:extLst xmlns:c15="http://schemas.microsoft.com/office/drawing/2012/chart">
                  <c:ext xmlns:c16="http://schemas.microsoft.com/office/drawing/2014/chart" uri="{C3380CC4-5D6E-409C-BE32-E72D297353CC}">
                    <c16:uniqueId val="{00000001-0F26-42E4-93BE-6EF56FADA60B}"/>
                  </c:ext>
                </c:extLst>
              </c15:ser>
            </c15:filteredBarSeries>
          </c:ext>
        </c:extLst>
      </c:barChart>
      <c:lineChart>
        <c:grouping val="standard"/>
        <c:varyColors val="0"/>
        <c:ser>
          <c:idx val="5"/>
          <c:order val="5"/>
          <c:tx>
            <c:v>Giá tị ròng (Tỷ VNĐ)</c:v>
          </c:tx>
          <c:spPr>
            <a:ln w="19050" cap="rnd">
              <a:solidFill>
                <a:srgbClr val="054372"/>
              </a:solidFill>
              <a:round/>
            </a:ln>
            <a:effectLst/>
          </c:spPr>
          <c:marker>
            <c:symbol val="none"/>
          </c:marker>
          <c:cat>
            <c:numRef>
              <c:f>daily_11h30_nn_data!$A$2:$A$21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daily_11h30_nn_data!$G$2:$G$21</c:f>
              <c:numCache>
                <c:formatCode>General</c:formatCode>
                <c:ptCount val="20"/>
                <c:pt idx="0">
                  <c:v>-649.00820787200053</c:v>
                </c:pt>
                <c:pt idx="1">
                  <c:v>-802.66563584000039</c:v>
                </c:pt>
                <c:pt idx="2">
                  <c:v>-66.827065343999692</c:v>
                </c:pt>
                <c:pt idx="3">
                  <c:v>752.77602816000035</c:v>
                </c:pt>
                <c:pt idx="4">
                  <c:v>-2258.8540313600006</c:v>
                </c:pt>
                <c:pt idx="5">
                  <c:v>-10242.163047424001</c:v>
                </c:pt>
                <c:pt idx="6">
                  <c:v>-2477.2870942719996</c:v>
                </c:pt>
                <c:pt idx="7">
                  <c:v>-2223.5232808959995</c:v>
                </c:pt>
                <c:pt idx="8">
                  <c:v>1623.9591915520002</c:v>
                </c:pt>
                <c:pt idx="9">
                  <c:v>-686.16655257600007</c:v>
                </c:pt>
                <c:pt idx="10">
                  <c:v>-984.18709708799975</c:v>
                </c:pt>
                <c:pt idx="11">
                  <c:v>-14.130687999999729</c:v>
                </c:pt>
                <c:pt idx="12">
                  <c:v>-342.57100185600046</c:v>
                </c:pt>
                <c:pt idx="13">
                  <c:v>106.2437928959996</c:v>
                </c:pt>
                <c:pt idx="14">
                  <c:v>-1880.3081052160003</c:v>
                </c:pt>
                <c:pt idx="15">
                  <c:v>137.96551065600039</c:v>
                </c:pt>
                <c:pt idx="16">
                  <c:v>-69.935638527999814</c:v>
                </c:pt>
                <c:pt idx="17">
                  <c:v>-119.75248895999988</c:v>
                </c:pt>
                <c:pt idx="18">
                  <c:v>311.33773209599985</c:v>
                </c:pt>
                <c:pt idx="19">
                  <c:v>1137.5638261760002</c:v>
                </c:pt>
              </c:numCache>
            </c:numRef>
          </c:val>
          <c:smooth val="1"/>
          <c:extLst>
            <c:ext xmlns:c16="http://schemas.microsoft.com/office/drawing/2014/chart" uri="{C3380CC4-5D6E-409C-BE32-E72D297353CC}">
              <c16:uniqueId val="{00000002-0F26-42E4-93BE-6EF56FADA60B}"/>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daily_11h30_itd!$G$1</c:f>
              <c:strCache>
                <c:ptCount val="1"/>
                <c:pt idx="0">
                  <c:v>volume</c:v>
                </c:pt>
              </c:strCache>
            </c:strRef>
          </c:tx>
          <c:spPr>
            <a:solidFill>
              <a:schemeClr val="tx1">
                <a:lumMod val="65000"/>
                <a:lumOff val="35000"/>
                <a:alpha val="30000"/>
              </a:schemeClr>
            </a:solidFill>
            <a:ln>
              <a:noFill/>
            </a:ln>
            <a:effectLst/>
          </c:spPr>
          <c:invertIfNegative val="0"/>
          <c:cat>
            <c:numRef>
              <c:f>daily_11h30_itd!$A$2:$A$152</c:f>
              <c:numCache>
                <c:formatCode>m/d/yyyy\ h:mm</c:formatCode>
                <c:ptCount val="15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numCache>
            </c:numRef>
          </c:cat>
          <c:val>
            <c:numRef>
              <c:f>daily_11h30_itd!$G$2:$G$152</c:f>
              <c:numCache>
                <c:formatCode>General</c:formatCode>
                <c:ptCount val="151"/>
                <c:pt idx="0">
                  <c:v>1</c:v>
                </c:pt>
                <c:pt idx="1">
                  <c:v>0</c:v>
                </c:pt>
                <c:pt idx="2">
                  <c:v>0</c:v>
                </c:pt>
                <c:pt idx="3">
                  <c:v>0</c:v>
                </c:pt>
                <c:pt idx="4">
                  <c:v>0</c:v>
                </c:pt>
                <c:pt idx="5">
                  <c:v>0</c:v>
                </c:pt>
                <c:pt idx="6">
                  <c:v>2910000</c:v>
                </c:pt>
                <c:pt idx="7">
                  <c:v>2910000</c:v>
                </c:pt>
                <c:pt idx="8">
                  <c:v>0</c:v>
                </c:pt>
                <c:pt idx="9">
                  <c:v>0</c:v>
                </c:pt>
                <c:pt idx="10">
                  <c:v>0</c:v>
                </c:pt>
                <c:pt idx="11">
                  <c:v>0</c:v>
                </c:pt>
                <c:pt idx="12">
                  <c:v>0</c:v>
                </c:pt>
                <c:pt idx="13">
                  <c:v>0</c:v>
                </c:pt>
                <c:pt idx="14">
                  <c:v>0</c:v>
                </c:pt>
                <c:pt idx="15">
                  <c:v>42936570</c:v>
                </c:pt>
                <c:pt idx="16">
                  <c:v>13273370</c:v>
                </c:pt>
                <c:pt idx="17">
                  <c:v>11778953</c:v>
                </c:pt>
                <c:pt idx="18">
                  <c:v>10505896</c:v>
                </c:pt>
                <c:pt idx="19">
                  <c:v>12289933</c:v>
                </c:pt>
                <c:pt idx="20">
                  <c:v>12367812</c:v>
                </c:pt>
                <c:pt idx="21">
                  <c:v>12849757</c:v>
                </c:pt>
                <c:pt idx="22">
                  <c:v>9660485</c:v>
                </c:pt>
                <c:pt idx="23">
                  <c:v>9752331</c:v>
                </c:pt>
                <c:pt idx="24">
                  <c:v>11240068</c:v>
                </c:pt>
                <c:pt idx="25">
                  <c:v>14060907</c:v>
                </c:pt>
                <c:pt idx="26">
                  <c:v>9181739</c:v>
                </c:pt>
                <c:pt idx="27">
                  <c:v>8332746</c:v>
                </c:pt>
                <c:pt idx="28">
                  <c:v>7936856</c:v>
                </c:pt>
                <c:pt idx="29">
                  <c:v>9517403</c:v>
                </c:pt>
                <c:pt idx="30">
                  <c:v>12685215</c:v>
                </c:pt>
                <c:pt idx="31">
                  <c:v>12086335</c:v>
                </c:pt>
                <c:pt idx="32">
                  <c:v>11728499</c:v>
                </c:pt>
                <c:pt idx="33">
                  <c:v>11975925</c:v>
                </c:pt>
                <c:pt idx="34">
                  <c:v>12427411</c:v>
                </c:pt>
                <c:pt idx="35">
                  <c:v>10943932</c:v>
                </c:pt>
                <c:pt idx="36">
                  <c:v>10145218</c:v>
                </c:pt>
                <c:pt idx="37">
                  <c:v>11119779</c:v>
                </c:pt>
                <c:pt idx="38">
                  <c:v>9844740</c:v>
                </c:pt>
                <c:pt idx="39">
                  <c:v>10615266</c:v>
                </c:pt>
                <c:pt idx="40">
                  <c:v>10947612</c:v>
                </c:pt>
                <c:pt idx="41">
                  <c:v>13480041</c:v>
                </c:pt>
                <c:pt idx="42">
                  <c:v>8467785</c:v>
                </c:pt>
                <c:pt idx="43">
                  <c:v>9068857</c:v>
                </c:pt>
                <c:pt idx="44">
                  <c:v>7185435</c:v>
                </c:pt>
                <c:pt idx="45">
                  <c:v>8581054</c:v>
                </c:pt>
                <c:pt idx="46">
                  <c:v>6553469</c:v>
                </c:pt>
                <c:pt idx="47">
                  <c:v>5919270</c:v>
                </c:pt>
                <c:pt idx="48">
                  <c:v>7303941</c:v>
                </c:pt>
                <c:pt idx="49">
                  <c:v>6540739</c:v>
                </c:pt>
                <c:pt idx="50">
                  <c:v>6269311</c:v>
                </c:pt>
                <c:pt idx="51">
                  <c:v>7190509</c:v>
                </c:pt>
                <c:pt idx="52">
                  <c:v>7841719</c:v>
                </c:pt>
                <c:pt idx="53">
                  <c:v>10171817</c:v>
                </c:pt>
                <c:pt idx="54">
                  <c:v>7954804</c:v>
                </c:pt>
                <c:pt idx="55">
                  <c:v>6971402</c:v>
                </c:pt>
                <c:pt idx="56">
                  <c:v>7699028</c:v>
                </c:pt>
                <c:pt idx="57">
                  <c:v>7678250</c:v>
                </c:pt>
                <c:pt idx="58">
                  <c:v>6603722</c:v>
                </c:pt>
                <c:pt idx="59">
                  <c:v>7485306</c:v>
                </c:pt>
                <c:pt idx="60">
                  <c:v>7834339</c:v>
                </c:pt>
                <c:pt idx="61">
                  <c:v>8458891</c:v>
                </c:pt>
                <c:pt idx="62">
                  <c:v>6619322</c:v>
                </c:pt>
                <c:pt idx="63">
                  <c:v>5940432</c:v>
                </c:pt>
                <c:pt idx="64">
                  <c:v>5966031</c:v>
                </c:pt>
                <c:pt idx="65">
                  <c:v>6659253</c:v>
                </c:pt>
                <c:pt idx="66">
                  <c:v>6225086</c:v>
                </c:pt>
                <c:pt idx="67">
                  <c:v>5409899</c:v>
                </c:pt>
                <c:pt idx="68">
                  <c:v>5391277</c:v>
                </c:pt>
                <c:pt idx="69">
                  <c:v>6043910</c:v>
                </c:pt>
                <c:pt idx="70">
                  <c:v>4846451</c:v>
                </c:pt>
                <c:pt idx="71">
                  <c:v>5593788</c:v>
                </c:pt>
                <c:pt idx="72">
                  <c:v>5611710</c:v>
                </c:pt>
                <c:pt idx="73">
                  <c:v>5069998</c:v>
                </c:pt>
                <c:pt idx="74">
                  <c:v>8124247</c:v>
                </c:pt>
                <c:pt idx="75">
                  <c:v>7521360</c:v>
                </c:pt>
                <c:pt idx="76">
                  <c:v>5507556</c:v>
                </c:pt>
                <c:pt idx="77">
                  <c:v>4992031</c:v>
                </c:pt>
                <c:pt idx="78">
                  <c:v>5105542</c:v>
                </c:pt>
                <c:pt idx="79">
                  <c:v>4999254</c:v>
                </c:pt>
                <c:pt idx="80">
                  <c:v>5638590</c:v>
                </c:pt>
                <c:pt idx="81">
                  <c:v>5159103</c:v>
                </c:pt>
                <c:pt idx="82">
                  <c:v>6743501</c:v>
                </c:pt>
                <c:pt idx="83">
                  <c:v>5588042</c:v>
                </c:pt>
                <c:pt idx="84">
                  <c:v>6764531</c:v>
                </c:pt>
                <c:pt idx="85">
                  <c:v>7729755</c:v>
                </c:pt>
                <c:pt idx="86">
                  <c:v>6205503</c:v>
                </c:pt>
                <c:pt idx="87">
                  <c:v>8342996</c:v>
                </c:pt>
                <c:pt idx="88">
                  <c:v>8987776</c:v>
                </c:pt>
                <c:pt idx="89">
                  <c:v>9558945</c:v>
                </c:pt>
                <c:pt idx="90">
                  <c:v>7199888</c:v>
                </c:pt>
                <c:pt idx="91">
                  <c:v>7281134</c:v>
                </c:pt>
                <c:pt idx="92">
                  <c:v>7102618</c:v>
                </c:pt>
                <c:pt idx="93">
                  <c:v>6204321</c:v>
                </c:pt>
                <c:pt idx="94">
                  <c:v>4106577</c:v>
                </c:pt>
                <c:pt idx="95">
                  <c:v>4986402</c:v>
                </c:pt>
                <c:pt idx="96">
                  <c:v>4265719</c:v>
                </c:pt>
                <c:pt idx="97">
                  <c:v>3630799</c:v>
                </c:pt>
                <c:pt idx="98">
                  <c:v>3884137</c:v>
                </c:pt>
                <c:pt idx="99">
                  <c:v>3249639</c:v>
                </c:pt>
                <c:pt idx="100">
                  <c:v>3096671</c:v>
                </c:pt>
                <c:pt idx="101">
                  <c:v>2815682</c:v>
                </c:pt>
                <c:pt idx="102">
                  <c:v>2493000</c:v>
                </c:pt>
                <c:pt idx="103">
                  <c:v>3509440</c:v>
                </c:pt>
                <c:pt idx="104">
                  <c:v>2755724</c:v>
                </c:pt>
                <c:pt idx="105">
                  <c:v>3652195</c:v>
                </c:pt>
                <c:pt idx="106">
                  <c:v>2762281</c:v>
                </c:pt>
                <c:pt idx="107">
                  <c:v>2394171</c:v>
                </c:pt>
                <c:pt idx="108">
                  <c:v>2578179</c:v>
                </c:pt>
                <c:pt idx="109">
                  <c:v>2310910</c:v>
                </c:pt>
                <c:pt idx="110">
                  <c:v>3468424</c:v>
                </c:pt>
                <c:pt idx="111">
                  <c:v>3076435</c:v>
                </c:pt>
                <c:pt idx="112">
                  <c:v>2982696</c:v>
                </c:pt>
                <c:pt idx="113">
                  <c:v>3084440</c:v>
                </c:pt>
                <c:pt idx="114">
                  <c:v>2649334</c:v>
                </c:pt>
                <c:pt idx="115">
                  <c:v>2447036</c:v>
                </c:pt>
                <c:pt idx="116">
                  <c:v>3413356</c:v>
                </c:pt>
                <c:pt idx="117">
                  <c:v>3467772</c:v>
                </c:pt>
                <c:pt idx="118">
                  <c:v>3317564</c:v>
                </c:pt>
                <c:pt idx="119">
                  <c:v>2425757</c:v>
                </c:pt>
                <c:pt idx="120">
                  <c:v>4302263</c:v>
                </c:pt>
                <c:pt idx="121">
                  <c:v>2803897</c:v>
                </c:pt>
                <c:pt idx="122">
                  <c:v>3779393</c:v>
                </c:pt>
                <c:pt idx="123">
                  <c:v>3431596</c:v>
                </c:pt>
                <c:pt idx="124">
                  <c:v>3506637</c:v>
                </c:pt>
                <c:pt idx="125">
                  <c:v>2342145</c:v>
                </c:pt>
                <c:pt idx="126">
                  <c:v>3390720</c:v>
                </c:pt>
                <c:pt idx="127">
                  <c:v>3241672</c:v>
                </c:pt>
                <c:pt idx="128">
                  <c:v>3028729</c:v>
                </c:pt>
                <c:pt idx="129">
                  <c:v>5204708</c:v>
                </c:pt>
                <c:pt idx="130">
                  <c:v>3635092</c:v>
                </c:pt>
                <c:pt idx="131">
                  <c:v>3041573</c:v>
                </c:pt>
                <c:pt idx="132">
                  <c:v>2643144</c:v>
                </c:pt>
                <c:pt idx="133">
                  <c:v>2040049</c:v>
                </c:pt>
                <c:pt idx="134">
                  <c:v>3648439</c:v>
                </c:pt>
                <c:pt idx="135">
                  <c:v>3686097</c:v>
                </c:pt>
                <c:pt idx="136">
                  <c:v>2771346</c:v>
                </c:pt>
                <c:pt idx="137">
                  <c:v>2159058</c:v>
                </c:pt>
                <c:pt idx="138">
                  <c:v>2420634</c:v>
                </c:pt>
                <c:pt idx="139">
                  <c:v>2468387</c:v>
                </c:pt>
                <c:pt idx="140">
                  <c:v>3173322</c:v>
                </c:pt>
                <c:pt idx="141">
                  <c:v>1889046</c:v>
                </c:pt>
                <c:pt idx="142">
                  <c:v>2582299</c:v>
                </c:pt>
                <c:pt idx="143">
                  <c:v>3223772</c:v>
                </c:pt>
                <c:pt idx="144">
                  <c:v>3166561</c:v>
                </c:pt>
                <c:pt idx="145">
                  <c:v>3411968</c:v>
                </c:pt>
                <c:pt idx="146">
                  <c:v>3060273</c:v>
                </c:pt>
                <c:pt idx="147">
                  <c:v>4069598</c:v>
                </c:pt>
                <c:pt idx="148">
                  <c:v>3571462</c:v>
                </c:pt>
                <c:pt idx="149">
                  <c:v>3941865</c:v>
                </c:pt>
                <c:pt idx="150">
                  <c:v>555401</c:v>
                </c:pt>
              </c:numCache>
            </c:numRef>
          </c:val>
          <c:extLst>
            <c:ext xmlns:c16="http://schemas.microsoft.com/office/drawing/2014/chart" uri="{C3380CC4-5D6E-409C-BE32-E72D297353CC}">
              <c16:uniqueId val="{00000000-1494-4F3B-8394-5104311A09E5}"/>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daily_11h30_itd!$F$1</c:f>
              <c:strCache>
                <c:ptCount val="1"/>
                <c:pt idx="0">
                  <c:v>close</c:v>
                </c:pt>
              </c:strCache>
            </c:strRef>
          </c:tx>
          <c:spPr>
            <a:ln w="19050" cap="rnd">
              <a:solidFill>
                <a:srgbClr val="054372"/>
              </a:solidFill>
              <a:round/>
            </a:ln>
            <a:effectLst/>
          </c:spPr>
          <c:marker>
            <c:symbol val="none"/>
          </c:marker>
          <c:cat>
            <c:numRef>
              <c:f>daily_11h30_itd!$A$2:$A$152</c:f>
              <c:numCache>
                <c:formatCode>m/d/yyyy\ h:mm</c:formatCode>
                <c:ptCount val="15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numCache>
            </c:numRef>
          </c:cat>
          <c:val>
            <c:numRef>
              <c:f>daily_11h30_itd!$F$2:$F$152</c:f>
              <c:numCache>
                <c:formatCode>General</c:formatCode>
                <c:ptCount val="151"/>
                <c:pt idx="0">
                  <c:v>1588.93994140625</c:v>
                </c:pt>
                <c:pt idx="1">
                  <c:v>1588.93994140625</c:v>
                </c:pt>
                <c:pt idx="2">
                  <c:v>1588.93994140625</c:v>
                </c:pt>
                <c:pt idx="3">
                  <c:v>1588.93994140625</c:v>
                </c:pt>
                <c:pt idx="4">
                  <c:v>1588.93994140625</c:v>
                </c:pt>
                <c:pt idx="5">
                  <c:v>1588.93994140625</c:v>
                </c:pt>
                <c:pt idx="6">
                  <c:v>1590.989990234375</c:v>
                </c:pt>
                <c:pt idx="7">
                  <c:v>1592.3299560546875</c:v>
                </c:pt>
                <c:pt idx="8">
                  <c:v>1592.3299560546875</c:v>
                </c:pt>
                <c:pt idx="9">
                  <c:v>1592.3299560546875</c:v>
                </c:pt>
                <c:pt idx="10">
                  <c:v>1592.3299560546875</c:v>
                </c:pt>
                <c:pt idx="11">
                  <c:v>1592.3299560546875</c:v>
                </c:pt>
                <c:pt idx="12">
                  <c:v>1592.3299560546875</c:v>
                </c:pt>
                <c:pt idx="13">
                  <c:v>1592.3299560546875</c:v>
                </c:pt>
                <c:pt idx="14">
                  <c:v>1592.3299560546875</c:v>
                </c:pt>
                <c:pt idx="15">
                  <c:v>1584.949951171875</c:v>
                </c:pt>
                <c:pt idx="16">
                  <c:v>1592.280029296875</c:v>
                </c:pt>
                <c:pt idx="17">
                  <c:v>1591.1300048828125</c:v>
                </c:pt>
                <c:pt idx="18">
                  <c:v>1589.0899658203125</c:v>
                </c:pt>
                <c:pt idx="19">
                  <c:v>1588.6099853515625</c:v>
                </c:pt>
                <c:pt idx="20">
                  <c:v>1588.6099853515625</c:v>
                </c:pt>
                <c:pt idx="21">
                  <c:v>1587.199951171875</c:v>
                </c:pt>
                <c:pt idx="22">
                  <c:v>1586.6099853515625</c:v>
                </c:pt>
                <c:pt idx="23">
                  <c:v>1586.3399658203125</c:v>
                </c:pt>
                <c:pt idx="24">
                  <c:v>1586.6300048828125</c:v>
                </c:pt>
                <c:pt idx="25">
                  <c:v>1586.72998046875</c:v>
                </c:pt>
                <c:pt idx="26">
                  <c:v>1586.3900146484375</c:v>
                </c:pt>
                <c:pt idx="27">
                  <c:v>1586.9000244140625</c:v>
                </c:pt>
                <c:pt idx="28">
                  <c:v>1586.739990234375</c:v>
                </c:pt>
                <c:pt idx="29">
                  <c:v>1587.489990234375</c:v>
                </c:pt>
                <c:pt idx="30">
                  <c:v>1587.9300537109375</c:v>
                </c:pt>
                <c:pt idx="31">
                  <c:v>1588.47998046875</c:v>
                </c:pt>
                <c:pt idx="32">
                  <c:v>1588.949951171875</c:v>
                </c:pt>
                <c:pt idx="33">
                  <c:v>1589.75</c:v>
                </c:pt>
                <c:pt idx="34">
                  <c:v>1590.3499755859375</c:v>
                </c:pt>
                <c:pt idx="35">
                  <c:v>1591.1600341796875</c:v>
                </c:pt>
                <c:pt idx="36">
                  <c:v>1592.949951171875</c:v>
                </c:pt>
                <c:pt idx="37">
                  <c:v>1594.22998046875</c:v>
                </c:pt>
                <c:pt idx="38">
                  <c:v>1594.4200439453125</c:v>
                </c:pt>
                <c:pt idx="39">
                  <c:v>1595.6400146484375</c:v>
                </c:pt>
                <c:pt idx="40">
                  <c:v>1595.6199951171875</c:v>
                </c:pt>
                <c:pt idx="41">
                  <c:v>1593.719970703125</c:v>
                </c:pt>
                <c:pt idx="42">
                  <c:v>1593.3900146484375</c:v>
                </c:pt>
                <c:pt idx="43">
                  <c:v>1594.02001953125</c:v>
                </c:pt>
                <c:pt idx="44">
                  <c:v>1594</c:v>
                </c:pt>
                <c:pt idx="45">
                  <c:v>1593.9100341796875</c:v>
                </c:pt>
                <c:pt idx="46">
                  <c:v>1593.4599609375</c:v>
                </c:pt>
                <c:pt idx="47">
                  <c:v>1593.3900146484375</c:v>
                </c:pt>
                <c:pt idx="48">
                  <c:v>1593.9200439453125</c:v>
                </c:pt>
                <c:pt idx="49">
                  <c:v>1594.06005859375</c:v>
                </c:pt>
                <c:pt idx="50">
                  <c:v>1594.2099609375</c:v>
                </c:pt>
                <c:pt idx="51">
                  <c:v>1594.56005859375</c:v>
                </c:pt>
                <c:pt idx="52">
                  <c:v>1595.260009765625</c:v>
                </c:pt>
                <c:pt idx="53">
                  <c:v>1595.0899658203125</c:v>
                </c:pt>
                <c:pt idx="54">
                  <c:v>1596.75</c:v>
                </c:pt>
                <c:pt idx="55">
                  <c:v>1597.31005859375</c:v>
                </c:pt>
                <c:pt idx="56">
                  <c:v>1597.31005859375</c:v>
                </c:pt>
                <c:pt idx="57">
                  <c:v>1598.0999755859375</c:v>
                </c:pt>
                <c:pt idx="58">
                  <c:v>1597.5400390625</c:v>
                </c:pt>
                <c:pt idx="59">
                  <c:v>1596.219970703125</c:v>
                </c:pt>
                <c:pt idx="60">
                  <c:v>1595.969970703125</c:v>
                </c:pt>
                <c:pt idx="61">
                  <c:v>1595.6400146484375</c:v>
                </c:pt>
                <c:pt idx="62">
                  <c:v>1595.9300537109375</c:v>
                </c:pt>
                <c:pt idx="63">
                  <c:v>1595.3299560546875</c:v>
                </c:pt>
                <c:pt idx="64">
                  <c:v>1594.6099853515625</c:v>
                </c:pt>
                <c:pt idx="65">
                  <c:v>1594.0699462890625</c:v>
                </c:pt>
                <c:pt idx="66">
                  <c:v>1593.7099609375</c:v>
                </c:pt>
                <c:pt idx="67">
                  <c:v>1593.47998046875</c:v>
                </c:pt>
                <c:pt idx="68">
                  <c:v>1593.050048828125</c:v>
                </c:pt>
                <c:pt idx="69">
                  <c:v>1592.6199951171875</c:v>
                </c:pt>
                <c:pt idx="70">
                  <c:v>1592.6300048828125</c:v>
                </c:pt>
                <c:pt idx="71">
                  <c:v>1592.1400146484375</c:v>
                </c:pt>
                <c:pt idx="72">
                  <c:v>1592.1400146484375</c:v>
                </c:pt>
                <c:pt idx="73">
                  <c:v>1591.800048828125</c:v>
                </c:pt>
                <c:pt idx="74">
                  <c:v>1591.4100341796875</c:v>
                </c:pt>
                <c:pt idx="75">
                  <c:v>1591.3199462890625</c:v>
                </c:pt>
                <c:pt idx="76">
                  <c:v>1591.010009765625</c:v>
                </c:pt>
                <c:pt idx="77">
                  <c:v>1591.4200439453125</c:v>
                </c:pt>
                <c:pt idx="78">
                  <c:v>1591.9000244140625</c:v>
                </c:pt>
                <c:pt idx="79">
                  <c:v>1592.0899658203125</c:v>
                </c:pt>
                <c:pt idx="80">
                  <c:v>1592.0899658203125</c:v>
                </c:pt>
                <c:pt idx="81">
                  <c:v>1592.5999755859375</c:v>
                </c:pt>
                <c:pt idx="82">
                  <c:v>1593.3499755859375</c:v>
                </c:pt>
                <c:pt idx="83">
                  <c:v>1594.9000244140625</c:v>
                </c:pt>
                <c:pt idx="84">
                  <c:v>1595.18994140625</c:v>
                </c:pt>
                <c:pt idx="85">
                  <c:v>1596.8900146484375</c:v>
                </c:pt>
                <c:pt idx="86">
                  <c:v>1597.9200439453125</c:v>
                </c:pt>
                <c:pt idx="87">
                  <c:v>1599.510009765625</c:v>
                </c:pt>
                <c:pt idx="88">
                  <c:v>1600.9200439453125</c:v>
                </c:pt>
                <c:pt idx="89">
                  <c:v>1600.719970703125</c:v>
                </c:pt>
                <c:pt idx="90">
                  <c:v>1600.81005859375</c:v>
                </c:pt>
                <c:pt idx="91">
                  <c:v>1601.239990234375</c:v>
                </c:pt>
                <c:pt idx="92">
                  <c:v>1600.530029296875</c:v>
                </c:pt>
                <c:pt idx="93">
                  <c:v>1599.1400146484375</c:v>
                </c:pt>
                <c:pt idx="94">
                  <c:v>1598.27001953125</c:v>
                </c:pt>
                <c:pt idx="95">
                  <c:v>1597.780029296875</c:v>
                </c:pt>
                <c:pt idx="96">
                  <c:v>1597.719970703125</c:v>
                </c:pt>
                <c:pt idx="97">
                  <c:v>1598.280029296875</c:v>
                </c:pt>
                <c:pt idx="98">
                  <c:v>1598.43994140625</c:v>
                </c:pt>
                <c:pt idx="99">
                  <c:v>1598.0699462890625</c:v>
                </c:pt>
                <c:pt idx="100">
                  <c:v>1597.75</c:v>
                </c:pt>
                <c:pt idx="101">
                  <c:v>1597.989990234375</c:v>
                </c:pt>
                <c:pt idx="102">
                  <c:v>1597.6800537109375</c:v>
                </c:pt>
                <c:pt idx="103">
                  <c:v>1597.3499755859375</c:v>
                </c:pt>
                <c:pt idx="104">
                  <c:v>1597.5699462890625</c:v>
                </c:pt>
                <c:pt idx="105">
                  <c:v>1597.550048828125</c:v>
                </c:pt>
                <c:pt idx="106">
                  <c:v>1597.4100341796875</c:v>
                </c:pt>
                <c:pt idx="107">
                  <c:v>1597.739990234375</c:v>
                </c:pt>
                <c:pt idx="108">
                  <c:v>1598.22998046875</c:v>
                </c:pt>
                <c:pt idx="109">
                  <c:v>1598.0400390625</c:v>
                </c:pt>
                <c:pt idx="110">
                  <c:v>1598.030029296875</c:v>
                </c:pt>
                <c:pt idx="111">
                  <c:v>1597.969970703125</c:v>
                </c:pt>
                <c:pt idx="112">
                  <c:v>1598.0999755859375</c:v>
                </c:pt>
                <c:pt idx="113">
                  <c:v>1598.300048828125</c:v>
                </c:pt>
                <c:pt idx="114">
                  <c:v>1598.9000244140625</c:v>
                </c:pt>
                <c:pt idx="115">
                  <c:v>1598.5999755859375</c:v>
                </c:pt>
                <c:pt idx="116">
                  <c:v>1598.8900146484375</c:v>
                </c:pt>
                <c:pt idx="117">
                  <c:v>1598.739990234375</c:v>
                </c:pt>
                <c:pt idx="118">
                  <c:v>1598.1800537109375</c:v>
                </c:pt>
                <c:pt idx="119">
                  <c:v>1598.3299560546875</c:v>
                </c:pt>
                <c:pt idx="120">
                  <c:v>1597.989990234375</c:v>
                </c:pt>
                <c:pt idx="121">
                  <c:v>1597.3399658203125</c:v>
                </c:pt>
                <c:pt idx="122">
                  <c:v>1597.260009765625</c:v>
                </c:pt>
                <c:pt idx="123">
                  <c:v>1596.8499755859375</c:v>
                </c:pt>
                <c:pt idx="124">
                  <c:v>1596.72998046875</c:v>
                </c:pt>
                <c:pt idx="125">
                  <c:v>1596.5</c:v>
                </c:pt>
                <c:pt idx="126">
                  <c:v>1596.3399658203125</c:v>
                </c:pt>
                <c:pt idx="127">
                  <c:v>1596.18994140625</c:v>
                </c:pt>
                <c:pt idx="128">
                  <c:v>1595.9300537109375</c:v>
                </c:pt>
                <c:pt idx="129">
                  <c:v>1595.699951171875</c:v>
                </c:pt>
                <c:pt idx="130">
                  <c:v>1595.1199951171875</c:v>
                </c:pt>
                <c:pt idx="131">
                  <c:v>1595.4200439453125</c:v>
                </c:pt>
                <c:pt idx="132">
                  <c:v>1595.800048828125</c:v>
                </c:pt>
                <c:pt idx="133">
                  <c:v>1596.22998046875</c:v>
                </c:pt>
                <c:pt idx="134">
                  <c:v>1596.02001953125</c:v>
                </c:pt>
                <c:pt idx="135">
                  <c:v>1596.3499755859375</c:v>
                </c:pt>
                <c:pt idx="136">
                  <c:v>1596.02001953125</c:v>
                </c:pt>
                <c:pt idx="137">
                  <c:v>1596.2099609375</c:v>
                </c:pt>
                <c:pt idx="138">
                  <c:v>1596.219970703125</c:v>
                </c:pt>
                <c:pt idx="139">
                  <c:v>1596.06005859375</c:v>
                </c:pt>
                <c:pt idx="140">
                  <c:v>1597.510009765625</c:v>
                </c:pt>
                <c:pt idx="141">
                  <c:v>1597.8199462890625</c:v>
                </c:pt>
                <c:pt idx="142">
                  <c:v>1597.9599609375</c:v>
                </c:pt>
                <c:pt idx="143">
                  <c:v>1598.4000244140625</c:v>
                </c:pt>
                <c:pt idx="144">
                  <c:v>1598.9100341796875</c:v>
                </c:pt>
                <c:pt idx="145">
                  <c:v>1599.0699462890625</c:v>
                </c:pt>
                <c:pt idx="146">
                  <c:v>1599.2900390625</c:v>
                </c:pt>
                <c:pt idx="147">
                  <c:v>1599.2900390625</c:v>
                </c:pt>
                <c:pt idx="148">
                  <c:v>1599.719970703125</c:v>
                </c:pt>
                <c:pt idx="149">
                  <c:v>1600.300048828125</c:v>
                </c:pt>
                <c:pt idx="150">
                  <c:v>1600.4100341796875</c:v>
                </c:pt>
              </c:numCache>
            </c:numRef>
          </c:val>
          <c:smooth val="1"/>
          <c:extLst>
            <c:ext xmlns:c16="http://schemas.microsoft.com/office/drawing/2014/chart" uri="{C3380CC4-5D6E-409C-BE32-E72D297353CC}">
              <c16:uniqueId val="{00000001-1494-4F3B-8394-5104311A09E5}"/>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crosses val="autoZero"/>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116837172195953E-2"/>
          <c:y val="9.0909112600599529E-3"/>
          <c:w val="0.83995035331994139"/>
          <c:h val="0.9909090887399401"/>
        </c:manualLayout>
      </c:layout>
      <c:barChart>
        <c:barDir val="bar"/>
        <c:grouping val="clustered"/>
        <c:varyColors val="0"/>
        <c:ser>
          <c:idx val="0"/>
          <c:order val="0"/>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Calibri" panose="020F050202020403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daily_11h30_industry!$A$2:$A$23</c:f>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f>daily_11h30_industry!$B$2:$B$23</c:f>
              <c:numCache>
                <c:formatCode>General</c:formatCode>
                <c:ptCount val="22"/>
                <c:pt idx="0">
                  <c:v>1.1336711258503551</c:v>
                </c:pt>
                <c:pt idx="1">
                  <c:v>0.78479233421717864</c:v>
                </c:pt>
                <c:pt idx="2">
                  <c:v>1.2393909451606464</c:v>
                </c:pt>
                <c:pt idx="3">
                  <c:v>0.87606384161053863</c:v>
                </c:pt>
                <c:pt idx="4">
                  <c:v>1.0589807446116277</c:v>
                </c:pt>
                <c:pt idx="5">
                  <c:v>0.91959662000150733</c:v>
                </c:pt>
                <c:pt idx="6">
                  <c:v>1.5549320618557567</c:v>
                </c:pt>
                <c:pt idx="7">
                  <c:v>0.92329719915430031</c:v>
                </c:pt>
                <c:pt idx="8">
                  <c:v>1.4033165182966612</c:v>
                </c:pt>
                <c:pt idx="9">
                  <c:v>0.98464460309473323</c:v>
                </c:pt>
                <c:pt idx="10">
                  <c:v>1.2479633987161232</c:v>
                </c:pt>
                <c:pt idx="11">
                  <c:v>0.99571809799457645</c:v>
                </c:pt>
                <c:pt idx="12">
                  <c:v>0.98186175982931367</c:v>
                </c:pt>
                <c:pt idx="13">
                  <c:v>0.652013296302001</c:v>
                </c:pt>
                <c:pt idx="14">
                  <c:v>1.0028003757787936</c:v>
                </c:pt>
                <c:pt idx="15">
                  <c:v>0.7110444959590505</c:v>
                </c:pt>
                <c:pt idx="16">
                  <c:v>0.623638729821125</c:v>
                </c:pt>
                <c:pt idx="17">
                  <c:v>0.82363234813781905</c:v>
                </c:pt>
                <c:pt idx="18">
                  <c:v>0.65582877260268502</c:v>
                </c:pt>
                <c:pt idx="19">
                  <c:v>1.5699940202227141</c:v>
                </c:pt>
                <c:pt idx="20">
                  <c:v>0.68882732229119992</c:v>
                </c:pt>
                <c:pt idx="21">
                  <c:v>0.66599501682733353</c:v>
                </c:pt>
              </c:numCache>
            </c:numRef>
          </c:val>
          <c:extLst>
            <c:ext xmlns:c16="http://schemas.microsoft.com/office/drawing/2014/chart" uri="{C3380CC4-5D6E-409C-BE32-E72D297353CC}">
              <c16:uniqueId val="{00000000-4F8B-45C1-BCE2-7B9836FA8813}"/>
            </c:ext>
          </c:extLst>
        </c:ser>
        <c:dLbls>
          <c:dLblPos val="outEnd"/>
          <c:showLegendKey val="0"/>
          <c:showVal val="1"/>
          <c:showCatName val="0"/>
          <c:showSerName val="0"/>
          <c:showPercent val="0"/>
          <c:showBubbleSize val="0"/>
        </c:dLbls>
        <c:gapWidth val="50"/>
        <c:axId val="2100993072"/>
        <c:axId val="2101002192"/>
        <c:extLst>
          <c:ext xmlns:c15="http://schemas.microsoft.com/office/drawing/2012/chart" uri="{02D57815-91ED-43cb-92C2-25804820EDAC}">
            <c15:filteredBarSeries>
              <c15: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daily_11h30_industry!$A$2:$A$23</c15:sqref>
                        </c15:formulaRef>
                      </c:ext>
                    </c:extLst>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extLst>
                      <c:ext uri="{02D57815-91ED-43cb-92C2-25804820EDAC}">
                        <c15:formulaRef>
                          <c15:sqref>daily_11h30_industry!$C$2:$C$23</c15:sqref>
                        </c15:formulaRef>
                      </c:ext>
                    </c:extLst>
                    <c:numCache>
                      <c:formatCode>General</c:formatCode>
                      <c:ptCount val="22"/>
                      <c:pt idx="0">
                        <c:v>1.4688417647759395</c:v>
                      </c:pt>
                      <c:pt idx="1">
                        <c:v>1.2118443834838855</c:v>
                      </c:pt>
                      <c:pt idx="2">
                        <c:v>0.99404773389989476</c:v>
                      </c:pt>
                      <c:pt idx="3">
                        <c:v>0.73804108451152217</c:v>
                      </c:pt>
                      <c:pt idx="4">
                        <c:v>0.55553078362014763</c:v>
                      </c:pt>
                      <c:pt idx="5">
                        <c:v>0.55497678984084775</c:v>
                      </c:pt>
                      <c:pt idx="6">
                        <c:v>0.48948095523644497</c:v>
                      </c:pt>
                      <c:pt idx="7">
                        <c:v>0.34870230598105184</c:v>
                      </c:pt>
                      <c:pt idx="8">
                        <c:v>0.30320030369681034</c:v>
                      </c:pt>
                      <c:pt idx="9">
                        <c:v>0.26299067958692379</c:v>
                      </c:pt>
                      <c:pt idx="10">
                        <c:v>0.26184104878754516</c:v>
                      </c:pt>
                      <c:pt idx="11">
                        <c:v>0.182433288810115</c:v>
                      </c:pt>
                      <c:pt idx="12">
                        <c:v>0.15876732816240249</c:v>
                      </c:pt>
                      <c:pt idx="13">
                        <c:v>0.11721875100346558</c:v>
                      </c:pt>
                      <c:pt idx="14">
                        <c:v>8.6159053691960946E-2</c:v>
                      </c:pt>
                      <c:pt idx="15">
                        <c:v>1.0650885494801213E-2</c:v>
                      </c:pt>
                      <c:pt idx="16">
                        <c:v>7.4702933297181211E-3</c:v>
                      </c:pt>
                      <c:pt idx="17">
                        <c:v>-3.9277975421768883E-2</c:v>
                      </c:pt>
                      <c:pt idx="18">
                        <c:v>-4.5823989617738474E-2</c:v>
                      </c:pt>
                      <c:pt idx="19">
                        <c:v>-0.10174862081022258</c:v>
                      </c:pt>
                      <c:pt idx="20">
                        <c:v>-0.24714888746166888</c:v>
                      </c:pt>
                      <c:pt idx="21">
                        <c:v>-0.43142169771312128</c:v>
                      </c:pt>
                    </c:numCache>
                  </c:numRef>
                </c:val>
                <c:extLst>
                  <c:ext xmlns:c16="http://schemas.microsoft.com/office/drawing/2014/chart" uri="{C3380CC4-5D6E-409C-BE32-E72D297353CC}">
                    <c16:uniqueId val="{00000000-C14D-4691-88E9-6344A3901AAA}"/>
                  </c:ext>
                </c:extLst>
              </c15:ser>
            </c15:filteredBarSeries>
          </c:ext>
        </c:extLst>
      </c:barChart>
      <c:catAx>
        <c:axId val="2100993072"/>
        <c:scaling>
          <c:orientation val="maxMin"/>
        </c:scaling>
        <c:delete val="0"/>
        <c:axPos val="l"/>
        <c:numFmt formatCode="General" sourceLinked="1"/>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0"/>
        <c:noMultiLvlLbl val="0"/>
      </c:catAx>
      <c:valAx>
        <c:axId val="2101002192"/>
        <c:scaling>
          <c:orientation val="minMax"/>
        </c:scaling>
        <c:delete val="0"/>
        <c:axPos val="t"/>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777622504555922E-2"/>
          <c:y val="0.14499353877050838"/>
          <c:w val="0.91144214674453938"/>
          <c:h val="0.65657782389130936"/>
        </c:manualLayout>
      </c:layout>
      <c:lineChart>
        <c:grouping val="standard"/>
        <c:varyColors val="0"/>
        <c:ser>
          <c:idx val="0"/>
          <c:order val="0"/>
          <c:tx>
            <c:v>Chỉ số hưng phấn</c:v>
          </c:tx>
          <c:spPr>
            <a:ln w="25400" cap="rnd">
              <a:solidFill>
                <a:srgbClr val="C71585"/>
              </a:solidFill>
              <a:round/>
            </a:ln>
            <a:effectLst/>
          </c:spPr>
          <c:marker>
            <c:symbol val="none"/>
          </c:marker>
          <c:cat>
            <c:numRef>
              <c:f>daily_11h30_itd!$A$2:$A$152</c:f>
              <c:numCache>
                <c:formatCode>m/d/yyyy\ h:mm</c:formatCode>
                <c:ptCount val="15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numCache>
            </c:numRef>
          </c:cat>
          <c:val>
            <c:numRef>
              <c:f>daily_11h30_itd!$L$2:$L$152</c:f>
              <c:numCache>
                <c:formatCode>General</c:formatCode>
                <c:ptCount val="151"/>
                <c:pt idx="0">
                  <c:v>2.9023746701846966E-2</c:v>
                </c:pt>
                <c:pt idx="1">
                  <c:v>5.0131926121372031E-2</c:v>
                </c:pt>
                <c:pt idx="2">
                  <c:v>5.5408970976253295E-2</c:v>
                </c:pt>
                <c:pt idx="3">
                  <c:v>8.7071240105540904E-2</c:v>
                </c:pt>
                <c:pt idx="4">
                  <c:v>0.10026385224274406</c:v>
                </c:pt>
                <c:pt idx="5">
                  <c:v>0.12137203166226913</c:v>
                </c:pt>
                <c:pt idx="6">
                  <c:v>0.14511873350923482</c:v>
                </c:pt>
                <c:pt idx="7">
                  <c:v>0.14775725593667546</c:v>
                </c:pt>
                <c:pt idx="8">
                  <c:v>0.14511873350923482</c:v>
                </c:pt>
                <c:pt idx="9">
                  <c:v>0.15039577836411611</c:v>
                </c:pt>
                <c:pt idx="10">
                  <c:v>0.14511873350923482</c:v>
                </c:pt>
                <c:pt idx="11">
                  <c:v>0.14775725593667546</c:v>
                </c:pt>
                <c:pt idx="12">
                  <c:v>0.15567282321899736</c:v>
                </c:pt>
                <c:pt idx="13">
                  <c:v>0.13720316622691292</c:v>
                </c:pt>
                <c:pt idx="14">
                  <c:v>0.12137203166226913</c:v>
                </c:pt>
                <c:pt idx="15">
                  <c:v>0.41424802110817943</c:v>
                </c:pt>
                <c:pt idx="16">
                  <c:v>0.43271767810026385</c:v>
                </c:pt>
                <c:pt idx="17">
                  <c:v>0.43271767810026385</c:v>
                </c:pt>
                <c:pt idx="18">
                  <c:v>0.40105540897097625</c:v>
                </c:pt>
                <c:pt idx="19">
                  <c:v>0.38522427440633245</c:v>
                </c:pt>
                <c:pt idx="20">
                  <c:v>0.38258575197889183</c:v>
                </c:pt>
                <c:pt idx="21">
                  <c:v>0.36411609498680741</c:v>
                </c:pt>
                <c:pt idx="22">
                  <c:v>0.32981530343007914</c:v>
                </c:pt>
                <c:pt idx="23">
                  <c:v>0.33245382585751981</c:v>
                </c:pt>
                <c:pt idx="24">
                  <c:v>0.31926121372031663</c:v>
                </c:pt>
                <c:pt idx="25">
                  <c:v>0.28232189973614774</c:v>
                </c:pt>
                <c:pt idx="26">
                  <c:v>0.30343007915567283</c:v>
                </c:pt>
                <c:pt idx="27">
                  <c:v>0.29287598944591031</c:v>
                </c:pt>
                <c:pt idx="28">
                  <c:v>0.30079155672823221</c:v>
                </c:pt>
                <c:pt idx="29">
                  <c:v>0.31398416886543534</c:v>
                </c:pt>
                <c:pt idx="30">
                  <c:v>0.33509234828496043</c:v>
                </c:pt>
                <c:pt idx="31">
                  <c:v>0.34036939313984171</c:v>
                </c:pt>
                <c:pt idx="32">
                  <c:v>0.36675461741424803</c:v>
                </c:pt>
                <c:pt idx="33">
                  <c:v>0.38522427440633245</c:v>
                </c:pt>
                <c:pt idx="34">
                  <c:v>0.40633245382585753</c:v>
                </c:pt>
                <c:pt idx="35">
                  <c:v>0.41160949868073876</c:v>
                </c:pt>
                <c:pt idx="36">
                  <c:v>0.42744063324538256</c:v>
                </c:pt>
                <c:pt idx="37">
                  <c:v>0.44327176781002636</c:v>
                </c:pt>
                <c:pt idx="38">
                  <c:v>0.46437994722955145</c:v>
                </c:pt>
                <c:pt idx="39">
                  <c:v>0.46965699208443273</c:v>
                </c:pt>
                <c:pt idx="40">
                  <c:v>0.46965699208443273</c:v>
                </c:pt>
                <c:pt idx="41">
                  <c:v>0.46174142480211083</c:v>
                </c:pt>
                <c:pt idx="42">
                  <c:v>0.44854881266490765</c:v>
                </c:pt>
                <c:pt idx="43">
                  <c:v>0.45910290237467016</c:v>
                </c:pt>
                <c:pt idx="44">
                  <c:v>0.45118733509234826</c:v>
                </c:pt>
                <c:pt idx="45">
                  <c:v>0.44327176781002636</c:v>
                </c:pt>
                <c:pt idx="46">
                  <c:v>0.44063324538258575</c:v>
                </c:pt>
                <c:pt idx="47">
                  <c:v>0.43271767810026385</c:v>
                </c:pt>
                <c:pt idx="48">
                  <c:v>0.43535620052770446</c:v>
                </c:pt>
                <c:pt idx="49">
                  <c:v>0.43271767810026385</c:v>
                </c:pt>
                <c:pt idx="50">
                  <c:v>0.44327176781002636</c:v>
                </c:pt>
                <c:pt idx="51">
                  <c:v>0.43799472295514513</c:v>
                </c:pt>
                <c:pt idx="52">
                  <c:v>0.43535620052770446</c:v>
                </c:pt>
                <c:pt idx="53">
                  <c:v>0.43271767810026385</c:v>
                </c:pt>
                <c:pt idx="54">
                  <c:v>0.43535620052770446</c:v>
                </c:pt>
                <c:pt idx="55">
                  <c:v>0.46437994722955145</c:v>
                </c:pt>
                <c:pt idx="56">
                  <c:v>0.46174142480211083</c:v>
                </c:pt>
                <c:pt idx="57">
                  <c:v>0.46437994722955145</c:v>
                </c:pt>
                <c:pt idx="58">
                  <c:v>0.45910290237467016</c:v>
                </c:pt>
                <c:pt idx="59">
                  <c:v>0.43007915567282323</c:v>
                </c:pt>
                <c:pt idx="60">
                  <c:v>0.42744063324538256</c:v>
                </c:pt>
                <c:pt idx="61">
                  <c:v>0.42744063324538256</c:v>
                </c:pt>
                <c:pt idx="62">
                  <c:v>0.41688654353562005</c:v>
                </c:pt>
                <c:pt idx="63">
                  <c:v>0.41688654353562005</c:v>
                </c:pt>
                <c:pt idx="64">
                  <c:v>0.39841688654353563</c:v>
                </c:pt>
                <c:pt idx="65">
                  <c:v>0.37994722955145116</c:v>
                </c:pt>
                <c:pt idx="66">
                  <c:v>0.36411609498680741</c:v>
                </c:pt>
                <c:pt idx="67">
                  <c:v>0.36147757255936674</c:v>
                </c:pt>
                <c:pt idx="68">
                  <c:v>0.33773087071240104</c:v>
                </c:pt>
                <c:pt idx="69">
                  <c:v>0.32453825857519791</c:v>
                </c:pt>
                <c:pt idx="70">
                  <c:v>0.31662269129287601</c:v>
                </c:pt>
                <c:pt idx="71">
                  <c:v>0.31662269129287601</c:v>
                </c:pt>
                <c:pt idx="72">
                  <c:v>0.31398416886543534</c:v>
                </c:pt>
                <c:pt idx="73">
                  <c:v>0.31134564643799473</c:v>
                </c:pt>
                <c:pt idx="74">
                  <c:v>0.30079155672823221</c:v>
                </c:pt>
                <c:pt idx="75">
                  <c:v>0.30870712401055411</c:v>
                </c:pt>
                <c:pt idx="76">
                  <c:v>0.30079155672823221</c:v>
                </c:pt>
                <c:pt idx="77">
                  <c:v>0.28496042216358841</c:v>
                </c:pt>
                <c:pt idx="78">
                  <c:v>0.29023746701846964</c:v>
                </c:pt>
                <c:pt idx="79">
                  <c:v>0.29023746701846964</c:v>
                </c:pt>
                <c:pt idx="80">
                  <c:v>0.28759894459102903</c:v>
                </c:pt>
                <c:pt idx="81">
                  <c:v>0.29551451187335093</c:v>
                </c:pt>
                <c:pt idx="82">
                  <c:v>0.30343007915567283</c:v>
                </c:pt>
                <c:pt idx="83">
                  <c:v>0.31134564643799473</c:v>
                </c:pt>
                <c:pt idx="84">
                  <c:v>0.32981530343007914</c:v>
                </c:pt>
                <c:pt idx="85">
                  <c:v>0.34300791556728233</c:v>
                </c:pt>
                <c:pt idx="86">
                  <c:v>0.35092348284960423</c:v>
                </c:pt>
                <c:pt idx="87">
                  <c:v>0.37203166226912932</c:v>
                </c:pt>
                <c:pt idx="88">
                  <c:v>0.37203166226912932</c:v>
                </c:pt>
                <c:pt idx="89">
                  <c:v>0.38522427440633245</c:v>
                </c:pt>
                <c:pt idx="90">
                  <c:v>0.37994722955145116</c:v>
                </c:pt>
                <c:pt idx="91">
                  <c:v>0.39313984168865435</c:v>
                </c:pt>
                <c:pt idx="92">
                  <c:v>0.39313984168865435</c:v>
                </c:pt>
                <c:pt idx="93">
                  <c:v>0.37203166226912932</c:v>
                </c:pt>
                <c:pt idx="94">
                  <c:v>0.36939313984168864</c:v>
                </c:pt>
                <c:pt idx="95">
                  <c:v>0.35620052770448551</c:v>
                </c:pt>
                <c:pt idx="96">
                  <c:v>0.34828496042216361</c:v>
                </c:pt>
                <c:pt idx="97">
                  <c:v>0.33245382585751981</c:v>
                </c:pt>
                <c:pt idx="98">
                  <c:v>0.33245382585751981</c:v>
                </c:pt>
                <c:pt idx="99">
                  <c:v>0.32717678100263853</c:v>
                </c:pt>
                <c:pt idx="100">
                  <c:v>0.32453825857519791</c:v>
                </c:pt>
                <c:pt idx="101">
                  <c:v>0.31662269129287601</c:v>
                </c:pt>
                <c:pt idx="102">
                  <c:v>0.32981530343007914</c:v>
                </c:pt>
                <c:pt idx="103">
                  <c:v>0.31926121372031663</c:v>
                </c:pt>
                <c:pt idx="104">
                  <c:v>0.31398416886543534</c:v>
                </c:pt>
                <c:pt idx="105">
                  <c:v>0.31926121372031663</c:v>
                </c:pt>
                <c:pt idx="106">
                  <c:v>0.31134564643799473</c:v>
                </c:pt>
                <c:pt idx="107">
                  <c:v>0.30606860158311344</c:v>
                </c:pt>
                <c:pt idx="108">
                  <c:v>0.30343007915567283</c:v>
                </c:pt>
                <c:pt idx="109">
                  <c:v>0.29815303430079154</c:v>
                </c:pt>
                <c:pt idx="110">
                  <c:v>0.29287598944591031</c:v>
                </c:pt>
                <c:pt idx="111">
                  <c:v>0.29815303430079154</c:v>
                </c:pt>
                <c:pt idx="112">
                  <c:v>0.29551451187335093</c:v>
                </c:pt>
                <c:pt idx="113">
                  <c:v>0.27968337730870713</c:v>
                </c:pt>
                <c:pt idx="114">
                  <c:v>0.28759894459102903</c:v>
                </c:pt>
                <c:pt idx="115">
                  <c:v>0.27968337730870713</c:v>
                </c:pt>
                <c:pt idx="116">
                  <c:v>0.28496042216358841</c:v>
                </c:pt>
                <c:pt idx="117">
                  <c:v>0.28759894459102903</c:v>
                </c:pt>
                <c:pt idx="118">
                  <c:v>0.29551451187335093</c:v>
                </c:pt>
                <c:pt idx="119">
                  <c:v>0.28759894459102903</c:v>
                </c:pt>
                <c:pt idx="120">
                  <c:v>0.28232189973614774</c:v>
                </c:pt>
                <c:pt idx="121">
                  <c:v>0.27968337730870713</c:v>
                </c:pt>
                <c:pt idx="122">
                  <c:v>0.27440633245382584</c:v>
                </c:pt>
                <c:pt idx="123">
                  <c:v>0.27704485488126651</c:v>
                </c:pt>
                <c:pt idx="124">
                  <c:v>0.26912928759894461</c:v>
                </c:pt>
                <c:pt idx="125">
                  <c:v>0.25857519788918204</c:v>
                </c:pt>
                <c:pt idx="126">
                  <c:v>0.25857519788918204</c:v>
                </c:pt>
                <c:pt idx="127">
                  <c:v>0.25593667546174143</c:v>
                </c:pt>
                <c:pt idx="128">
                  <c:v>0.25065963060686014</c:v>
                </c:pt>
                <c:pt idx="129">
                  <c:v>0.25857519788918204</c:v>
                </c:pt>
                <c:pt idx="130">
                  <c:v>0.25593667546174143</c:v>
                </c:pt>
                <c:pt idx="131">
                  <c:v>0.25593667546174143</c:v>
                </c:pt>
                <c:pt idx="132">
                  <c:v>0.25593667546174143</c:v>
                </c:pt>
                <c:pt idx="133">
                  <c:v>0.25065963060686014</c:v>
                </c:pt>
                <c:pt idx="134">
                  <c:v>0.25065963060686014</c:v>
                </c:pt>
                <c:pt idx="135">
                  <c:v>0.25593667546174143</c:v>
                </c:pt>
                <c:pt idx="136">
                  <c:v>0.24802110817941952</c:v>
                </c:pt>
                <c:pt idx="137">
                  <c:v>0.25065963060686014</c:v>
                </c:pt>
                <c:pt idx="138">
                  <c:v>0.24538258575197888</c:v>
                </c:pt>
                <c:pt idx="139">
                  <c:v>0.25065963060686014</c:v>
                </c:pt>
                <c:pt idx="140">
                  <c:v>0.25593667546174143</c:v>
                </c:pt>
                <c:pt idx="141">
                  <c:v>0.26385224274406333</c:v>
                </c:pt>
                <c:pt idx="142">
                  <c:v>0.26385224274406333</c:v>
                </c:pt>
                <c:pt idx="143">
                  <c:v>0.26912928759894461</c:v>
                </c:pt>
                <c:pt idx="144">
                  <c:v>0.28496042216358841</c:v>
                </c:pt>
                <c:pt idx="145">
                  <c:v>0.28759894459102903</c:v>
                </c:pt>
                <c:pt idx="146">
                  <c:v>0.29023746701846964</c:v>
                </c:pt>
                <c:pt idx="147">
                  <c:v>0.29287598944591031</c:v>
                </c:pt>
                <c:pt idx="148">
                  <c:v>0.29815303430079154</c:v>
                </c:pt>
                <c:pt idx="149">
                  <c:v>0.29815303430079154</c:v>
                </c:pt>
                <c:pt idx="150">
                  <c:v>0.29551451187335093</c:v>
                </c:pt>
              </c:numCache>
            </c:numRef>
          </c:val>
          <c:smooth val="1"/>
          <c:extLst>
            <c:ext xmlns:c16="http://schemas.microsoft.com/office/drawing/2014/chart" uri="{C3380CC4-5D6E-409C-BE32-E72D297353CC}">
              <c16:uniqueId val="{00000000-DD69-409B-9272-AB997A2DB931}"/>
            </c:ext>
          </c:extLst>
        </c:ser>
        <c:ser>
          <c:idx val="1"/>
          <c:order val="1"/>
          <c:tx>
            <c:v>Chỉ số sợ hãi</c:v>
          </c:tx>
          <c:spPr>
            <a:ln w="25400" cap="rnd">
              <a:solidFill>
                <a:schemeClr val="accent1"/>
              </a:solidFill>
              <a:round/>
            </a:ln>
            <a:effectLst/>
          </c:spPr>
          <c:marker>
            <c:symbol val="none"/>
          </c:marker>
          <c:cat>
            <c:numRef>
              <c:f>daily_11h30_itd!$A$2:$A$152</c:f>
              <c:numCache>
                <c:formatCode>m/d/yyyy\ h:mm</c:formatCode>
                <c:ptCount val="15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numCache>
            </c:numRef>
          </c:cat>
          <c:val>
            <c:numRef>
              <c:f>daily_11h30_itd!$M$2:$M$152</c:f>
              <c:numCache>
                <c:formatCode>General</c:formatCode>
                <c:ptCount val="151"/>
                <c:pt idx="0">
                  <c:v>1.0554089709762533E-2</c:v>
                </c:pt>
                <c:pt idx="1">
                  <c:v>3.430079155672823E-2</c:v>
                </c:pt>
                <c:pt idx="2">
                  <c:v>3.1662269129287601E-2</c:v>
                </c:pt>
                <c:pt idx="3">
                  <c:v>1.8469656992084433E-2</c:v>
                </c:pt>
                <c:pt idx="4">
                  <c:v>1.5831134564643801E-2</c:v>
                </c:pt>
                <c:pt idx="5">
                  <c:v>2.1108179419525065E-2</c:v>
                </c:pt>
                <c:pt idx="6">
                  <c:v>2.6385224274406333E-2</c:v>
                </c:pt>
                <c:pt idx="7">
                  <c:v>2.3746701846965697E-2</c:v>
                </c:pt>
                <c:pt idx="8">
                  <c:v>2.9023746701846966E-2</c:v>
                </c:pt>
                <c:pt idx="9">
                  <c:v>2.6385224274406333E-2</c:v>
                </c:pt>
                <c:pt idx="10">
                  <c:v>3.1662269129287601E-2</c:v>
                </c:pt>
                <c:pt idx="11">
                  <c:v>3.9577836411609502E-2</c:v>
                </c:pt>
                <c:pt idx="12">
                  <c:v>3.430079155672823E-2</c:v>
                </c:pt>
                <c:pt idx="13">
                  <c:v>3.6939313984168866E-2</c:v>
                </c:pt>
                <c:pt idx="14">
                  <c:v>3.430079155672823E-2</c:v>
                </c:pt>
                <c:pt idx="15">
                  <c:v>3.6939313984168866E-2</c:v>
                </c:pt>
                <c:pt idx="16">
                  <c:v>3.6939313984168866E-2</c:v>
                </c:pt>
                <c:pt idx="17">
                  <c:v>3.9577836411609502E-2</c:v>
                </c:pt>
                <c:pt idx="18">
                  <c:v>3.6939313984168866E-2</c:v>
                </c:pt>
                <c:pt idx="19">
                  <c:v>4.221635883905013E-2</c:v>
                </c:pt>
                <c:pt idx="20">
                  <c:v>2.6385224274406333E-2</c:v>
                </c:pt>
                <c:pt idx="21">
                  <c:v>3.6939313984168866E-2</c:v>
                </c:pt>
                <c:pt idx="22">
                  <c:v>5.5408970976253295E-2</c:v>
                </c:pt>
                <c:pt idx="23">
                  <c:v>4.221635883905013E-2</c:v>
                </c:pt>
                <c:pt idx="24">
                  <c:v>5.0131926121372031E-2</c:v>
                </c:pt>
                <c:pt idx="25">
                  <c:v>4.4854881266490766E-2</c:v>
                </c:pt>
                <c:pt idx="26">
                  <c:v>5.2770448548812667E-2</c:v>
                </c:pt>
                <c:pt idx="27">
                  <c:v>3.6939313984168866E-2</c:v>
                </c:pt>
                <c:pt idx="28">
                  <c:v>3.9577836411609502E-2</c:v>
                </c:pt>
                <c:pt idx="29">
                  <c:v>3.9577836411609502E-2</c:v>
                </c:pt>
                <c:pt idx="30">
                  <c:v>2.6385224274406333E-2</c:v>
                </c:pt>
                <c:pt idx="31">
                  <c:v>3.1662269129287601E-2</c:v>
                </c:pt>
                <c:pt idx="32">
                  <c:v>3.430079155672823E-2</c:v>
                </c:pt>
                <c:pt idx="33">
                  <c:v>3.430079155672823E-2</c:v>
                </c:pt>
                <c:pt idx="34">
                  <c:v>3.9577836411609502E-2</c:v>
                </c:pt>
                <c:pt idx="35">
                  <c:v>3.1662269129287601E-2</c:v>
                </c:pt>
                <c:pt idx="36">
                  <c:v>3.1662269129287601E-2</c:v>
                </c:pt>
                <c:pt idx="37">
                  <c:v>3.1662269129287601E-2</c:v>
                </c:pt>
                <c:pt idx="38">
                  <c:v>2.9023746701846966E-2</c:v>
                </c:pt>
                <c:pt idx="39">
                  <c:v>3.1662269129287601E-2</c:v>
                </c:pt>
                <c:pt idx="40">
                  <c:v>3.1662269129287601E-2</c:v>
                </c:pt>
                <c:pt idx="41">
                  <c:v>3.1662269129287601E-2</c:v>
                </c:pt>
                <c:pt idx="42">
                  <c:v>3.430079155672823E-2</c:v>
                </c:pt>
                <c:pt idx="43">
                  <c:v>3.1662269129287601E-2</c:v>
                </c:pt>
                <c:pt idx="44">
                  <c:v>3.1662269129287601E-2</c:v>
                </c:pt>
                <c:pt idx="45">
                  <c:v>3.1662269129287601E-2</c:v>
                </c:pt>
                <c:pt idx="46">
                  <c:v>3.1662269129287601E-2</c:v>
                </c:pt>
                <c:pt idx="47">
                  <c:v>3.430079155672823E-2</c:v>
                </c:pt>
                <c:pt idx="48">
                  <c:v>3.1662269129287601E-2</c:v>
                </c:pt>
                <c:pt idx="49">
                  <c:v>3.9577836411609502E-2</c:v>
                </c:pt>
                <c:pt idx="50">
                  <c:v>3.9577836411609502E-2</c:v>
                </c:pt>
                <c:pt idx="51">
                  <c:v>3.9577836411609502E-2</c:v>
                </c:pt>
                <c:pt idx="52">
                  <c:v>4.221635883905013E-2</c:v>
                </c:pt>
                <c:pt idx="53">
                  <c:v>4.221635883905013E-2</c:v>
                </c:pt>
                <c:pt idx="54">
                  <c:v>3.430079155672823E-2</c:v>
                </c:pt>
                <c:pt idx="55">
                  <c:v>3.1662269129287601E-2</c:v>
                </c:pt>
                <c:pt idx="56">
                  <c:v>3.1662269129287601E-2</c:v>
                </c:pt>
                <c:pt idx="57">
                  <c:v>3.430079155672823E-2</c:v>
                </c:pt>
                <c:pt idx="58">
                  <c:v>4.221635883905013E-2</c:v>
                </c:pt>
                <c:pt idx="59">
                  <c:v>3.6939313984168866E-2</c:v>
                </c:pt>
                <c:pt idx="60">
                  <c:v>3.1662269129287601E-2</c:v>
                </c:pt>
                <c:pt idx="61">
                  <c:v>3.9577836411609502E-2</c:v>
                </c:pt>
                <c:pt idx="62">
                  <c:v>4.221635883905013E-2</c:v>
                </c:pt>
                <c:pt idx="63">
                  <c:v>3.9577836411609502E-2</c:v>
                </c:pt>
                <c:pt idx="64">
                  <c:v>3.6939313984168866E-2</c:v>
                </c:pt>
                <c:pt idx="65">
                  <c:v>3.9577836411609502E-2</c:v>
                </c:pt>
                <c:pt idx="66">
                  <c:v>4.4854881266490766E-2</c:v>
                </c:pt>
                <c:pt idx="67">
                  <c:v>4.221635883905013E-2</c:v>
                </c:pt>
                <c:pt idx="68">
                  <c:v>3.9577836411609502E-2</c:v>
                </c:pt>
                <c:pt idx="69">
                  <c:v>4.221635883905013E-2</c:v>
                </c:pt>
                <c:pt idx="70">
                  <c:v>3.1662269129287601E-2</c:v>
                </c:pt>
                <c:pt idx="71">
                  <c:v>3.6939313984168866E-2</c:v>
                </c:pt>
                <c:pt idx="72">
                  <c:v>3.6939313984168866E-2</c:v>
                </c:pt>
                <c:pt idx="73">
                  <c:v>2.9023746701846966E-2</c:v>
                </c:pt>
                <c:pt idx="74">
                  <c:v>3.9577836411609502E-2</c:v>
                </c:pt>
                <c:pt idx="75">
                  <c:v>4.7493403693931395E-2</c:v>
                </c:pt>
                <c:pt idx="76">
                  <c:v>5.8047493403693931E-2</c:v>
                </c:pt>
                <c:pt idx="77">
                  <c:v>4.7493403693931395E-2</c:v>
                </c:pt>
                <c:pt idx="78">
                  <c:v>4.7493403693931395E-2</c:v>
                </c:pt>
                <c:pt idx="79">
                  <c:v>4.7493403693931395E-2</c:v>
                </c:pt>
                <c:pt idx="80">
                  <c:v>4.4854881266490766E-2</c:v>
                </c:pt>
                <c:pt idx="81">
                  <c:v>5.0131926121372031E-2</c:v>
                </c:pt>
                <c:pt idx="82">
                  <c:v>5.0131926121372031E-2</c:v>
                </c:pt>
                <c:pt idx="83">
                  <c:v>4.7493403693931395E-2</c:v>
                </c:pt>
                <c:pt idx="84">
                  <c:v>4.4854881266490766E-2</c:v>
                </c:pt>
                <c:pt idx="85">
                  <c:v>3.9577836411609502E-2</c:v>
                </c:pt>
                <c:pt idx="86">
                  <c:v>4.4854881266490766E-2</c:v>
                </c:pt>
                <c:pt idx="87">
                  <c:v>4.221635883905013E-2</c:v>
                </c:pt>
                <c:pt idx="88">
                  <c:v>3.9577836411609502E-2</c:v>
                </c:pt>
                <c:pt idx="89">
                  <c:v>4.221635883905013E-2</c:v>
                </c:pt>
                <c:pt idx="90">
                  <c:v>3.9577836411609502E-2</c:v>
                </c:pt>
                <c:pt idx="91">
                  <c:v>4.221635883905013E-2</c:v>
                </c:pt>
                <c:pt idx="92">
                  <c:v>3.9577836411609502E-2</c:v>
                </c:pt>
                <c:pt idx="93">
                  <c:v>3.6939313984168866E-2</c:v>
                </c:pt>
                <c:pt idx="94">
                  <c:v>3.9577836411609502E-2</c:v>
                </c:pt>
                <c:pt idx="95">
                  <c:v>5.0131926121372031E-2</c:v>
                </c:pt>
                <c:pt idx="96">
                  <c:v>5.0131926121372031E-2</c:v>
                </c:pt>
                <c:pt idx="97">
                  <c:v>5.2770448548812667E-2</c:v>
                </c:pt>
                <c:pt idx="98">
                  <c:v>5.2770448548812667E-2</c:v>
                </c:pt>
                <c:pt idx="99">
                  <c:v>6.0686015831134567E-2</c:v>
                </c:pt>
                <c:pt idx="100">
                  <c:v>5.8047493403693931E-2</c:v>
                </c:pt>
                <c:pt idx="101">
                  <c:v>4.7493403693931395E-2</c:v>
                </c:pt>
                <c:pt idx="102">
                  <c:v>5.5408970976253295E-2</c:v>
                </c:pt>
                <c:pt idx="103">
                  <c:v>4.7493403693931395E-2</c:v>
                </c:pt>
                <c:pt idx="104">
                  <c:v>5.0131926121372031E-2</c:v>
                </c:pt>
                <c:pt idx="105">
                  <c:v>5.2770448548812667E-2</c:v>
                </c:pt>
                <c:pt idx="106">
                  <c:v>5.5408970976253295E-2</c:v>
                </c:pt>
                <c:pt idx="107">
                  <c:v>5.2770448548812667E-2</c:v>
                </c:pt>
                <c:pt idx="108">
                  <c:v>5.5408970976253295E-2</c:v>
                </c:pt>
                <c:pt idx="109">
                  <c:v>5.2770448548812667E-2</c:v>
                </c:pt>
                <c:pt idx="110">
                  <c:v>5.2770448548812667E-2</c:v>
                </c:pt>
                <c:pt idx="111">
                  <c:v>5.8047493403693931E-2</c:v>
                </c:pt>
                <c:pt idx="112">
                  <c:v>6.0686015831134567E-2</c:v>
                </c:pt>
                <c:pt idx="113">
                  <c:v>5.8047493403693931E-2</c:v>
                </c:pt>
                <c:pt idx="114">
                  <c:v>5.5408970976253295E-2</c:v>
                </c:pt>
                <c:pt idx="115">
                  <c:v>5.5408970976253295E-2</c:v>
                </c:pt>
                <c:pt idx="116">
                  <c:v>5.2770448548812667E-2</c:v>
                </c:pt>
                <c:pt idx="117">
                  <c:v>5.2770448548812667E-2</c:v>
                </c:pt>
                <c:pt idx="118">
                  <c:v>5.2770448548812667E-2</c:v>
                </c:pt>
                <c:pt idx="119">
                  <c:v>5.0131926121372031E-2</c:v>
                </c:pt>
                <c:pt idx="120">
                  <c:v>5.2770448548812667E-2</c:v>
                </c:pt>
                <c:pt idx="121">
                  <c:v>5.5408970976253295E-2</c:v>
                </c:pt>
                <c:pt idx="122">
                  <c:v>5.8047493403693931E-2</c:v>
                </c:pt>
                <c:pt idx="123">
                  <c:v>5.8047493403693931E-2</c:v>
                </c:pt>
                <c:pt idx="124">
                  <c:v>6.0686015831134567E-2</c:v>
                </c:pt>
                <c:pt idx="125">
                  <c:v>6.0686015831134567E-2</c:v>
                </c:pt>
                <c:pt idx="126">
                  <c:v>5.8047493403693931E-2</c:v>
                </c:pt>
                <c:pt idx="127">
                  <c:v>6.0686015831134567E-2</c:v>
                </c:pt>
                <c:pt idx="128">
                  <c:v>6.3324538258575203E-2</c:v>
                </c:pt>
                <c:pt idx="129">
                  <c:v>5.8047493403693931E-2</c:v>
                </c:pt>
                <c:pt idx="130">
                  <c:v>5.2770448548812667E-2</c:v>
                </c:pt>
                <c:pt idx="131">
                  <c:v>5.2770448548812667E-2</c:v>
                </c:pt>
                <c:pt idx="132">
                  <c:v>5.5408970976253295E-2</c:v>
                </c:pt>
                <c:pt idx="133">
                  <c:v>5.2770448548812667E-2</c:v>
                </c:pt>
                <c:pt idx="134">
                  <c:v>4.7493403693931395E-2</c:v>
                </c:pt>
                <c:pt idx="135">
                  <c:v>5.5408970976253295E-2</c:v>
                </c:pt>
                <c:pt idx="136">
                  <c:v>5.8047493403693931E-2</c:v>
                </c:pt>
                <c:pt idx="137">
                  <c:v>5.8047493403693931E-2</c:v>
                </c:pt>
                <c:pt idx="138">
                  <c:v>6.0686015831134567E-2</c:v>
                </c:pt>
                <c:pt idx="139">
                  <c:v>5.5408970976253295E-2</c:v>
                </c:pt>
                <c:pt idx="140">
                  <c:v>6.3324538258575203E-2</c:v>
                </c:pt>
                <c:pt idx="141">
                  <c:v>6.3324538258575203E-2</c:v>
                </c:pt>
                <c:pt idx="142">
                  <c:v>5.8047493403693931E-2</c:v>
                </c:pt>
                <c:pt idx="143">
                  <c:v>6.0686015831134567E-2</c:v>
                </c:pt>
                <c:pt idx="144">
                  <c:v>6.3324538258575203E-2</c:v>
                </c:pt>
                <c:pt idx="145">
                  <c:v>6.5963060686015831E-2</c:v>
                </c:pt>
                <c:pt idx="146">
                  <c:v>6.3324538258575203E-2</c:v>
                </c:pt>
                <c:pt idx="147">
                  <c:v>6.3324538258575203E-2</c:v>
                </c:pt>
                <c:pt idx="148">
                  <c:v>5.8047493403693931E-2</c:v>
                </c:pt>
                <c:pt idx="149">
                  <c:v>5.2770448548812667E-2</c:v>
                </c:pt>
                <c:pt idx="150">
                  <c:v>5.0131926121372031E-2</c:v>
                </c:pt>
              </c:numCache>
            </c:numRef>
          </c:val>
          <c:smooth val="0"/>
          <c:extLst>
            <c:ext xmlns:c16="http://schemas.microsoft.com/office/drawing/2014/chart" uri="{C3380CC4-5D6E-409C-BE32-E72D297353CC}">
              <c16:uniqueId val="{00000004-DD69-409B-9272-AB997A2DB931}"/>
            </c:ext>
          </c:extLst>
        </c:ser>
        <c:dLbls>
          <c:showLegendKey val="0"/>
          <c:showVal val="0"/>
          <c:showCatName val="0"/>
          <c:showSerName val="0"/>
          <c:showPercent val="0"/>
          <c:showBubbleSize val="0"/>
        </c:dLbls>
        <c:smooth val="0"/>
        <c:axId val="1389507791"/>
        <c:axId val="1389509231"/>
      </c:lineChart>
      <c:catAx>
        <c:axId val="1389507791"/>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max"/>
        <c:crossBetween val="between"/>
      </c:valAx>
      <c:spPr>
        <a:noFill/>
        <a:ln>
          <a:noFill/>
        </a:ln>
        <a:effectLst/>
      </c:spPr>
    </c:plotArea>
    <c:legend>
      <c:legendPos val="t"/>
      <c:layout>
        <c:manualLayout>
          <c:xMode val="edge"/>
          <c:yMode val="edge"/>
          <c:x val="0.24008675590465101"/>
          <c:y val="1.3256480540112858E-2"/>
          <c:w val="0.52160883564775384"/>
          <c:h val="0.11185233742022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FF00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9840-4873-8250-DBA5B7021CC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840-4873-8250-DBA5B7021CC3}"/>
              </c:ext>
            </c:extLst>
          </c:dPt>
          <c:dPt>
            <c:idx val="2"/>
            <c:bubble3D val="0"/>
            <c:spPr>
              <a:solidFill>
                <a:srgbClr val="FF000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Calibri" panose="020F0502020204030204" pitchFamily="34" charset="0"/>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daily_11h30_itd!$Y$1:$AA$1</c:f>
              <c:strCache>
                <c:ptCount val="3"/>
                <c:pt idx="0">
                  <c:v>TK cao</c:v>
                </c:pt>
                <c:pt idx="1">
                  <c:v>TK trung bình</c:v>
                </c:pt>
                <c:pt idx="2">
                  <c:v>TK thấp</c:v>
                </c:pt>
              </c:strCache>
            </c:strRef>
          </c:cat>
          <c:val>
            <c:numRef>
              <c:f>daily_11h30_itd!$Y$2:$AA$2</c:f>
              <c:numCache>
                <c:formatCode>General</c:formatCode>
                <c:ptCount val="3"/>
                <c:pt idx="0">
                  <c:v>154</c:v>
                </c:pt>
                <c:pt idx="1">
                  <c:v>93</c:v>
                </c:pt>
                <c:pt idx="2">
                  <c:v>132</c:v>
                </c:pt>
              </c:numCache>
            </c:numRef>
          </c:val>
          <c:extLst>
            <c:ext xmlns:c16="http://schemas.microsoft.com/office/drawing/2014/chart" uri="{C3380CC4-5D6E-409C-BE32-E72D297353CC}">
              <c16:uniqueId val="{00000004-9840-4873-8250-DBA5B7021CC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legendEntry>
        <c:idx val="1"/>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673477471423788E-2"/>
          <c:y val="1.3430169078108014E-2"/>
          <c:w val="0.71051391284963972"/>
          <c:h val="0.97107604821325855"/>
        </c:manualLayout>
      </c:layout>
      <c:barChart>
        <c:barDir val="bar"/>
        <c:grouping val="clustered"/>
        <c:varyColors val="0"/>
        <c:ser>
          <c:idx val="1"/>
          <c:order val="1"/>
          <c:spPr>
            <a:solidFill>
              <a:srgbClr val="00B050"/>
            </a:solidFill>
            <a:ln>
              <a:noFill/>
            </a:ln>
            <a:effectLst/>
          </c:spPr>
          <c:invertIfNegative val="1"/>
          <c:dLbls>
            <c:dLbl>
              <c:idx val="11"/>
              <c:layout>
                <c:manualLayout>
                  <c:x val="-2.6136365974979061E-3"/>
                  <c:y val="6.084584550583202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AD-4938-9229-644BEB293A3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Calibri" panose="020F0502020204030204" pitchFamily="34" charset="0"/>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daily_11h30_industry!$A$2:$A$23</c:f>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f>daily_11h30_industry!$C$2:$C$23</c:f>
              <c:numCache>
                <c:formatCode>General</c:formatCode>
                <c:ptCount val="22"/>
                <c:pt idx="0">
                  <c:v>1.4688417647759395</c:v>
                </c:pt>
                <c:pt idx="1">
                  <c:v>1.2118443834838855</c:v>
                </c:pt>
                <c:pt idx="2">
                  <c:v>0.99404773389989476</c:v>
                </c:pt>
                <c:pt idx="3">
                  <c:v>0.73804108451152217</c:v>
                </c:pt>
                <c:pt idx="4">
                  <c:v>0.55553078362014763</c:v>
                </c:pt>
                <c:pt idx="5">
                  <c:v>0.55497678984084775</c:v>
                </c:pt>
                <c:pt idx="6">
                  <c:v>0.48948095523644497</c:v>
                </c:pt>
                <c:pt idx="7">
                  <c:v>0.34870230598105184</c:v>
                </c:pt>
                <c:pt idx="8">
                  <c:v>0.30320030369681034</c:v>
                </c:pt>
                <c:pt idx="9">
                  <c:v>0.26299067958692379</c:v>
                </c:pt>
                <c:pt idx="10">
                  <c:v>0.26184104878754516</c:v>
                </c:pt>
                <c:pt idx="11">
                  <c:v>0.182433288810115</c:v>
                </c:pt>
                <c:pt idx="12">
                  <c:v>0.15876732816240249</c:v>
                </c:pt>
                <c:pt idx="13">
                  <c:v>0.11721875100346558</c:v>
                </c:pt>
                <c:pt idx="14">
                  <c:v>8.6159053691960946E-2</c:v>
                </c:pt>
                <c:pt idx="15">
                  <c:v>1.0650885494801213E-2</c:v>
                </c:pt>
                <c:pt idx="16">
                  <c:v>7.4702933297181211E-3</c:v>
                </c:pt>
                <c:pt idx="17">
                  <c:v>-3.9277975421768883E-2</c:v>
                </c:pt>
                <c:pt idx="18">
                  <c:v>-4.5823989617738474E-2</c:v>
                </c:pt>
                <c:pt idx="19">
                  <c:v>-0.10174862081022258</c:v>
                </c:pt>
                <c:pt idx="20">
                  <c:v>-0.24714888746166888</c:v>
                </c:pt>
                <c:pt idx="21">
                  <c:v>-0.43142169771312128</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1-D4AD-4938-9229-644BEB293A39}"/>
            </c:ext>
          </c:extLst>
        </c:ser>
        <c:dLbls>
          <c:dLblPos val="outEnd"/>
          <c:showLegendKey val="0"/>
          <c:showVal val="1"/>
          <c:showCatName val="0"/>
          <c:showSerName val="0"/>
          <c:showPercent val="0"/>
          <c:showBubbleSize val="0"/>
        </c:dLbls>
        <c:gapWidth val="50"/>
        <c:axId val="2100993072"/>
        <c:axId val="2101002192"/>
        <c:extLst>
          <c:ext xmlns:c15="http://schemas.microsoft.com/office/drawing/2012/chart" uri="{02D57815-91ED-43cb-92C2-25804820EDAC}">
            <c15:filteredBarSeries>
              <c15:ser>
                <c:idx val="0"/>
                <c:order val="0"/>
                <c:spPr>
                  <a:solidFill>
                    <a:srgbClr val="5B9BD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daily_11h30_industry!$A$2:$A$23</c15:sqref>
                        </c15:formulaRef>
                      </c:ext>
                    </c:extLst>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extLst>
                      <c:ext uri="{02D57815-91ED-43cb-92C2-25804820EDAC}">
                        <c15:formulaRef>
                          <c15:sqref>daily_11h30_industry!$B$2:$B$23</c15:sqref>
                        </c15:formulaRef>
                      </c:ext>
                    </c:extLst>
                    <c:numCache>
                      <c:formatCode>General</c:formatCode>
                      <c:ptCount val="22"/>
                      <c:pt idx="0">
                        <c:v>1.1336711258503551</c:v>
                      </c:pt>
                      <c:pt idx="1">
                        <c:v>0.78479233421717864</c:v>
                      </c:pt>
                      <c:pt idx="2">
                        <c:v>1.2393909451606464</c:v>
                      </c:pt>
                      <c:pt idx="3">
                        <c:v>0.87606384161053863</c:v>
                      </c:pt>
                      <c:pt idx="4">
                        <c:v>1.0589807446116277</c:v>
                      </c:pt>
                      <c:pt idx="5">
                        <c:v>0.91959662000150733</c:v>
                      </c:pt>
                      <c:pt idx="6">
                        <c:v>1.5549320618557567</c:v>
                      </c:pt>
                      <c:pt idx="7">
                        <c:v>0.92329719915430031</c:v>
                      </c:pt>
                      <c:pt idx="8">
                        <c:v>1.4033165182966612</c:v>
                      </c:pt>
                      <c:pt idx="9">
                        <c:v>0.98464460309473323</c:v>
                      </c:pt>
                      <c:pt idx="10">
                        <c:v>1.2479633987161232</c:v>
                      </c:pt>
                      <c:pt idx="11">
                        <c:v>0.99571809799457645</c:v>
                      </c:pt>
                      <c:pt idx="12">
                        <c:v>0.98186175982931367</c:v>
                      </c:pt>
                      <c:pt idx="13">
                        <c:v>0.652013296302001</c:v>
                      </c:pt>
                      <c:pt idx="14">
                        <c:v>1.0028003757787936</c:v>
                      </c:pt>
                      <c:pt idx="15">
                        <c:v>0.7110444959590505</c:v>
                      </c:pt>
                      <c:pt idx="16">
                        <c:v>0.623638729821125</c:v>
                      </c:pt>
                      <c:pt idx="17">
                        <c:v>0.82363234813781905</c:v>
                      </c:pt>
                      <c:pt idx="18">
                        <c:v>0.65582877260268502</c:v>
                      </c:pt>
                      <c:pt idx="19">
                        <c:v>1.5699940202227141</c:v>
                      </c:pt>
                      <c:pt idx="20">
                        <c:v>0.68882732229119992</c:v>
                      </c:pt>
                      <c:pt idx="21">
                        <c:v>0.66599501682733353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4AD-4938-9229-644BEB293A39}"/>
                  </c:ext>
                </c:extLst>
              </c15:ser>
            </c15:filteredBarSeries>
          </c:ext>
        </c:extLst>
      </c:barChart>
      <c:catAx>
        <c:axId val="2100993072"/>
        <c:scaling>
          <c:orientation val="maxMin"/>
        </c:scaling>
        <c:delete val="0"/>
        <c:axPos val="r"/>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123B6E"/>
                </a:solidFill>
                <a:latin typeface="+mn-lt"/>
                <a:ea typeface="Calibri" panose="020F0502020204030204" pitchFamily="34" charset="0"/>
                <a:cs typeface="+mn-cs"/>
              </a:defRPr>
            </a:pPr>
            <a:endParaRPr lang="en-001"/>
          </a:p>
        </c:txPr>
        <c:crossAx val="2101002192"/>
        <c:crosses val="autoZero"/>
        <c:auto val="1"/>
        <c:lblAlgn val="ctr"/>
        <c:lblOffset val="500"/>
        <c:noMultiLvlLbl val="0"/>
      </c:catAx>
      <c:valAx>
        <c:axId val="2101002192"/>
        <c:scaling>
          <c:orientation val="maxMin"/>
        </c:scaling>
        <c:delete val="0"/>
        <c:axPos val="t"/>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226479058472396E-2"/>
          <c:y val="0.13879163966505137"/>
          <c:w val="0.91144214674453938"/>
          <c:h val="0.65657782389130936"/>
        </c:manualLayout>
      </c:layout>
      <c:areaChart>
        <c:grouping val="standard"/>
        <c:varyColors val="0"/>
        <c:ser>
          <c:idx val="0"/>
          <c:order val="0"/>
          <c:tx>
            <c:v>Chỉ số thanh khoản</c:v>
          </c:tx>
          <c:spPr>
            <a:solidFill>
              <a:srgbClr val="123B6E">
                <a:alpha val="60000"/>
              </a:srgbClr>
            </a:solidFill>
            <a:ln>
              <a:noFill/>
            </a:ln>
            <a:effectLst/>
          </c:spPr>
          <c:cat>
            <c:numRef>
              <c:f>daily_11h30_itd!$A$2:$A$152</c:f>
              <c:numCache>
                <c:formatCode>m/d/yyyy\ h:mm</c:formatCode>
                <c:ptCount val="15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numCache>
            </c:numRef>
          </c:cat>
          <c:val>
            <c:numRef>
              <c:f>daily_11h30_itd!$T$2:$T$152</c:f>
              <c:numCache>
                <c:formatCode>General</c:formatCode>
                <c:ptCount val="151"/>
                <c:pt idx="0">
                  <c:v>0.35298634702726223</c:v>
                </c:pt>
                <c:pt idx="1">
                  <c:v>0.72114315481878277</c:v>
                </c:pt>
                <c:pt idx="2">
                  <c:v>0.49311829365920662</c:v>
                </c:pt>
                <c:pt idx="3">
                  <c:v>0.43399816991498907</c:v>
                </c:pt>
                <c:pt idx="4">
                  <c:v>0.50184683684165143</c:v>
                </c:pt>
                <c:pt idx="5">
                  <c:v>0.74286659556683543</c:v>
                </c:pt>
                <c:pt idx="6">
                  <c:v>0.76981943797087216</c:v>
                </c:pt>
                <c:pt idx="7">
                  <c:v>0.78689680569648135</c:v>
                </c:pt>
                <c:pt idx="8">
                  <c:v>0.79134321516281014</c:v>
                </c:pt>
                <c:pt idx="9">
                  <c:v>0.81859815284588444</c:v>
                </c:pt>
                <c:pt idx="10">
                  <c:v>0.82770330770043754</c:v>
                </c:pt>
                <c:pt idx="11">
                  <c:v>0.82661648388488218</c:v>
                </c:pt>
                <c:pt idx="12">
                  <c:v>0.82066339442376279</c:v>
                </c:pt>
                <c:pt idx="13">
                  <c:v>0.82053298549409115</c:v>
                </c:pt>
                <c:pt idx="14">
                  <c:v>0.81455467164828566</c:v>
                </c:pt>
                <c:pt idx="15">
                  <c:v>1.1019662846903127</c:v>
                </c:pt>
                <c:pt idx="16">
                  <c:v>1.3057587915447908</c:v>
                </c:pt>
                <c:pt idx="17">
                  <c:v>1.316513566643281</c:v>
                </c:pt>
                <c:pt idx="18">
                  <c:v>1.3400040152333688</c:v>
                </c:pt>
                <c:pt idx="19">
                  <c:v>1.3127369149594035</c:v>
                </c:pt>
                <c:pt idx="20">
                  <c:v>1.364768892995857</c:v>
                </c:pt>
                <c:pt idx="21">
                  <c:v>1.364753972454166</c:v>
                </c:pt>
                <c:pt idx="22">
                  <c:v>1.3304672469959844</c:v>
                </c:pt>
                <c:pt idx="23">
                  <c:v>1.2885402810883413</c:v>
                </c:pt>
                <c:pt idx="24">
                  <c:v>1.2610202826749151</c:v>
                </c:pt>
                <c:pt idx="25">
                  <c:v>1.2509699668243832</c:v>
                </c:pt>
                <c:pt idx="26">
                  <c:v>1.2112513740968531</c:v>
                </c:pt>
                <c:pt idx="27">
                  <c:v>1.1670625620349617</c:v>
                </c:pt>
                <c:pt idx="28">
                  <c:v>1.1253404798500826</c:v>
                </c:pt>
                <c:pt idx="29">
                  <c:v>1.0913658195850171</c:v>
                </c:pt>
                <c:pt idx="30">
                  <c:v>1.0726748161609505</c:v>
                </c:pt>
                <c:pt idx="31">
                  <c:v>1.0979693384477764</c:v>
                </c:pt>
                <c:pt idx="32">
                  <c:v>1.1194905400489918</c:v>
                </c:pt>
                <c:pt idx="33">
                  <c:v>1.1369495243533083</c:v>
                </c:pt>
                <c:pt idx="34">
                  <c:v>1.1584890823349236</c:v>
                </c:pt>
                <c:pt idx="35">
                  <c:v>1.1682460358431372</c:v>
                </c:pt>
                <c:pt idx="36">
                  <c:v>1.177804316979651</c:v>
                </c:pt>
                <c:pt idx="37">
                  <c:v>1.1899471900653178</c:v>
                </c:pt>
                <c:pt idx="38">
                  <c:v>1.2009144233167657</c:v>
                </c:pt>
                <c:pt idx="39">
                  <c:v>1.2108394269389002</c:v>
                </c:pt>
                <c:pt idx="40">
                  <c:v>1.2216640302105293</c:v>
                </c:pt>
                <c:pt idx="41">
                  <c:v>1.2429363583075907</c:v>
                </c:pt>
                <c:pt idx="42">
                  <c:v>1.2450870537197736</c:v>
                </c:pt>
                <c:pt idx="43">
                  <c:v>1.2490991359027708</c:v>
                </c:pt>
                <c:pt idx="44">
                  <c:v>1.2458545826380665</c:v>
                </c:pt>
                <c:pt idx="45">
                  <c:v>1.2480423281468738</c:v>
                </c:pt>
                <c:pt idx="46">
                  <c:v>1.2440722528391259</c:v>
                </c:pt>
                <c:pt idx="47">
                  <c:v>1.2388875220775679</c:v>
                </c:pt>
                <c:pt idx="48">
                  <c:v>1.2362475622036311</c:v>
                </c:pt>
                <c:pt idx="49">
                  <c:v>1.2310011445128031</c:v>
                </c:pt>
                <c:pt idx="50">
                  <c:v>1.226109858883623</c:v>
                </c:pt>
                <c:pt idx="51">
                  <c:v>1.2245897880351417</c:v>
                </c:pt>
                <c:pt idx="52">
                  <c:v>1.2246911604347248</c:v>
                </c:pt>
                <c:pt idx="53">
                  <c:v>1.229983436875759</c:v>
                </c:pt>
                <c:pt idx="54">
                  <c:v>1.229763889612103</c:v>
                </c:pt>
                <c:pt idx="55">
                  <c:v>1.2290594815135354</c:v>
                </c:pt>
                <c:pt idx="56">
                  <c:v>1.2266211411975834</c:v>
                </c:pt>
                <c:pt idx="57">
                  <c:v>1.225740697690775</c:v>
                </c:pt>
                <c:pt idx="58">
                  <c:v>1.2223413194882611</c:v>
                </c:pt>
                <c:pt idx="59">
                  <c:v>1.2219257197285729</c:v>
                </c:pt>
                <c:pt idx="60">
                  <c:v>1.2197720237451442</c:v>
                </c:pt>
                <c:pt idx="61">
                  <c:v>1.2210967767049816</c:v>
                </c:pt>
                <c:pt idx="62">
                  <c:v>1.2159712191527943</c:v>
                </c:pt>
                <c:pt idx="63">
                  <c:v>1.2114412009748206</c:v>
                </c:pt>
                <c:pt idx="64">
                  <c:v>1.2075931006139746</c:v>
                </c:pt>
                <c:pt idx="65">
                  <c:v>1.2033827483120063</c:v>
                </c:pt>
                <c:pt idx="66">
                  <c:v>1.1991506548946516</c:v>
                </c:pt>
                <c:pt idx="67">
                  <c:v>1.1932295445965491</c:v>
                </c:pt>
                <c:pt idx="68">
                  <c:v>1.1884203953880095</c:v>
                </c:pt>
                <c:pt idx="69">
                  <c:v>1.1844555366271585</c:v>
                </c:pt>
                <c:pt idx="70">
                  <c:v>1.179457804464179</c:v>
                </c:pt>
                <c:pt idx="71">
                  <c:v>1.1757029961934169</c:v>
                </c:pt>
                <c:pt idx="72">
                  <c:v>1.1701088736085494</c:v>
                </c:pt>
                <c:pt idx="73">
                  <c:v>1.1649115721476588</c:v>
                </c:pt>
                <c:pt idx="74">
                  <c:v>1.1656796910892442</c:v>
                </c:pt>
                <c:pt idx="75">
                  <c:v>1.1660015394798646</c:v>
                </c:pt>
                <c:pt idx="76">
                  <c:v>1.1612614995981829</c:v>
                </c:pt>
                <c:pt idx="77">
                  <c:v>1.1569089978759595</c:v>
                </c:pt>
                <c:pt idx="78">
                  <c:v>1.1506104097786436</c:v>
                </c:pt>
                <c:pt idx="79">
                  <c:v>1.1441584080630989</c:v>
                </c:pt>
                <c:pt idx="80">
                  <c:v>1.1405350173913229</c:v>
                </c:pt>
                <c:pt idx="81">
                  <c:v>1.1363360030414829</c:v>
                </c:pt>
                <c:pt idx="82">
                  <c:v>1.134742014292812</c:v>
                </c:pt>
                <c:pt idx="83">
                  <c:v>1.1317064145337048</c:v>
                </c:pt>
                <c:pt idx="84">
                  <c:v>1.1304012720806356</c:v>
                </c:pt>
                <c:pt idx="85">
                  <c:v>1.1304865249931124</c:v>
                </c:pt>
                <c:pt idx="86">
                  <c:v>1.1279451133556315</c:v>
                </c:pt>
                <c:pt idx="87">
                  <c:v>1.1283896664611228</c:v>
                </c:pt>
                <c:pt idx="88">
                  <c:v>1.1298880322465565</c:v>
                </c:pt>
                <c:pt idx="89">
                  <c:v>1.1318196074563371</c:v>
                </c:pt>
                <c:pt idx="90">
                  <c:v>1.1306285779341754</c:v>
                </c:pt>
                <c:pt idx="91">
                  <c:v>1.1302583081031565</c:v>
                </c:pt>
                <c:pt idx="92">
                  <c:v>1.1290240993248817</c:v>
                </c:pt>
                <c:pt idx="93">
                  <c:v>1.1264954348760106</c:v>
                </c:pt>
                <c:pt idx="94">
                  <c:v>1.121281068288549</c:v>
                </c:pt>
                <c:pt idx="95">
                  <c:v>1.1167650337786408</c:v>
                </c:pt>
                <c:pt idx="96">
                  <c:v>1.1115805039252369</c:v>
                </c:pt>
                <c:pt idx="97">
                  <c:v>1.1062688268348526</c:v>
                </c:pt>
                <c:pt idx="98">
                  <c:v>1.1013806736747445</c:v>
                </c:pt>
                <c:pt idx="99">
                  <c:v>1.0946066486039867</c:v>
                </c:pt>
                <c:pt idx="100">
                  <c:v>1.0889514542500311</c:v>
                </c:pt>
                <c:pt idx="101">
                  <c:v>1.0822334993685399</c:v>
                </c:pt>
                <c:pt idx="102">
                  <c:v>1.0756561610742359</c:v>
                </c:pt>
                <c:pt idx="103">
                  <c:v>1.0704314767353327</c:v>
                </c:pt>
                <c:pt idx="104">
                  <c:v>1.0642724462273039</c:v>
                </c:pt>
                <c:pt idx="105">
                  <c:v>1.0597315841692165</c:v>
                </c:pt>
                <c:pt idx="106">
                  <c:v>1.0529760686281884</c:v>
                </c:pt>
                <c:pt idx="107">
                  <c:v>1.047243345036776</c:v>
                </c:pt>
                <c:pt idx="108">
                  <c:v>1.0418656949667706</c:v>
                </c:pt>
                <c:pt idx="109">
                  <c:v>1.0355836134568912</c:v>
                </c:pt>
                <c:pt idx="110">
                  <c:v>1.0308165462306915</c:v>
                </c:pt>
                <c:pt idx="111">
                  <c:v>1.0266888947396504</c:v>
                </c:pt>
                <c:pt idx="112">
                  <c:v>1.0213930974208509</c:v>
                </c:pt>
                <c:pt idx="113">
                  <c:v>1.0163334212284916</c:v>
                </c:pt>
                <c:pt idx="114">
                  <c:v>1.010929567963204</c:v>
                </c:pt>
                <c:pt idx="115">
                  <c:v>1.0056547741034647</c:v>
                </c:pt>
                <c:pt idx="116">
                  <c:v>1.0014911174390353</c:v>
                </c:pt>
                <c:pt idx="117">
                  <c:v>0.9975509165335209</c:v>
                </c:pt>
                <c:pt idx="118">
                  <c:v>0.99350955950198649</c:v>
                </c:pt>
                <c:pt idx="119">
                  <c:v>0.98831018537585968</c:v>
                </c:pt>
                <c:pt idx="120">
                  <c:v>0.98555359544307353</c:v>
                </c:pt>
                <c:pt idx="121">
                  <c:v>0.98124793627319062</c:v>
                </c:pt>
                <c:pt idx="122">
                  <c:v>0.97789894723637416</c:v>
                </c:pt>
                <c:pt idx="123">
                  <c:v>0.9746560907616022</c:v>
                </c:pt>
                <c:pt idx="124">
                  <c:v>0.97120553319137937</c:v>
                </c:pt>
                <c:pt idx="125">
                  <c:v>0.96663225060088653</c:v>
                </c:pt>
                <c:pt idx="126">
                  <c:v>0.96247047489802573</c:v>
                </c:pt>
                <c:pt idx="127">
                  <c:v>0.95882259152892302</c:v>
                </c:pt>
                <c:pt idx="128">
                  <c:v>0.95517758204401659</c:v>
                </c:pt>
                <c:pt idx="129">
                  <c:v>0.95359562271524323</c:v>
                </c:pt>
                <c:pt idx="130">
                  <c:v>0.95025605638162569</c:v>
                </c:pt>
                <c:pt idx="131">
                  <c:v>0.94672106256641753</c:v>
                </c:pt>
                <c:pt idx="132">
                  <c:v>0.94266760448161724</c:v>
                </c:pt>
                <c:pt idx="133">
                  <c:v>0.93804840145172819</c:v>
                </c:pt>
                <c:pt idx="134">
                  <c:v>0.93462988421845239</c:v>
                </c:pt>
                <c:pt idx="135">
                  <c:v>0.93163658200107358</c:v>
                </c:pt>
                <c:pt idx="136">
                  <c:v>0.9281130774473626</c:v>
                </c:pt>
                <c:pt idx="137">
                  <c:v>0.92354650580691666</c:v>
                </c:pt>
                <c:pt idx="138">
                  <c:v>0.91945174011908481</c:v>
                </c:pt>
                <c:pt idx="139">
                  <c:v>0.91593917326275676</c:v>
                </c:pt>
                <c:pt idx="140">
                  <c:v>0.9125343244248747</c:v>
                </c:pt>
                <c:pt idx="141">
                  <c:v>0.90873047235896065</c:v>
                </c:pt>
                <c:pt idx="142">
                  <c:v>0.90454264763952041</c:v>
                </c:pt>
                <c:pt idx="143">
                  <c:v>0.90179221208695981</c:v>
                </c:pt>
                <c:pt idx="144">
                  <c:v>0.89910955113961255</c:v>
                </c:pt>
                <c:pt idx="145">
                  <c:v>0.89718145189885434</c:v>
                </c:pt>
                <c:pt idx="146">
                  <c:v>0.8946253335707457</c:v>
                </c:pt>
                <c:pt idx="147">
                  <c:v>0.89269466336281234</c:v>
                </c:pt>
                <c:pt idx="148">
                  <c:v>0.89095298770915154</c:v>
                </c:pt>
                <c:pt idx="149">
                  <c:v>0.88858311846785532</c:v>
                </c:pt>
                <c:pt idx="150">
                  <c:v>0.88293119169094259</c:v>
                </c:pt>
              </c:numCache>
            </c:numRef>
          </c:val>
          <c:extLst>
            <c:ext xmlns:c16="http://schemas.microsoft.com/office/drawing/2014/chart" uri="{C3380CC4-5D6E-409C-BE32-E72D297353CC}">
              <c16:uniqueId val="{00000000-DBC9-4593-A548-10BDDF5C8EA4}"/>
            </c:ext>
          </c:extLst>
        </c:ser>
        <c:dLbls>
          <c:showLegendKey val="0"/>
          <c:showVal val="0"/>
          <c:showCatName val="0"/>
          <c:showSerName val="0"/>
          <c:showPercent val="0"/>
          <c:showBubbleSize val="0"/>
        </c:dLbls>
        <c:axId val="1389507791"/>
        <c:axId val="1389509231"/>
      </c:areaChart>
      <c:catAx>
        <c:axId val="1389507791"/>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max"/>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tx1">
                <a:lumMod val="65000"/>
                <a:lumOff val="35000"/>
              </a:schemeClr>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F72E-4F57-82F6-688ED8A3787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72E-4F57-82F6-688ED8A37873}"/>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7-F72E-4F57-82F6-688ED8A378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Calibri" panose="020F0502020204030204" pitchFamily="34" charset="0"/>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daily_11h30_itd!$V$1:$X$1</c:f>
              <c:strCache>
                <c:ptCount val="3"/>
                <c:pt idx="0">
                  <c:v>Giá tăng</c:v>
                </c:pt>
                <c:pt idx="1">
                  <c:v>Giá không đổi</c:v>
                </c:pt>
                <c:pt idx="2">
                  <c:v>Giá giảm</c:v>
                </c:pt>
              </c:strCache>
            </c:strRef>
          </c:cat>
          <c:val>
            <c:numRef>
              <c:f>daily_11h30_itd!$V$2:$X$2</c:f>
              <c:numCache>
                <c:formatCode>General</c:formatCode>
                <c:ptCount val="3"/>
                <c:pt idx="0">
                  <c:v>180</c:v>
                </c:pt>
                <c:pt idx="1">
                  <c:v>47</c:v>
                </c:pt>
                <c:pt idx="2">
                  <c:v>152</c:v>
                </c:pt>
              </c:numCache>
            </c:numRef>
          </c:val>
          <c:extLst>
            <c:ext xmlns:c16="http://schemas.microsoft.com/office/drawing/2014/chart" uri="{C3380CC4-5D6E-409C-BE32-E72D297353CC}">
              <c16:uniqueId val="{00000004-F72E-4F57-82F6-688ED8A3787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legendEntry>
        <c:idx val="1"/>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Entry>
      <c:overlay val="0"/>
      <c:spPr>
        <a:noFill/>
        <a:ln>
          <a:noFill/>
        </a:ln>
        <a:effectLst/>
      </c:spPr>
      <c:txPr>
        <a:bodyPr rot="0" spcFirstLastPara="1" vertOverflow="ellipsis" vert="horz" wrap="square" anchor="ctr" anchorCtr="1"/>
        <a:lstStyle/>
        <a:p>
          <a:pPr rtl="0">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daily_14h00_data!$K$2:$K$56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daily_14h00_data!$M$2:$M$56</c:f>
              <c:numCache>
                <c:formatCode>General</c:formatCode>
                <c:ptCount val="55"/>
                <c:pt idx="0">
                  <c:v>1</c:v>
                </c:pt>
                <c:pt idx="1">
                  <c:v>5820000</c:v>
                </c:pt>
                <c:pt idx="2">
                  <c:v>0</c:v>
                </c:pt>
                <c:pt idx="3">
                  <c:v>90784722</c:v>
                </c:pt>
                <c:pt idx="4">
                  <c:v>55870453</c:v>
                </c:pt>
                <c:pt idx="5">
                  <c:v>49029651</c:v>
                </c:pt>
                <c:pt idx="6">
                  <c:v>60903385</c:v>
                </c:pt>
                <c:pt idx="7">
                  <c:v>52668935</c:v>
                </c:pt>
                <c:pt idx="8">
                  <c:v>49149730</c:v>
                </c:pt>
                <c:pt idx="9">
                  <c:v>34898473</c:v>
                </c:pt>
                <c:pt idx="10">
                  <c:v>39428160</c:v>
                </c:pt>
                <c:pt idx="11">
                  <c:v>36437708</c:v>
                </c:pt>
                <c:pt idx="12">
                  <c:v>34819015</c:v>
                </c:pt>
                <c:pt idx="13">
                  <c:v>29729425</c:v>
                </c:pt>
                <c:pt idx="14">
                  <c:v>29246194</c:v>
                </c:pt>
                <c:pt idx="15">
                  <c:v>28125743</c:v>
                </c:pt>
                <c:pt idx="16">
                  <c:v>29893767</c:v>
                </c:pt>
                <c:pt idx="17">
                  <c:v>40824975</c:v>
                </c:pt>
                <c:pt idx="18">
                  <c:v>31894538</c:v>
                </c:pt>
                <c:pt idx="19">
                  <c:v>20016696</c:v>
                </c:pt>
                <c:pt idx="20">
                  <c:v>14670517</c:v>
                </c:pt>
                <c:pt idx="21">
                  <c:v>13697736</c:v>
                </c:pt>
                <c:pt idx="22">
                  <c:v>15261329</c:v>
                </c:pt>
                <c:pt idx="23">
                  <c:v>15071485</c:v>
                </c:pt>
                <c:pt idx="24">
                  <c:v>17823786</c:v>
                </c:pt>
                <c:pt idx="25">
                  <c:v>17207974</c:v>
                </c:pt>
                <c:pt idx="26">
                  <c:v>15008297</c:v>
                </c:pt>
                <c:pt idx="27">
                  <c:v>13505522</c:v>
                </c:pt>
                <c:pt idx="28">
                  <c:v>14035000</c:v>
                </c:pt>
                <c:pt idx="29">
                  <c:v>18055166</c:v>
                </c:pt>
                <c:pt idx="30">
                  <c:v>555401</c:v>
                </c:pt>
                <c:pt idx="31">
                  <c:v>50154956</c:v>
                </c:pt>
                <c:pt idx="32">
                  <c:v>36620100</c:v>
                </c:pt>
                <c:pt idx="33">
                  <c:v>38473833</c:v>
                </c:pt>
                <c:pt idx="34">
                  <c:v>44517145</c:v>
                </c:pt>
                <c:pt idx="35">
                  <c:v>40465690</c:v>
                </c:pt>
                <c:pt idx="36">
                  <c:v>38030319</c:v>
                </c:pt>
                <c:pt idx="37">
                  <c:v>36563555</c:v>
                </c:pt>
                <c:pt idx="38">
                  <c:v>39777110</c:v>
                </c:pt>
                <c:pt idx="39">
                  <c:v>40815563</c:v>
                </c:pt>
                <c:pt idx="40">
                  <c:v>42946446</c:v>
                </c:pt>
                <c:pt idx="41">
                  <c:v>33579581</c:v>
                </c:pt>
                <c:pt idx="42">
                  <c:v>36804256</c:v>
                </c:pt>
                <c:pt idx="43">
                  <c:v>28537098</c:v>
                </c:pt>
                <c:pt idx="44">
                  <c:v>22679127</c:v>
                </c:pt>
                <c:pt idx="45">
                  <c:v>31612030</c:v>
                </c:pt>
                <c:pt idx="46">
                  <c:v>52214342</c:v>
                </c:pt>
                <c:pt idx="47">
                  <c:v>39592417</c:v>
                </c:pt>
                <c:pt idx="48">
                  <c:v>40997751</c:v>
                </c:pt>
                <c:pt idx="49">
                  <c:v>2458333</c:v>
                </c:pt>
                <c:pt idx="50">
                  <c:v>500000</c:v>
                </c:pt>
                <c:pt idx="51">
                  <c:v>616000</c:v>
                </c:pt>
                <c:pt idx="52">
                  <c:v>51044948</c:v>
                </c:pt>
                <c:pt idx="53">
                  <c:v>0</c:v>
                </c:pt>
                <c:pt idx="54">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daily_14h00_data!$K$2:$K$56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daily_14h00_data!$L$2:$L$56</c:f>
              <c:numCache>
                <c:formatCode>General</c:formatCode>
                <c:ptCount val="55"/>
                <c:pt idx="0">
                  <c:v>1588.93994140625</c:v>
                </c:pt>
                <c:pt idx="1">
                  <c:v>1592.3299560546875</c:v>
                </c:pt>
                <c:pt idx="2">
                  <c:v>1592.3299560546875</c:v>
                </c:pt>
                <c:pt idx="3">
                  <c:v>1588.6099853515625</c:v>
                </c:pt>
                <c:pt idx="4">
                  <c:v>1586.6300048828125</c:v>
                </c:pt>
                <c:pt idx="5">
                  <c:v>1587.489990234375</c:v>
                </c:pt>
                <c:pt idx="6">
                  <c:v>1590.3499755859375</c:v>
                </c:pt>
                <c:pt idx="7">
                  <c:v>1595.6400146484375</c:v>
                </c:pt>
                <c:pt idx="8">
                  <c:v>1594</c:v>
                </c:pt>
                <c:pt idx="9">
                  <c:v>1594.06005859375</c:v>
                </c:pt>
                <c:pt idx="10">
                  <c:v>1596.75</c:v>
                </c:pt>
                <c:pt idx="11">
                  <c:v>1596.219970703125</c:v>
                </c:pt>
                <c:pt idx="12">
                  <c:v>1594.6099853515625</c:v>
                </c:pt>
                <c:pt idx="13">
                  <c:v>1592.6199951171875</c:v>
                </c:pt>
                <c:pt idx="14">
                  <c:v>1591.4100341796875</c:v>
                </c:pt>
                <c:pt idx="15">
                  <c:v>1592.0899658203125</c:v>
                </c:pt>
                <c:pt idx="16">
                  <c:v>1595.18994140625</c:v>
                </c:pt>
                <c:pt idx="17">
                  <c:v>1600.719970703125</c:v>
                </c:pt>
                <c:pt idx="18">
                  <c:v>1598.27001953125</c:v>
                </c:pt>
                <c:pt idx="19">
                  <c:v>1598.0699462890625</c:v>
                </c:pt>
                <c:pt idx="20">
                  <c:v>1597.5699462890625</c:v>
                </c:pt>
                <c:pt idx="21">
                  <c:v>1598.0400390625</c:v>
                </c:pt>
                <c:pt idx="22">
                  <c:v>1598.9000244140625</c:v>
                </c:pt>
                <c:pt idx="23">
                  <c:v>1598.3299560546875</c:v>
                </c:pt>
                <c:pt idx="24">
                  <c:v>1596.72998046875</c:v>
                </c:pt>
                <c:pt idx="25">
                  <c:v>1595.699951171875</c:v>
                </c:pt>
                <c:pt idx="26">
                  <c:v>1596.02001953125</c:v>
                </c:pt>
                <c:pt idx="27">
                  <c:v>1596.06005859375</c:v>
                </c:pt>
                <c:pt idx="28">
                  <c:v>1598.9100341796875</c:v>
                </c:pt>
                <c:pt idx="29">
                  <c:v>1600.300048828125</c:v>
                </c:pt>
                <c:pt idx="30">
                  <c:v>1600.4100341796875</c:v>
                </c:pt>
                <c:pt idx="31">
                  <c:v>1598.9200439453125</c:v>
                </c:pt>
                <c:pt idx="32">
                  <c:v>1600.8900146484375</c:v>
                </c:pt>
                <c:pt idx="33">
                  <c:v>1600.5899658203125</c:v>
                </c:pt>
                <c:pt idx="34">
                  <c:v>1597.3699951171875</c:v>
                </c:pt>
                <c:pt idx="35">
                  <c:v>1595.1300048828125</c:v>
                </c:pt>
                <c:pt idx="36">
                  <c:v>1595.6700439453125</c:v>
                </c:pt>
                <c:pt idx="37">
                  <c:v>1597.1300048828125</c:v>
                </c:pt>
                <c:pt idx="38">
                  <c:v>1597.9100341796875</c:v>
                </c:pt>
                <c:pt idx="39">
                  <c:v>1595.0400390625</c:v>
                </c:pt>
                <c:pt idx="40">
                  <c:v>1592.300048828125</c:v>
                </c:pt>
                <c:pt idx="41">
                  <c:v>1593.9000244140625</c:v>
                </c:pt>
                <c:pt idx="42">
                  <c:v>1596.18994140625</c:v>
                </c:pt>
                <c:pt idx="43">
                  <c:v>1595.6700439453125</c:v>
                </c:pt>
                <c:pt idx="44">
                  <c:v>1596.02001953125</c:v>
                </c:pt>
                <c:pt idx="45">
                  <c:v>1595.8599853515625</c:v>
                </c:pt>
                <c:pt idx="46">
                  <c:v>1597.93994140625</c:v>
                </c:pt>
                <c:pt idx="47">
                  <c:v>1596.5</c:v>
                </c:pt>
                <c:pt idx="48">
                  <c:v>1599.18994140625</c:v>
                </c:pt>
                <c:pt idx="49">
                  <c:v>1594.3399658203125</c:v>
                </c:pt>
                <c:pt idx="50">
                  <c:v>1593.97998046875</c:v>
                </c:pt>
                <c:pt idx="51">
                  <c:v>1594.800048828125</c:v>
                </c:pt>
                <c:pt idx="52">
                  <c:v>1596.8599853515625</c:v>
                </c:pt>
                <c:pt idx="53">
                  <c:v>1596.8599853515625</c:v>
                </c:pt>
                <c:pt idx="54">
                  <c:v>1596.8599853515625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daily_14h00_data!$U$2:$U$56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daily_14h00_data!$W$2:$W$56</c:f>
              <c:numCache>
                <c:formatCode>General</c:formatCode>
                <c:ptCount val="55"/>
                <c:pt idx="0">
                  <c:v>4385224</c:v>
                </c:pt>
                <c:pt idx="1">
                  <c:v>3736833</c:v>
                </c:pt>
                <c:pt idx="2">
                  <c:v>2234693</c:v>
                </c:pt>
                <c:pt idx="3">
                  <c:v>4006814</c:v>
                </c:pt>
                <c:pt idx="4">
                  <c:v>6530133</c:v>
                </c:pt>
                <c:pt idx="5">
                  <c:v>4547852</c:v>
                </c:pt>
                <c:pt idx="6">
                  <c:v>4136451</c:v>
                </c:pt>
                <c:pt idx="7">
                  <c:v>4763028</c:v>
                </c:pt>
                <c:pt idx="8">
                  <c:v>5720847</c:v>
                </c:pt>
                <c:pt idx="9">
                  <c:v>3859508</c:v>
                </c:pt>
                <c:pt idx="10">
                  <c:v>4814749</c:v>
                </c:pt>
                <c:pt idx="11">
                  <c:v>3549085</c:v>
                </c:pt>
                <c:pt idx="12">
                  <c:v>3657868</c:v>
                </c:pt>
                <c:pt idx="13">
                  <c:v>2415397</c:v>
                </c:pt>
                <c:pt idx="14">
                  <c:v>2283094</c:v>
                </c:pt>
                <c:pt idx="15">
                  <c:v>1871855</c:v>
                </c:pt>
                <c:pt idx="16">
                  <c:v>2507898</c:v>
                </c:pt>
                <c:pt idx="17">
                  <c:v>1670423</c:v>
                </c:pt>
                <c:pt idx="18">
                  <c:v>4546377</c:v>
                </c:pt>
                <c:pt idx="19">
                  <c:v>1726066</c:v>
                </c:pt>
                <c:pt idx="20">
                  <c:v>1425183</c:v>
                </c:pt>
                <c:pt idx="21">
                  <c:v>1902461</c:v>
                </c:pt>
                <c:pt idx="22">
                  <c:v>1802809</c:v>
                </c:pt>
                <c:pt idx="23">
                  <c:v>1613838</c:v>
                </c:pt>
                <c:pt idx="24">
                  <c:v>2054098</c:v>
                </c:pt>
                <c:pt idx="25">
                  <c:v>2285413</c:v>
                </c:pt>
                <c:pt idx="26">
                  <c:v>1554240</c:v>
                </c:pt>
                <c:pt idx="27">
                  <c:v>1514839</c:v>
                </c:pt>
                <c:pt idx="28">
                  <c:v>1430447</c:v>
                </c:pt>
                <c:pt idx="29">
                  <c:v>2285226</c:v>
                </c:pt>
                <c:pt idx="30">
                  <c:v>61703</c:v>
                </c:pt>
                <c:pt idx="31">
                  <c:v>4890374</c:v>
                </c:pt>
                <c:pt idx="32">
                  <c:v>4531064</c:v>
                </c:pt>
                <c:pt idx="33">
                  <c:v>4518598</c:v>
                </c:pt>
                <c:pt idx="34">
                  <c:v>4286675</c:v>
                </c:pt>
                <c:pt idx="35">
                  <c:v>5436554</c:v>
                </c:pt>
                <c:pt idx="36">
                  <c:v>2484520</c:v>
                </c:pt>
                <c:pt idx="37">
                  <c:v>3117434</c:v>
                </c:pt>
                <c:pt idx="38">
                  <c:v>1791503</c:v>
                </c:pt>
                <c:pt idx="39">
                  <c:v>2692988</c:v>
                </c:pt>
                <c:pt idx="40">
                  <c:v>5485128</c:v>
                </c:pt>
                <c:pt idx="41">
                  <c:v>3463952</c:v>
                </c:pt>
                <c:pt idx="42">
                  <c:v>9463839</c:v>
                </c:pt>
                <c:pt idx="43">
                  <c:v>2670289</c:v>
                </c:pt>
                <c:pt idx="44">
                  <c:v>6628111</c:v>
                </c:pt>
                <c:pt idx="45">
                  <c:v>4237780</c:v>
                </c:pt>
                <c:pt idx="46">
                  <c:v>9219480</c:v>
                </c:pt>
                <c:pt idx="47">
                  <c:v>6058492</c:v>
                </c:pt>
                <c:pt idx="48">
                  <c:v>4117815</c:v>
                </c:pt>
                <c:pt idx="49">
                  <c:v>8257955</c:v>
                </c:pt>
                <c:pt idx="50">
                  <c:v>0</c:v>
                </c:pt>
                <c:pt idx="51">
                  <c:v>0</c:v>
                </c:pt>
                <c:pt idx="52">
                  <c:v>4753574</c:v>
                </c:pt>
                <c:pt idx="53">
                  <c:v>0</c:v>
                </c:pt>
                <c:pt idx="54">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daily_14h00_data!$U$2:$U$56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daily_14h00_data!$V$2:$V$56</c:f>
              <c:numCache>
                <c:formatCode>General</c:formatCode>
                <c:ptCount val="55"/>
                <c:pt idx="0">
                  <c:v>274.26998901367188</c:v>
                </c:pt>
                <c:pt idx="1">
                  <c:v>274.239990234375</c:v>
                </c:pt>
                <c:pt idx="2">
                  <c:v>274.54000854492188</c:v>
                </c:pt>
                <c:pt idx="3">
                  <c:v>274.44000244140625</c:v>
                </c:pt>
                <c:pt idx="4">
                  <c:v>274.02999877929688</c:v>
                </c:pt>
                <c:pt idx="5">
                  <c:v>274.67001342773438</c:v>
                </c:pt>
                <c:pt idx="6">
                  <c:v>274.8599853515625</c:v>
                </c:pt>
                <c:pt idx="7">
                  <c:v>275.45999145507813</c:v>
                </c:pt>
                <c:pt idx="8">
                  <c:v>275.6300048828125</c:v>
                </c:pt>
                <c:pt idx="9">
                  <c:v>275.70001220703125</c:v>
                </c:pt>
                <c:pt idx="10">
                  <c:v>275.55999755859375</c:v>
                </c:pt>
                <c:pt idx="11">
                  <c:v>275.69000244140625</c:v>
                </c:pt>
                <c:pt idx="12">
                  <c:v>275.29000854492188</c:v>
                </c:pt>
                <c:pt idx="13">
                  <c:v>274.80999755859375</c:v>
                </c:pt>
                <c:pt idx="14">
                  <c:v>275.20001220703125</c:v>
                </c:pt>
                <c:pt idx="15">
                  <c:v>275.1400146484375</c:v>
                </c:pt>
                <c:pt idx="16">
                  <c:v>275.57998657226563</c:v>
                </c:pt>
                <c:pt idx="17">
                  <c:v>275.67001342773438</c:v>
                </c:pt>
                <c:pt idx="18">
                  <c:v>275.57000732421875</c:v>
                </c:pt>
                <c:pt idx="19">
                  <c:v>275.239990234375</c:v>
                </c:pt>
                <c:pt idx="20">
                  <c:v>275.08999633789063</c:v>
                </c:pt>
                <c:pt idx="21">
                  <c:v>275.04000854492188</c:v>
                </c:pt>
                <c:pt idx="22">
                  <c:v>274.97000122070313</c:v>
                </c:pt>
                <c:pt idx="23">
                  <c:v>274.97000122070313</c:v>
                </c:pt>
                <c:pt idx="24">
                  <c:v>274.83999633789063</c:v>
                </c:pt>
                <c:pt idx="25">
                  <c:v>274.25</c:v>
                </c:pt>
                <c:pt idx="26">
                  <c:v>274.29998779296875</c:v>
                </c:pt>
                <c:pt idx="27">
                  <c:v>274.70999145507813</c:v>
                </c:pt>
                <c:pt idx="28">
                  <c:v>274.6300048828125</c:v>
                </c:pt>
                <c:pt idx="29">
                  <c:v>274.79998779296875</c:v>
                </c:pt>
                <c:pt idx="30">
                  <c:v>274.80999755859375</c:v>
                </c:pt>
                <c:pt idx="31">
                  <c:v>274.73001098632813</c:v>
                </c:pt>
                <c:pt idx="32">
                  <c:v>275.20001220703125</c:v>
                </c:pt>
                <c:pt idx="33">
                  <c:v>275</c:v>
                </c:pt>
                <c:pt idx="34">
                  <c:v>274.67001342773438</c:v>
                </c:pt>
                <c:pt idx="35">
                  <c:v>274.16000366210938</c:v>
                </c:pt>
                <c:pt idx="36">
                  <c:v>274.41000366210938</c:v>
                </c:pt>
                <c:pt idx="37">
                  <c:v>274.64999389648438</c:v>
                </c:pt>
                <c:pt idx="38">
                  <c:v>274.739990234375</c:v>
                </c:pt>
                <c:pt idx="39">
                  <c:v>274.3699951171875</c:v>
                </c:pt>
                <c:pt idx="40">
                  <c:v>273.92001342773438</c:v>
                </c:pt>
                <c:pt idx="41">
                  <c:v>274.1400146484375</c:v>
                </c:pt>
                <c:pt idx="42">
                  <c:v>275.22000122070313</c:v>
                </c:pt>
                <c:pt idx="43">
                  <c:v>274.82998657226563</c:v>
                </c:pt>
                <c:pt idx="44">
                  <c:v>275.010009765625</c:v>
                </c:pt>
                <c:pt idx="45">
                  <c:v>275.52999877929688</c:v>
                </c:pt>
                <c:pt idx="46">
                  <c:v>276.1199951171875</c:v>
                </c:pt>
                <c:pt idx="47">
                  <c:v>275.73001098632813</c:v>
                </c:pt>
                <c:pt idx="48">
                  <c:v>276.26998901367188</c:v>
                </c:pt>
                <c:pt idx="49">
                  <c:v>275.95001220703125</c:v>
                </c:pt>
                <c:pt idx="50">
                  <c:v>275.95001220703125</c:v>
                </c:pt>
                <c:pt idx="51">
                  <c:v>275.95001220703125</c:v>
                </c:pt>
                <c:pt idx="52">
                  <c:v>276.45999145507813</c:v>
                </c:pt>
                <c:pt idx="53">
                  <c:v>276.45999145507813</c:v>
                </c:pt>
                <c:pt idx="54">
                  <c:v>276.45999145507813</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daily_14h00_data!$AE$2:$AE$56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daily_14h00_data!$AG$2:$AG$56</c:f>
              <c:numCache>
                <c:formatCode>General</c:formatCode>
                <c:ptCount val="55"/>
                <c:pt idx="0">
                  <c:v>6315</c:v>
                </c:pt>
                <c:pt idx="1">
                  <c:v>3083</c:v>
                </c:pt>
                <c:pt idx="2">
                  <c:v>1881</c:v>
                </c:pt>
                <c:pt idx="3">
                  <c:v>5482</c:v>
                </c:pt>
                <c:pt idx="4">
                  <c:v>5225</c:v>
                </c:pt>
                <c:pt idx="5">
                  <c:v>3411</c:v>
                </c:pt>
                <c:pt idx="6">
                  <c:v>5088</c:v>
                </c:pt>
                <c:pt idx="7">
                  <c:v>8999</c:v>
                </c:pt>
                <c:pt idx="8">
                  <c:v>5490</c:v>
                </c:pt>
                <c:pt idx="9">
                  <c:v>4185</c:v>
                </c:pt>
                <c:pt idx="10">
                  <c:v>6022</c:v>
                </c:pt>
                <c:pt idx="11">
                  <c:v>7127</c:v>
                </c:pt>
                <c:pt idx="12">
                  <c:v>3297</c:v>
                </c:pt>
                <c:pt idx="13">
                  <c:v>4195</c:v>
                </c:pt>
                <c:pt idx="14">
                  <c:v>3849</c:v>
                </c:pt>
                <c:pt idx="15">
                  <c:v>5787</c:v>
                </c:pt>
                <c:pt idx="16">
                  <c:v>5858</c:v>
                </c:pt>
                <c:pt idx="17">
                  <c:v>8505</c:v>
                </c:pt>
                <c:pt idx="18">
                  <c:v>7558</c:v>
                </c:pt>
                <c:pt idx="19">
                  <c:v>5525</c:v>
                </c:pt>
                <c:pt idx="20">
                  <c:v>2311</c:v>
                </c:pt>
                <c:pt idx="21">
                  <c:v>2954</c:v>
                </c:pt>
                <c:pt idx="22">
                  <c:v>3018</c:v>
                </c:pt>
                <c:pt idx="23">
                  <c:v>4381</c:v>
                </c:pt>
                <c:pt idx="24">
                  <c:v>3607</c:v>
                </c:pt>
                <c:pt idx="25">
                  <c:v>2605</c:v>
                </c:pt>
                <c:pt idx="26">
                  <c:v>2592</c:v>
                </c:pt>
                <c:pt idx="27">
                  <c:v>3089</c:v>
                </c:pt>
                <c:pt idx="28">
                  <c:v>4330</c:v>
                </c:pt>
                <c:pt idx="29">
                  <c:v>2685</c:v>
                </c:pt>
                <c:pt idx="30">
                  <c:v>0</c:v>
                </c:pt>
                <c:pt idx="31">
                  <c:v>3794</c:v>
                </c:pt>
                <c:pt idx="32">
                  <c:v>4547</c:v>
                </c:pt>
                <c:pt idx="33">
                  <c:v>5284</c:v>
                </c:pt>
                <c:pt idx="34">
                  <c:v>7180</c:v>
                </c:pt>
                <c:pt idx="35">
                  <c:v>6544</c:v>
                </c:pt>
                <c:pt idx="36">
                  <c:v>3766</c:v>
                </c:pt>
                <c:pt idx="37">
                  <c:v>3818</c:v>
                </c:pt>
                <c:pt idx="38">
                  <c:v>7165</c:v>
                </c:pt>
                <c:pt idx="39">
                  <c:v>8620</c:v>
                </c:pt>
                <c:pt idx="40">
                  <c:v>5574</c:v>
                </c:pt>
                <c:pt idx="41">
                  <c:v>7435</c:v>
                </c:pt>
                <c:pt idx="42">
                  <c:v>5655</c:v>
                </c:pt>
                <c:pt idx="43">
                  <c:v>4641</c:v>
                </c:pt>
                <c:pt idx="44">
                  <c:v>5940</c:v>
                </c:pt>
                <c:pt idx="45">
                  <c:v>4910</c:v>
                </c:pt>
                <c:pt idx="46">
                  <c:v>11113</c:v>
                </c:pt>
                <c:pt idx="47">
                  <c:v>6748</c:v>
                </c:pt>
                <c:pt idx="48">
                  <c:v>9307</c:v>
                </c:pt>
                <c:pt idx="49">
                  <c:v>0</c:v>
                </c:pt>
                <c:pt idx="50">
                  <c:v>0</c:v>
                </c:pt>
                <c:pt idx="51">
                  <c:v>0</c:v>
                </c:pt>
                <c:pt idx="52">
                  <c:v>4492</c:v>
                </c:pt>
                <c:pt idx="53">
                  <c:v>0</c:v>
                </c:pt>
                <c:pt idx="54">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daily_14h00_data!$AE$2:$AE$56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daily_14h00_data!$AF$2:$AF$56</c:f>
              <c:numCache>
                <c:formatCode>General</c:formatCode>
                <c:ptCount val="55"/>
                <c:pt idx="0">
                  <c:v>1726.699951171875</c:v>
                </c:pt>
                <c:pt idx="1">
                  <c:v>1728.0999755859375</c:v>
                </c:pt>
                <c:pt idx="2">
                  <c:v>1727</c:v>
                </c:pt>
                <c:pt idx="3">
                  <c:v>1726.199951171875</c:v>
                </c:pt>
                <c:pt idx="4">
                  <c:v>1725</c:v>
                </c:pt>
                <c:pt idx="5">
                  <c:v>1726.0999755859375</c:v>
                </c:pt>
                <c:pt idx="6">
                  <c:v>1729.199951171875</c:v>
                </c:pt>
                <c:pt idx="7">
                  <c:v>1735</c:v>
                </c:pt>
                <c:pt idx="8">
                  <c:v>1733.300048828125</c:v>
                </c:pt>
                <c:pt idx="9">
                  <c:v>1733.699951171875</c:v>
                </c:pt>
                <c:pt idx="10">
                  <c:v>1737</c:v>
                </c:pt>
                <c:pt idx="11">
                  <c:v>1736.4000244140625</c:v>
                </c:pt>
                <c:pt idx="12">
                  <c:v>1736.4000244140625</c:v>
                </c:pt>
                <c:pt idx="13">
                  <c:v>1735.5</c:v>
                </c:pt>
                <c:pt idx="14">
                  <c:v>1733</c:v>
                </c:pt>
                <c:pt idx="15">
                  <c:v>1732.800048828125</c:v>
                </c:pt>
                <c:pt idx="16">
                  <c:v>1737.199951171875</c:v>
                </c:pt>
                <c:pt idx="17">
                  <c:v>1739.199951171875</c:v>
                </c:pt>
                <c:pt idx="18">
                  <c:v>1738.0999755859375</c:v>
                </c:pt>
                <c:pt idx="19">
                  <c:v>1742.800048828125</c:v>
                </c:pt>
                <c:pt idx="20">
                  <c:v>1742</c:v>
                </c:pt>
                <c:pt idx="21">
                  <c:v>1741.300048828125</c:v>
                </c:pt>
                <c:pt idx="22">
                  <c:v>1743.199951171875</c:v>
                </c:pt>
                <c:pt idx="23">
                  <c:v>1741.199951171875</c:v>
                </c:pt>
                <c:pt idx="24">
                  <c:v>1738.5</c:v>
                </c:pt>
                <c:pt idx="25">
                  <c:v>1739.699951171875</c:v>
                </c:pt>
                <c:pt idx="26">
                  <c:v>1740.800048828125</c:v>
                </c:pt>
                <c:pt idx="27">
                  <c:v>1742</c:v>
                </c:pt>
                <c:pt idx="28">
                  <c:v>1743</c:v>
                </c:pt>
                <c:pt idx="29">
                  <c:v>1744</c:v>
                </c:pt>
                <c:pt idx="30">
                  <c:v>1744</c:v>
                </c:pt>
                <c:pt idx="31">
                  <c:v>1744.199951171875</c:v>
                </c:pt>
                <c:pt idx="32">
                  <c:v>1745</c:v>
                </c:pt>
                <c:pt idx="33">
                  <c:v>1742</c:v>
                </c:pt>
                <c:pt idx="34">
                  <c:v>1738</c:v>
                </c:pt>
                <c:pt idx="35">
                  <c:v>1737.5</c:v>
                </c:pt>
                <c:pt idx="36">
                  <c:v>1740</c:v>
                </c:pt>
                <c:pt idx="37">
                  <c:v>1739.0999755859375</c:v>
                </c:pt>
                <c:pt idx="38">
                  <c:v>1738.199951171875</c:v>
                </c:pt>
                <c:pt idx="39">
                  <c:v>1734.800048828125</c:v>
                </c:pt>
                <c:pt idx="40">
                  <c:v>1735</c:v>
                </c:pt>
                <c:pt idx="41">
                  <c:v>1736.4000244140625</c:v>
                </c:pt>
                <c:pt idx="42">
                  <c:v>1738.699951171875</c:v>
                </c:pt>
                <c:pt idx="43">
                  <c:v>1737.199951171875</c:v>
                </c:pt>
                <c:pt idx="44">
                  <c:v>1739.800048828125</c:v>
                </c:pt>
                <c:pt idx="45">
                  <c:v>1739.4000244140625</c:v>
                </c:pt>
                <c:pt idx="46">
                  <c:v>1739</c:v>
                </c:pt>
                <c:pt idx="47">
                  <c:v>1740.5999755859375</c:v>
                </c:pt>
                <c:pt idx="48">
                  <c:v>1740</c:v>
                </c:pt>
                <c:pt idx="49">
                  <c:v>1740</c:v>
                </c:pt>
                <c:pt idx="50">
                  <c:v>1740</c:v>
                </c:pt>
                <c:pt idx="51">
                  <c:v>1740</c:v>
                </c:pt>
                <c:pt idx="52">
                  <c:v>1737.5</c:v>
                </c:pt>
                <c:pt idx="53">
                  <c:v>1737.5</c:v>
                </c:pt>
                <c:pt idx="54">
                  <c:v>1737.5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daily_14h00_data!$P$2:$P$56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daily_14h00_data!$R$2:$R$56</c:f>
              <c:numCache>
                <c:formatCode>General</c:formatCode>
                <c:ptCount val="55"/>
                <c:pt idx="0">
                  <c:v>1</c:v>
                </c:pt>
                <c:pt idx="1">
                  <c:v>5820000</c:v>
                </c:pt>
                <c:pt idx="2">
                  <c:v>0</c:v>
                </c:pt>
                <c:pt idx="3">
                  <c:v>24485564</c:v>
                </c:pt>
                <c:pt idx="4">
                  <c:v>12977209</c:v>
                </c:pt>
                <c:pt idx="5">
                  <c:v>12620041</c:v>
                </c:pt>
                <c:pt idx="6">
                  <c:v>15378911</c:v>
                </c:pt>
                <c:pt idx="7">
                  <c:v>15066270</c:v>
                </c:pt>
                <c:pt idx="8">
                  <c:v>15576344</c:v>
                </c:pt>
                <c:pt idx="9">
                  <c:v>10110825</c:v>
                </c:pt>
                <c:pt idx="10">
                  <c:v>14420536</c:v>
                </c:pt>
                <c:pt idx="11">
                  <c:v>14600815</c:v>
                </c:pt>
                <c:pt idx="12">
                  <c:v>10069517</c:v>
                </c:pt>
                <c:pt idx="13">
                  <c:v>11336134</c:v>
                </c:pt>
                <c:pt idx="14">
                  <c:v>12677590</c:v>
                </c:pt>
                <c:pt idx="15">
                  <c:v>11821955</c:v>
                </c:pt>
                <c:pt idx="16">
                  <c:v>16622411</c:v>
                </c:pt>
                <c:pt idx="17">
                  <c:v>19876175</c:v>
                </c:pt>
                <c:pt idx="18">
                  <c:v>11716603</c:v>
                </c:pt>
                <c:pt idx="19">
                  <c:v>6101400</c:v>
                </c:pt>
                <c:pt idx="20">
                  <c:v>4238873</c:v>
                </c:pt>
                <c:pt idx="21">
                  <c:v>4508915</c:v>
                </c:pt>
                <c:pt idx="22">
                  <c:v>5598837</c:v>
                </c:pt>
                <c:pt idx="23">
                  <c:v>5010014</c:v>
                </c:pt>
                <c:pt idx="24">
                  <c:v>7405706</c:v>
                </c:pt>
                <c:pt idx="25">
                  <c:v>7350656</c:v>
                </c:pt>
                <c:pt idx="26">
                  <c:v>5202994</c:v>
                </c:pt>
                <c:pt idx="27">
                  <c:v>4298146</c:v>
                </c:pt>
                <c:pt idx="28">
                  <c:v>6608184</c:v>
                </c:pt>
                <c:pt idx="29">
                  <c:v>7537616</c:v>
                </c:pt>
                <c:pt idx="30">
                  <c:v>107440</c:v>
                </c:pt>
                <c:pt idx="31">
                  <c:v>18915493</c:v>
                </c:pt>
                <c:pt idx="32">
                  <c:v>15538625</c:v>
                </c:pt>
                <c:pt idx="33">
                  <c:v>15338352</c:v>
                </c:pt>
                <c:pt idx="34">
                  <c:v>15211916</c:v>
                </c:pt>
                <c:pt idx="35">
                  <c:v>14884901</c:v>
                </c:pt>
                <c:pt idx="36">
                  <c:v>19225427</c:v>
                </c:pt>
                <c:pt idx="37">
                  <c:v>16621368</c:v>
                </c:pt>
                <c:pt idx="38">
                  <c:v>18489854</c:v>
                </c:pt>
                <c:pt idx="39">
                  <c:v>18631198</c:v>
                </c:pt>
                <c:pt idx="40">
                  <c:v>18165127</c:v>
                </c:pt>
                <c:pt idx="41">
                  <c:v>14762338</c:v>
                </c:pt>
                <c:pt idx="42">
                  <c:v>16148145</c:v>
                </c:pt>
                <c:pt idx="43">
                  <c:v>11447496</c:v>
                </c:pt>
                <c:pt idx="44">
                  <c:v>7776185</c:v>
                </c:pt>
                <c:pt idx="45">
                  <c:v>17007662</c:v>
                </c:pt>
                <c:pt idx="46">
                  <c:v>29331848</c:v>
                </c:pt>
                <c:pt idx="47">
                  <c:v>18243417</c:v>
                </c:pt>
                <c:pt idx="48">
                  <c:v>16892204</c:v>
                </c:pt>
                <c:pt idx="49">
                  <c:v>145378</c:v>
                </c:pt>
                <c:pt idx="50">
                  <c:v>500000</c:v>
                </c:pt>
                <c:pt idx="51">
                  <c:v>121000</c:v>
                </c:pt>
                <c:pt idx="52">
                  <c:v>21790384</c:v>
                </c:pt>
                <c:pt idx="53">
                  <c:v>0</c:v>
                </c:pt>
                <c:pt idx="54">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daily_14h00_data!$P$2:$P$56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daily_14h00_data!$Q$2:$Q$56</c:f>
              <c:numCache>
                <c:formatCode>General</c:formatCode>
                <c:ptCount val="55"/>
                <c:pt idx="0">
                  <c:v>1732.4000244140625</c:v>
                </c:pt>
                <c:pt idx="1">
                  <c:v>1734.949951171875</c:v>
                </c:pt>
                <c:pt idx="2">
                  <c:v>1734.949951171875</c:v>
                </c:pt>
                <c:pt idx="3">
                  <c:v>1731.3699951171875</c:v>
                </c:pt>
                <c:pt idx="4">
                  <c:v>1727.56005859375</c:v>
                </c:pt>
                <c:pt idx="5">
                  <c:v>1729.1700439453125</c:v>
                </c:pt>
                <c:pt idx="6">
                  <c:v>1733.7099609375</c:v>
                </c:pt>
                <c:pt idx="7">
                  <c:v>1743.06005859375</c:v>
                </c:pt>
                <c:pt idx="8">
                  <c:v>1739.3299560546875</c:v>
                </c:pt>
                <c:pt idx="9">
                  <c:v>1739.56005859375</c:v>
                </c:pt>
                <c:pt idx="10">
                  <c:v>1742.0899658203125</c:v>
                </c:pt>
                <c:pt idx="11">
                  <c:v>1742.6300048828125</c:v>
                </c:pt>
                <c:pt idx="12">
                  <c:v>1740.8199462890625</c:v>
                </c:pt>
                <c:pt idx="13">
                  <c:v>1738.489990234375</c:v>
                </c:pt>
                <c:pt idx="14">
                  <c:v>1737.199951171875</c:v>
                </c:pt>
                <c:pt idx="15">
                  <c:v>1738.3399658203125</c:v>
                </c:pt>
                <c:pt idx="16">
                  <c:v>1741.97998046875</c:v>
                </c:pt>
                <c:pt idx="17">
                  <c:v>1748.0400390625</c:v>
                </c:pt>
                <c:pt idx="18">
                  <c:v>1745.0999755859375</c:v>
                </c:pt>
                <c:pt idx="19">
                  <c:v>1746.1400146484375</c:v>
                </c:pt>
                <c:pt idx="20">
                  <c:v>1745.02001953125</c:v>
                </c:pt>
                <c:pt idx="21">
                  <c:v>1745.6099853515625</c:v>
                </c:pt>
                <c:pt idx="22">
                  <c:v>1746.6800537109375</c:v>
                </c:pt>
                <c:pt idx="23">
                  <c:v>1746.0699462890625</c:v>
                </c:pt>
                <c:pt idx="24">
                  <c:v>1744</c:v>
                </c:pt>
                <c:pt idx="25">
                  <c:v>1742.449951171875</c:v>
                </c:pt>
                <c:pt idx="26">
                  <c:v>1742.5699462890625</c:v>
                </c:pt>
                <c:pt idx="27">
                  <c:v>1742.52001953125</c:v>
                </c:pt>
                <c:pt idx="28">
                  <c:v>1745.1500244140625</c:v>
                </c:pt>
                <c:pt idx="29">
                  <c:v>1745.4300537109375</c:v>
                </c:pt>
                <c:pt idx="30">
                  <c:v>1745.9599609375</c:v>
                </c:pt>
                <c:pt idx="31">
                  <c:v>1744.1400146484375</c:v>
                </c:pt>
                <c:pt idx="32">
                  <c:v>1747.0400390625</c:v>
                </c:pt>
                <c:pt idx="33">
                  <c:v>1745.5899658203125</c:v>
                </c:pt>
                <c:pt idx="34">
                  <c:v>1741.4000244140625</c:v>
                </c:pt>
                <c:pt idx="35">
                  <c:v>1739.47998046875</c:v>
                </c:pt>
                <c:pt idx="36">
                  <c:v>1740.5799560546875</c:v>
                </c:pt>
                <c:pt idx="37">
                  <c:v>1742.0799560546875</c:v>
                </c:pt>
                <c:pt idx="38">
                  <c:v>1741.5699462890625</c:v>
                </c:pt>
                <c:pt idx="39">
                  <c:v>1738.780029296875</c:v>
                </c:pt>
                <c:pt idx="40">
                  <c:v>1735.5899658203125</c:v>
                </c:pt>
                <c:pt idx="41">
                  <c:v>1738.1099853515625</c:v>
                </c:pt>
                <c:pt idx="42">
                  <c:v>1741.010009765625</c:v>
                </c:pt>
                <c:pt idx="43">
                  <c:v>1740.800048828125</c:v>
                </c:pt>
                <c:pt idx="44">
                  <c:v>1740.969970703125</c:v>
                </c:pt>
                <c:pt idx="45">
                  <c:v>1740.1199951171875</c:v>
                </c:pt>
                <c:pt idx="46">
                  <c:v>1742.75</c:v>
                </c:pt>
                <c:pt idx="47">
                  <c:v>1741.9100341796875</c:v>
                </c:pt>
                <c:pt idx="48">
                  <c:v>1745.6300048828125</c:v>
                </c:pt>
                <c:pt idx="49">
                  <c:v>1746.3199462890625</c:v>
                </c:pt>
                <c:pt idx="50">
                  <c:v>1739.47998046875</c:v>
                </c:pt>
                <c:pt idx="51">
                  <c:v>1739.510009765625</c:v>
                </c:pt>
                <c:pt idx="52">
                  <c:v>1741.9000244140625</c:v>
                </c:pt>
                <c:pt idx="53">
                  <c:v>1741.9000244140625</c:v>
                </c:pt>
                <c:pt idx="54">
                  <c:v>1741.9000244140625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daily_14h00_data!$Z$2:$Z$56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daily_14h00_data!$AB$2:$AB$56</c:f>
              <c:numCache>
                <c:formatCode>General</c:formatCode>
                <c:ptCount val="55"/>
                <c:pt idx="0">
                  <c:v>1101123</c:v>
                </c:pt>
                <c:pt idx="1">
                  <c:v>1695047</c:v>
                </c:pt>
                <c:pt idx="2">
                  <c:v>2545419</c:v>
                </c:pt>
                <c:pt idx="3">
                  <c:v>2091732</c:v>
                </c:pt>
                <c:pt idx="4">
                  <c:v>1965156</c:v>
                </c:pt>
                <c:pt idx="5">
                  <c:v>1456752</c:v>
                </c:pt>
                <c:pt idx="6">
                  <c:v>2487956</c:v>
                </c:pt>
                <c:pt idx="7">
                  <c:v>3126051</c:v>
                </c:pt>
                <c:pt idx="8">
                  <c:v>2528296</c:v>
                </c:pt>
                <c:pt idx="9">
                  <c:v>1825639</c:v>
                </c:pt>
                <c:pt idx="10">
                  <c:v>1401539</c:v>
                </c:pt>
                <c:pt idx="11">
                  <c:v>1596189</c:v>
                </c:pt>
                <c:pt idx="12">
                  <c:v>1938710</c:v>
                </c:pt>
                <c:pt idx="13">
                  <c:v>1653691</c:v>
                </c:pt>
                <c:pt idx="14">
                  <c:v>2120817</c:v>
                </c:pt>
                <c:pt idx="15">
                  <c:v>1184173</c:v>
                </c:pt>
                <c:pt idx="16">
                  <c:v>1070627</c:v>
                </c:pt>
                <c:pt idx="17">
                  <c:v>1804884</c:v>
                </c:pt>
                <c:pt idx="18">
                  <c:v>932350</c:v>
                </c:pt>
                <c:pt idx="19">
                  <c:v>795831</c:v>
                </c:pt>
                <c:pt idx="20">
                  <c:v>848447</c:v>
                </c:pt>
                <c:pt idx="21">
                  <c:v>916193</c:v>
                </c:pt>
                <c:pt idx="22">
                  <c:v>502182</c:v>
                </c:pt>
                <c:pt idx="23">
                  <c:v>769052</c:v>
                </c:pt>
                <c:pt idx="24">
                  <c:v>847307</c:v>
                </c:pt>
                <c:pt idx="25">
                  <c:v>881244</c:v>
                </c:pt>
                <c:pt idx="26">
                  <c:v>661199</c:v>
                </c:pt>
                <c:pt idx="27">
                  <c:v>552068</c:v>
                </c:pt>
                <c:pt idx="28">
                  <c:v>730684</c:v>
                </c:pt>
                <c:pt idx="29">
                  <c:v>1051153</c:v>
                </c:pt>
                <c:pt idx="30">
                  <c:v>43222</c:v>
                </c:pt>
                <c:pt idx="31">
                  <c:v>4924574</c:v>
                </c:pt>
                <c:pt idx="32">
                  <c:v>2777532</c:v>
                </c:pt>
                <c:pt idx="33">
                  <c:v>1378037</c:v>
                </c:pt>
                <c:pt idx="34">
                  <c:v>1379825</c:v>
                </c:pt>
                <c:pt idx="35">
                  <c:v>1244443</c:v>
                </c:pt>
                <c:pt idx="36">
                  <c:v>1548628</c:v>
                </c:pt>
                <c:pt idx="37">
                  <c:v>1341094</c:v>
                </c:pt>
                <c:pt idx="38">
                  <c:v>1536491</c:v>
                </c:pt>
                <c:pt idx="39">
                  <c:v>947514</c:v>
                </c:pt>
                <c:pt idx="40">
                  <c:v>2299840</c:v>
                </c:pt>
                <c:pt idx="41">
                  <c:v>1331795</c:v>
                </c:pt>
                <c:pt idx="42">
                  <c:v>1438767</c:v>
                </c:pt>
                <c:pt idx="43">
                  <c:v>1273184</c:v>
                </c:pt>
                <c:pt idx="44">
                  <c:v>1737057</c:v>
                </c:pt>
                <c:pt idx="45">
                  <c:v>1291132</c:v>
                </c:pt>
                <c:pt idx="46">
                  <c:v>1445757</c:v>
                </c:pt>
                <c:pt idx="47">
                  <c:v>1797798</c:v>
                </c:pt>
                <c:pt idx="48">
                  <c:v>1090232</c:v>
                </c:pt>
                <c:pt idx="49">
                  <c:v>813777</c:v>
                </c:pt>
                <c:pt idx="50">
                  <c:v>784548</c:v>
                </c:pt>
                <c:pt idx="51">
                  <c:v>756377</c:v>
                </c:pt>
                <c:pt idx="52">
                  <c:v>819672</c:v>
                </c:pt>
                <c:pt idx="53">
                  <c:v>966359</c:v>
                </c:pt>
                <c:pt idx="54">
                  <c:v>795682</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daily_14h00_data!$Z$2:$Z$56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c:v>45880.565972222219</c:v>
                </c:pt>
                <c:pt idx="39">
                  <c:v>45880.569444444445</c:v>
                </c:pt>
                <c:pt idx="40">
                  <c:v>45880.572916666664</c:v>
                </c:pt>
                <c:pt idx="41">
                  <c:v>45880.576388888891</c:v>
                </c:pt>
                <c:pt idx="42">
                  <c:v>45880.579861111109</c:v>
                </c:pt>
                <c:pt idx="43">
                  <c:v>45880.583333333336</c:v>
                </c:pt>
                <c:pt idx="44">
                  <c:v>45880.586805555555</c:v>
                </c:pt>
                <c:pt idx="45">
                  <c:v>45880.590277777781</c:v>
                </c:pt>
                <c:pt idx="46">
                  <c:v>45880.59375</c:v>
                </c:pt>
                <c:pt idx="47">
                  <c:v>45880.597222222219</c:v>
                </c:pt>
                <c:pt idx="48">
                  <c:v>45880.600694444445</c:v>
                </c:pt>
                <c:pt idx="49">
                  <c:v>45880.604166666664</c:v>
                </c:pt>
                <c:pt idx="50">
                  <c:v>45880.607638888891</c:v>
                </c:pt>
                <c:pt idx="51">
                  <c:v>45880.611111111109</c:v>
                </c:pt>
                <c:pt idx="52">
                  <c:v>45880.614583333336</c:v>
                </c:pt>
                <c:pt idx="53">
                  <c:v>45880.618055555555</c:v>
                </c:pt>
                <c:pt idx="54">
                  <c:v>45880.621527777781</c:v>
                </c:pt>
              </c:numCache>
            </c:numRef>
          </c:cat>
          <c:val>
            <c:numRef>
              <c:f>daily_14h00_data!$AA$2:$AA$56</c:f>
              <c:numCache>
                <c:formatCode>General</c:formatCode>
                <c:ptCount val="55"/>
                <c:pt idx="0">
                  <c:v>109.20999908447266</c:v>
                </c:pt>
                <c:pt idx="1">
                  <c:v>109.29000091552734</c:v>
                </c:pt>
                <c:pt idx="2">
                  <c:v>109.23000335693359</c:v>
                </c:pt>
                <c:pt idx="3">
                  <c:v>109.26999664306641</c:v>
                </c:pt>
                <c:pt idx="4">
                  <c:v>109.15000152587891</c:v>
                </c:pt>
                <c:pt idx="5">
                  <c:v>109.15000152587891</c:v>
                </c:pt>
                <c:pt idx="6">
                  <c:v>109.22000122070313</c:v>
                </c:pt>
                <c:pt idx="7">
                  <c:v>109.47000122070313</c:v>
                </c:pt>
                <c:pt idx="8">
                  <c:v>109.55999755859375</c:v>
                </c:pt>
                <c:pt idx="9">
                  <c:v>109.62999725341797</c:v>
                </c:pt>
                <c:pt idx="10">
                  <c:v>109.62000274658203</c:v>
                </c:pt>
                <c:pt idx="11">
                  <c:v>109.54000091552734</c:v>
                </c:pt>
                <c:pt idx="12">
                  <c:v>109.62999725341797</c:v>
                </c:pt>
                <c:pt idx="13">
                  <c:v>109.34999847412109</c:v>
                </c:pt>
                <c:pt idx="14">
                  <c:v>109.26000213623047</c:v>
                </c:pt>
                <c:pt idx="15">
                  <c:v>109.13999938964844</c:v>
                </c:pt>
                <c:pt idx="16">
                  <c:v>109.16000366210938</c:v>
                </c:pt>
                <c:pt idx="17">
                  <c:v>109.33999633789063</c:v>
                </c:pt>
                <c:pt idx="18">
                  <c:v>109.30999755859375</c:v>
                </c:pt>
                <c:pt idx="19">
                  <c:v>109.26999664306641</c:v>
                </c:pt>
                <c:pt idx="20">
                  <c:v>109.25</c:v>
                </c:pt>
                <c:pt idx="21">
                  <c:v>109.16000366210938</c:v>
                </c:pt>
                <c:pt idx="22">
                  <c:v>109.18000030517578</c:v>
                </c:pt>
                <c:pt idx="23">
                  <c:v>109.12000274658203</c:v>
                </c:pt>
                <c:pt idx="24">
                  <c:v>109.09999847412109</c:v>
                </c:pt>
                <c:pt idx="25">
                  <c:v>109.16999816894531</c:v>
                </c:pt>
                <c:pt idx="26">
                  <c:v>109.06999969482422</c:v>
                </c:pt>
                <c:pt idx="27">
                  <c:v>109.01999664306641</c:v>
                </c:pt>
                <c:pt idx="28">
                  <c:v>109.08999633789063</c:v>
                </c:pt>
                <c:pt idx="29">
                  <c:v>109.22000122070313</c:v>
                </c:pt>
                <c:pt idx="30">
                  <c:v>109.22000122070313</c:v>
                </c:pt>
                <c:pt idx="31">
                  <c:v>109.12000274658203</c:v>
                </c:pt>
                <c:pt idx="32">
                  <c:v>109.26000213623047</c:v>
                </c:pt>
                <c:pt idx="33">
                  <c:v>109.25</c:v>
                </c:pt>
                <c:pt idx="34">
                  <c:v>109.26999664306641</c:v>
                </c:pt>
                <c:pt idx="35">
                  <c:v>109.16999816894531</c:v>
                </c:pt>
                <c:pt idx="36">
                  <c:v>109.22000122070313</c:v>
                </c:pt>
                <c:pt idx="37">
                  <c:v>109.25</c:v>
                </c:pt>
                <c:pt idx="38">
                  <c:v>109.23999786376953</c:v>
                </c:pt>
                <c:pt idx="39">
                  <c:v>109.26999664306641</c:v>
                </c:pt>
                <c:pt idx="40">
                  <c:v>109.19000244140625</c:v>
                </c:pt>
                <c:pt idx="41">
                  <c:v>109.12999725341797</c:v>
                </c:pt>
                <c:pt idx="42">
                  <c:v>109.08000183105469</c:v>
                </c:pt>
                <c:pt idx="43">
                  <c:v>109.09999847412109</c:v>
                </c:pt>
                <c:pt idx="44">
                  <c:v>109.15000152587891</c:v>
                </c:pt>
                <c:pt idx="45">
                  <c:v>109.16999816894531</c:v>
                </c:pt>
                <c:pt idx="46">
                  <c:v>109.16000366210938</c:v>
                </c:pt>
                <c:pt idx="47">
                  <c:v>109.19999694824219</c:v>
                </c:pt>
                <c:pt idx="48">
                  <c:v>109.30999755859375</c:v>
                </c:pt>
                <c:pt idx="49">
                  <c:v>109.37999725341797</c:v>
                </c:pt>
                <c:pt idx="50">
                  <c:v>109.52999877929688</c:v>
                </c:pt>
                <c:pt idx="51">
                  <c:v>109.38999938964844</c:v>
                </c:pt>
                <c:pt idx="52">
                  <c:v>109.38999938964844</c:v>
                </c:pt>
                <c:pt idx="53">
                  <c:v>109.44999694824219</c:v>
                </c:pt>
                <c:pt idx="54">
                  <c:v>109.25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daily_14h00_data!$AJ$2:$AJ$56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formatCode="General">
                  <c:v>45880.565972222219</c:v>
                </c:pt>
                <c:pt idx="39" formatCode="General">
                  <c:v>45880.569444444445</c:v>
                </c:pt>
                <c:pt idx="40" formatCode="General">
                  <c:v>45880.572916666664</c:v>
                </c:pt>
                <c:pt idx="41" formatCode="General">
                  <c:v>45880.576388888891</c:v>
                </c:pt>
                <c:pt idx="42" formatCode="General">
                  <c:v>45880.579861111109</c:v>
                </c:pt>
                <c:pt idx="43" formatCode="General">
                  <c:v>45880.583333333336</c:v>
                </c:pt>
                <c:pt idx="44" formatCode="General">
                  <c:v>45880.586805555555</c:v>
                </c:pt>
                <c:pt idx="45" formatCode="General">
                  <c:v>45880.590277777781</c:v>
                </c:pt>
                <c:pt idx="46" formatCode="General">
                  <c:v>45880.59375</c:v>
                </c:pt>
                <c:pt idx="47" formatCode="General">
                  <c:v>45880.597222222219</c:v>
                </c:pt>
                <c:pt idx="48" formatCode="General">
                  <c:v>45880.600694444445</c:v>
                </c:pt>
                <c:pt idx="49" formatCode="General">
                  <c:v>45880.604166666664</c:v>
                </c:pt>
                <c:pt idx="50" formatCode="General">
                  <c:v>45880.607638888891</c:v>
                </c:pt>
                <c:pt idx="51" formatCode="General">
                  <c:v>45880.611111111109</c:v>
                </c:pt>
                <c:pt idx="52" formatCode="General">
                  <c:v>45880.614583333336</c:v>
                </c:pt>
                <c:pt idx="53" formatCode="General">
                  <c:v>45880.618055555555</c:v>
                </c:pt>
                <c:pt idx="54" formatCode="General">
                  <c:v>45880.621527777781</c:v>
                </c:pt>
              </c:numCache>
            </c:numRef>
          </c:cat>
          <c:val>
            <c:numRef>
              <c:f>daily_14h00_data!$AL$2:$AL$56</c:f>
              <c:numCache>
                <c:formatCode>General</c:formatCode>
                <c:ptCount val="55"/>
                <c:pt idx="0">
                  <c:v>30</c:v>
                </c:pt>
                <c:pt idx="1">
                  <c:v>3</c:v>
                </c:pt>
                <c:pt idx="2">
                  <c:v>3</c:v>
                </c:pt>
                <c:pt idx="3">
                  <c:v>26</c:v>
                </c:pt>
                <c:pt idx="4">
                  <c:v>24</c:v>
                </c:pt>
                <c:pt idx="5">
                  <c:v>18</c:v>
                </c:pt>
                <c:pt idx="6">
                  <c:v>32</c:v>
                </c:pt>
                <c:pt idx="7">
                  <c:v>45</c:v>
                </c:pt>
                <c:pt idx="8">
                  <c:v>57</c:v>
                </c:pt>
                <c:pt idx="9">
                  <c:v>9</c:v>
                </c:pt>
                <c:pt idx="10">
                  <c:v>78</c:v>
                </c:pt>
                <c:pt idx="11">
                  <c:v>68</c:v>
                </c:pt>
                <c:pt idx="12">
                  <c:v>17</c:v>
                </c:pt>
                <c:pt idx="13">
                  <c:v>7</c:v>
                </c:pt>
                <c:pt idx="14">
                  <c:v>2</c:v>
                </c:pt>
                <c:pt idx="15">
                  <c:v>9</c:v>
                </c:pt>
                <c:pt idx="16">
                  <c:v>13</c:v>
                </c:pt>
                <c:pt idx="17">
                  <c:v>31</c:v>
                </c:pt>
                <c:pt idx="18">
                  <c:v>5</c:v>
                </c:pt>
                <c:pt idx="19">
                  <c:v>12</c:v>
                </c:pt>
                <c:pt idx="20">
                  <c:v>6</c:v>
                </c:pt>
                <c:pt idx="21">
                  <c:v>2</c:v>
                </c:pt>
                <c:pt idx="22">
                  <c:v>4</c:v>
                </c:pt>
                <c:pt idx="23">
                  <c:v>3</c:v>
                </c:pt>
                <c:pt idx="24">
                  <c:v>4</c:v>
                </c:pt>
                <c:pt idx="25">
                  <c:v>31</c:v>
                </c:pt>
                <c:pt idx="26">
                  <c:v>6</c:v>
                </c:pt>
                <c:pt idx="27">
                  <c:v>5</c:v>
                </c:pt>
                <c:pt idx="28">
                  <c:v>13</c:v>
                </c:pt>
                <c:pt idx="29">
                  <c:v>8</c:v>
                </c:pt>
                <c:pt idx="30">
                  <c:v>0</c:v>
                </c:pt>
                <c:pt idx="31">
                  <c:v>16</c:v>
                </c:pt>
                <c:pt idx="32">
                  <c:v>7</c:v>
                </c:pt>
                <c:pt idx="33">
                  <c:v>14</c:v>
                </c:pt>
                <c:pt idx="34">
                  <c:v>24</c:v>
                </c:pt>
                <c:pt idx="35">
                  <c:v>12</c:v>
                </c:pt>
                <c:pt idx="36">
                  <c:v>4</c:v>
                </c:pt>
                <c:pt idx="37">
                  <c:v>5</c:v>
                </c:pt>
                <c:pt idx="38">
                  <c:v>11</c:v>
                </c:pt>
                <c:pt idx="39">
                  <c:v>34</c:v>
                </c:pt>
                <c:pt idx="40">
                  <c:v>11</c:v>
                </c:pt>
                <c:pt idx="41">
                  <c:v>33</c:v>
                </c:pt>
                <c:pt idx="42">
                  <c:v>9</c:v>
                </c:pt>
                <c:pt idx="43">
                  <c:v>3</c:v>
                </c:pt>
                <c:pt idx="44">
                  <c:v>45</c:v>
                </c:pt>
                <c:pt idx="45">
                  <c:v>34</c:v>
                </c:pt>
                <c:pt idx="46">
                  <c:v>26</c:v>
                </c:pt>
                <c:pt idx="47">
                  <c:v>33</c:v>
                </c:pt>
                <c:pt idx="48">
                  <c:v>26</c:v>
                </c:pt>
                <c:pt idx="49">
                  <c:v>0</c:v>
                </c:pt>
                <c:pt idx="50">
                  <c:v>0</c:v>
                </c:pt>
                <c:pt idx="51">
                  <c:v>0</c:v>
                </c:pt>
                <c:pt idx="52">
                  <c:v>10</c:v>
                </c:pt>
                <c:pt idx="53">
                  <c:v>0</c:v>
                </c:pt>
                <c:pt idx="54">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daily_14h00_data!$AJ$2:$AJ$56</c:f>
              <c:numCache>
                <mc:AlternateContent xmlns:mc="http://schemas.openxmlformats.org/markup-compatibility/2006">
                  <mc:Choice Requires="c16r2">
                    <c16r2:formatcode2>[$-en-001,1]hh:mm;@</c16r2:formatcode2>
                  </mc:Choice>
                  <mc:Fallback>
                    <c:formatCode>[$]hh:mm;@</c:formatCode>
                  </mc:Fallback>
                </mc:AlternateContent>
                <c:ptCount val="55"/>
                <c:pt idx="0">
                  <c:v>45880.375</c:v>
                </c:pt>
                <c:pt idx="1">
                  <c:v>45880.378472222219</c:v>
                </c:pt>
                <c:pt idx="2">
                  <c:v>45880.381944444445</c:v>
                </c:pt>
                <c:pt idx="3">
                  <c:v>45880.385416666664</c:v>
                </c:pt>
                <c:pt idx="4">
                  <c:v>45880.388888888891</c:v>
                </c:pt>
                <c:pt idx="5">
                  <c:v>45880.392361111109</c:v>
                </c:pt>
                <c:pt idx="6">
                  <c:v>45880.395833333336</c:v>
                </c:pt>
                <c:pt idx="7">
                  <c:v>45880.399305555555</c:v>
                </c:pt>
                <c:pt idx="8">
                  <c:v>45880.402777777781</c:v>
                </c:pt>
                <c:pt idx="9">
                  <c:v>45880.40625</c:v>
                </c:pt>
                <c:pt idx="10">
                  <c:v>45880.409722222219</c:v>
                </c:pt>
                <c:pt idx="11">
                  <c:v>45880.413194444445</c:v>
                </c:pt>
                <c:pt idx="12">
                  <c:v>45880.416666666664</c:v>
                </c:pt>
                <c:pt idx="13">
                  <c:v>45880.420138888891</c:v>
                </c:pt>
                <c:pt idx="14">
                  <c:v>45880.423611111109</c:v>
                </c:pt>
                <c:pt idx="15">
                  <c:v>45880.427083333336</c:v>
                </c:pt>
                <c:pt idx="16">
                  <c:v>45880.430555555555</c:v>
                </c:pt>
                <c:pt idx="17">
                  <c:v>45880.434027777781</c:v>
                </c:pt>
                <c:pt idx="18">
                  <c:v>45880.4375</c:v>
                </c:pt>
                <c:pt idx="19">
                  <c:v>45880.440972222219</c:v>
                </c:pt>
                <c:pt idx="20">
                  <c:v>45880.444444444445</c:v>
                </c:pt>
                <c:pt idx="21">
                  <c:v>45880.447916666664</c:v>
                </c:pt>
                <c:pt idx="22">
                  <c:v>45880.451388888891</c:v>
                </c:pt>
                <c:pt idx="23">
                  <c:v>45880.454861111109</c:v>
                </c:pt>
                <c:pt idx="24">
                  <c:v>45880.458333333336</c:v>
                </c:pt>
                <c:pt idx="25">
                  <c:v>45880.461805555555</c:v>
                </c:pt>
                <c:pt idx="26">
                  <c:v>45880.465277777781</c:v>
                </c:pt>
                <c:pt idx="27">
                  <c:v>45880.46875</c:v>
                </c:pt>
                <c:pt idx="28">
                  <c:v>45880.472222222219</c:v>
                </c:pt>
                <c:pt idx="29">
                  <c:v>45880.475694444445</c:v>
                </c:pt>
                <c:pt idx="30">
                  <c:v>45880.479166666664</c:v>
                </c:pt>
                <c:pt idx="31">
                  <c:v>45880.541666666664</c:v>
                </c:pt>
                <c:pt idx="32">
                  <c:v>45880.545138888891</c:v>
                </c:pt>
                <c:pt idx="33">
                  <c:v>45880.548611111109</c:v>
                </c:pt>
                <c:pt idx="34">
                  <c:v>45880.552083333336</c:v>
                </c:pt>
                <c:pt idx="35">
                  <c:v>45880.555555555555</c:v>
                </c:pt>
                <c:pt idx="36">
                  <c:v>45880.559027777781</c:v>
                </c:pt>
                <c:pt idx="37">
                  <c:v>45880.5625</c:v>
                </c:pt>
                <c:pt idx="38" formatCode="General">
                  <c:v>45880.565972222219</c:v>
                </c:pt>
                <c:pt idx="39" formatCode="General">
                  <c:v>45880.569444444445</c:v>
                </c:pt>
                <c:pt idx="40" formatCode="General">
                  <c:v>45880.572916666664</c:v>
                </c:pt>
                <c:pt idx="41" formatCode="General">
                  <c:v>45880.576388888891</c:v>
                </c:pt>
                <c:pt idx="42" formatCode="General">
                  <c:v>45880.579861111109</c:v>
                </c:pt>
                <c:pt idx="43" formatCode="General">
                  <c:v>45880.583333333336</c:v>
                </c:pt>
                <c:pt idx="44" formatCode="General">
                  <c:v>45880.586805555555</c:v>
                </c:pt>
                <c:pt idx="45" formatCode="General">
                  <c:v>45880.590277777781</c:v>
                </c:pt>
                <c:pt idx="46" formatCode="General">
                  <c:v>45880.59375</c:v>
                </c:pt>
                <c:pt idx="47" formatCode="General">
                  <c:v>45880.597222222219</c:v>
                </c:pt>
                <c:pt idx="48" formatCode="General">
                  <c:v>45880.600694444445</c:v>
                </c:pt>
                <c:pt idx="49" formatCode="General">
                  <c:v>45880.604166666664</c:v>
                </c:pt>
                <c:pt idx="50" formatCode="General">
                  <c:v>45880.607638888891</c:v>
                </c:pt>
                <c:pt idx="51" formatCode="General">
                  <c:v>45880.611111111109</c:v>
                </c:pt>
                <c:pt idx="52" formatCode="General">
                  <c:v>45880.614583333336</c:v>
                </c:pt>
                <c:pt idx="53" formatCode="General">
                  <c:v>45880.618055555555</c:v>
                </c:pt>
                <c:pt idx="54" formatCode="General">
                  <c:v>45880.621527777781</c:v>
                </c:pt>
              </c:numCache>
            </c:numRef>
          </c:cat>
          <c:val>
            <c:numRef>
              <c:f>daily_14h00_data!$AK$2:$AK$56</c:f>
              <c:numCache>
                <c:formatCode>General</c:formatCode>
                <c:ptCount val="55"/>
                <c:pt idx="0">
                  <c:v>1720</c:v>
                </c:pt>
                <c:pt idx="1">
                  <c:v>1720.5</c:v>
                </c:pt>
                <c:pt idx="2">
                  <c:v>1720.199951171875</c:v>
                </c:pt>
                <c:pt idx="3">
                  <c:v>1719</c:v>
                </c:pt>
                <c:pt idx="4">
                  <c:v>1718.5</c:v>
                </c:pt>
                <c:pt idx="5">
                  <c:v>1719.5999755859375</c:v>
                </c:pt>
                <c:pt idx="6">
                  <c:v>1721.0999755859375</c:v>
                </c:pt>
                <c:pt idx="7">
                  <c:v>1727</c:v>
                </c:pt>
                <c:pt idx="8">
                  <c:v>1725.0999755859375</c:v>
                </c:pt>
                <c:pt idx="9">
                  <c:v>1726.0999755859375</c:v>
                </c:pt>
                <c:pt idx="10">
                  <c:v>1729.4000244140625</c:v>
                </c:pt>
                <c:pt idx="11">
                  <c:v>1729.5</c:v>
                </c:pt>
                <c:pt idx="12">
                  <c:v>1727.5</c:v>
                </c:pt>
                <c:pt idx="13">
                  <c:v>1726.5999755859375</c:v>
                </c:pt>
                <c:pt idx="14">
                  <c:v>1724</c:v>
                </c:pt>
                <c:pt idx="15">
                  <c:v>1722.9000244140625</c:v>
                </c:pt>
                <c:pt idx="16">
                  <c:v>1728</c:v>
                </c:pt>
                <c:pt idx="17">
                  <c:v>1730.5</c:v>
                </c:pt>
                <c:pt idx="18">
                  <c:v>1728.5</c:v>
                </c:pt>
                <c:pt idx="19">
                  <c:v>1731</c:v>
                </c:pt>
                <c:pt idx="20">
                  <c:v>1730</c:v>
                </c:pt>
                <c:pt idx="21">
                  <c:v>1729.699951171875</c:v>
                </c:pt>
                <c:pt idx="22">
                  <c:v>1732.699951171875</c:v>
                </c:pt>
                <c:pt idx="23">
                  <c:v>1730</c:v>
                </c:pt>
                <c:pt idx="24">
                  <c:v>1728.5</c:v>
                </c:pt>
                <c:pt idx="25">
                  <c:v>1727.699951171875</c:v>
                </c:pt>
                <c:pt idx="26">
                  <c:v>1728.5</c:v>
                </c:pt>
                <c:pt idx="27">
                  <c:v>1729.9000244140625</c:v>
                </c:pt>
                <c:pt idx="28">
                  <c:v>1730.0999755859375</c:v>
                </c:pt>
                <c:pt idx="29">
                  <c:v>1730</c:v>
                </c:pt>
                <c:pt idx="30">
                  <c:v>1730</c:v>
                </c:pt>
                <c:pt idx="31">
                  <c:v>1730.0999755859375</c:v>
                </c:pt>
                <c:pt idx="32">
                  <c:v>1730.9000244140625</c:v>
                </c:pt>
                <c:pt idx="33">
                  <c:v>1728.5999755859375</c:v>
                </c:pt>
                <c:pt idx="34">
                  <c:v>1725.5</c:v>
                </c:pt>
                <c:pt idx="35">
                  <c:v>1723.5</c:v>
                </c:pt>
                <c:pt idx="36">
                  <c:v>1727.5</c:v>
                </c:pt>
                <c:pt idx="37">
                  <c:v>1726.5999755859375</c:v>
                </c:pt>
                <c:pt idx="38">
                  <c:v>1725.300048828125</c:v>
                </c:pt>
                <c:pt idx="39">
                  <c:v>1723</c:v>
                </c:pt>
                <c:pt idx="40">
                  <c:v>1720.0999755859375</c:v>
                </c:pt>
                <c:pt idx="41">
                  <c:v>1722.9000244140625</c:v>
                </c:pt>
                <c:pt idx="42">
                  <c:v>1725.4000244140625</c:v>
                </c:pt>
                <c:pt idx="43">
                  <c:v>1723.5999755859375</c:v>
                </c:pt>
                <c:pt idx="44">
                  <c:v>1727</c:v>
                </c:pt>
                <c:pt idx="45">
                  <c:v>1727.300048828125</c:v>
                </c:pt>
                <c:pt idx="46">
                  <c:v>1727</c:v>
                </c:pt>
                <c:pt idx="47">
                  <c:v>1729.5</c:v>
                </c:pt>
                <c:pt idx="48">
                  <c:v>1728.5</c:v>
                </c:pt>
                <c:pt idx="49">
                  <c:v>1728.5</c:v>
                </c:pt>
                <c:pt idx="50">
                  <c:v>1728.5</c:v>
                </c:pt>
                <c:pt idx="51">
                  <c:v>1728.5</c:v>
                </c:pt>
                <c:pt idx="52">
                  <c:v>1727</c:v>
                </c:pt>
                <c:pt idx="53">
                  <c:v>1727</c:v>
                </c:pt>
                <c:pt idx="54">
                  <c:v>1727</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clustered"/>
        <c:varyColors val="0"/>
        <c:ser>
          <c:idx val="2"/>
          <c:order val="2"/>
          <c:tx>
            <c:v>Giá trị bán</c:v>
          </c:tx>
          <c:spPr>
            <a:solidFill>
              <a:srgbClr val="FF0000">
                <a:alpha val="50000"/>
              </a:srgbClr>
            </a:solidFill>
            <a:ln>
              <a:noFill/>
            </a:ln>
            <a:effectLst/>
          </c:spPr>
          <c:invertIfNegative val="0"/>
          <c:cat>
            <c:numRef>
              <c:f>daily_15h00_nn_data!$A$2:$A$21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daily_15h00_nn_data!$D$2:$D$21</c:f>
              <c:numCache>
                <c:formatCode>General</c:formatCode>
                <c:ptCount val="20"/>
                <c:pt idx="0">
                  <c:v>-4401.4848327680002</c:v>
                </c:pt>
                <c:pt idx="1">
                  <c:v>-5405.5235993599999</c:v>
                </c:pt>
                <c:pt idx="2">
                  <c:v>-4758.4006758400001</c:v>
                </c:pt>
                <c:pt idx="3">
                  <c:v>-4868.2530488319999</c:v>
                </c:pt>
                <c:pt idx="4">
                  <c:v>-10018.003656704001</c:v>
                </c:pt>
                <c:pt idx="5">
                  <c:v>-13164.861206528001</c:v>
                </c:pt>
                <c:pt idx="6">
                  <c:v>-6067.3874493439998</c:v>
                </c:pt>
                <c:pt idx="7">
                  <c:v>-5580.1626705919998</c:v>
                </c:pt>
                <c:pt idx="8">
                  <c:v>-4129.9732439039999</c:v>
                </c:pt>
                <c:pt idx="9">
                  <c:v>-6739.4864168960003</c:v>
                </c:pt>
                <c:pt idx="10">
                  <c:v>-4875.822751744</c:v>
                </c:pt>
                <c:pt idx="11">
                  <c:v>-3770.7238727679996</c:v>
                </c:pt>
                <c:pt idx="12">
                  <c:v>-5526.7200942079999</c:v>
                </c:pt>
                <c:pt idx="13">
                  <c:v>-3630.3114240000004</c:v>
                </c:pt>
                <c:pt idx="14">
                  <c:v>-5610.5007267840001</c:v>
                </c:pt>
                <c:pt idx="15">
                  <c:v>-4292.6643773440001</c:v>
                </c:pt>
                <c:pt idx="16">
                  <c:v>-3434.4492441599996</c:v>
                </c:pt>
                <c:pt idx="17">
                  <c:v>-3963.4483322880001</c:v>
                </c:pt>
                <c:pt idx="18">
                  <c:v>-6085.5548436479994</c:v>
                </c:pt>
                <c:pt idx="19">
                  <c:v>-2850.8065791999998</c:v>
                </c:pt>
              </c:numCache>
            </c:numRef>
          </c:val>
          <c:extLst>
            <c:ext xmlns:c16="http://schemas.microsoft.com/office/drawing/2014/chart" uri="{C3380CC4-5D6E-409C-BE32-E72D297353CC}">
              <c16:uniqueId val="{00000000-08B6-41ED-BFF7-3D0FDC5DA064}"/>
            </c:ext>
          </c:extLst>
        </c:ser>
        <c:ser>
          <c:idx val="3"/>
          <c:order val="3"/>
          <c:tx>
            <c:v>Giá trị mua</c:v>
          </c:tx>
          <c:spPr>
            <a:solidFill>
              <a:srgbClr val="00B050">
                <a:alpha val="50000"/>
              </a:srgbClr>
            </a:solidFill>
            <a:ln>
              <a:noFill/>
            </a:ln>
            <a:effectLst/>
          </c:spPr>
          <c:invertIfNegative val="0"/>
          <c:cat>
            <c:numRef>
              <c:f>daily_15h00_nn_data!$A$2:$A$21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daily_15h00_nn_data!$E$2:$E$21</c:f>
              <c:numCache>
                <c:formatCode>General</c:formatCode>
                <c:ptCount val="20"/>
                <c:pt idx="0">
                  <c:v>3752.476624896</c:v>
                </c:pt>
                <c:pt idx="1">
                  <c:v>4602.8579635199994</c:v>
                </c:pt>
                <c:pt idx="2">
                  <c:v>4691.5736104959997</c:v>
                </c:pt>
                <c:pt idx="3">
                  <c:v>5621.0290769920002</c:v>
                </c:pt>
                <c:pt idx="4">
                  <c:v>7759.149625344</c:v>
                </c:pt>
                <c:pt idx="5">
                  <c:v>2922.6981591039998</c:v>
                </c:pt>
                <c:pt idx="6">
                  <c:v>3590.1003550719997</c:v>
                </c:pt>
                <c:pt idx="7">
                  <c:v>3356.6393896960003</c:v>
                </c:pt>
                <c:pt idx="8">
                  <c:v>5753.9324354560003</c:v>
                </c:pt>
                <c:pt idx="9">
                  <c:v>6053.3198643200003</c:v>
                </c:pt>
                <c:pt idx="10">
                  <c:v>3891.635654656</c:v>
                </c:pt>
                <c:pt idx="11">
                  <c:v>3756.5931847680004</c:v>
                </c:pt>
                <c:pt idx="12">
                  <c:v>5184.1490923519996</c:v>
                </c:pt>
                <c:pt idx="13">
                  <c:v>3736.5552168959998</c:v>
                </c:pt>
                <c:pt idx="14">
                  <c:v>3730.192621568</c:v>
                </c:pt>
                <c:pt idx="15">
                  <c:v>4430.6298880000004</c:v>
                </c:pt>
                <c:pt idx="16">
                  <c:v>3364.5136056319998</c:v>
                </c:pt>
                <c:pt idx="17">
                  <c:v>3843.6958433280001</c:v>
                </c:pt>
                <c:pt idx="18">
                  <c:v>6396.8925757439993</c:v>
                </c:pt>
                <c:pt idx="19">
                  <c:v>3988.3704053760002</c:v>
                </c:pt>
              </c:numCache>
            </c:numRef>
          </c:val>
          <c:extLst>
            <c:ext xmlns:c16="http://schemas.microsoft.com/office/drawing/2014/chart" uri="{C3380CC4-5D6E-409C-BE32-E72D297353CC}">
              <c16:uniqueId val="{00000001-08B6-41ED-BFF7-3D0FDC5DA064}"/>
            </c:ext>
          </c:extLst>
        </c:ser>
        <c:dLbls>
          <c:showLegendKey val="0"/>
          <c:showVal val="0"/>
          <c:showCatName val="0"/>
          <c:showSerName val="0"/>
          <c:showPercent val="0"/>
          <c:showBubbleSize val="0"/>
        </c:dLbls>
        <c:gapWidth val="50"/>
        <c:overlap val="100"/>
        <c:axId val="802199184"/>
        <c:axId val="802200144"/>
        <c:extLst>
          <c:ext xmlns:c15="http://schemas.microsoft.com/office/drawing/2012/chart" uri="{02D57815-91ED-43cb-92C2-25804820EDAC}">
            <c15:filteredBarSeries>
              <c15:ser>
                <c:idx val="0"/>
                <c:order val="0"/>
                <c:tx>
                  <c:strRef>
                    <c:extLst>
                      <c:ext uri="{02D57815-91ED-43cb-92C2-25804820EDAC}">
                        <c15:formulaRef>
                          <c15:sqref>daily_15h00_nn_data!$B$1</c15:sqref>
                        </c15:formulaRef>
                      </c:ext>
                    </c:extLst>
                    <c:strCache>
                      <c:ptCount val="1"/>
                      <c:pt idx="0">
                        <c:v>sell_volume</c:v>
                      </c:pt>
                    </c:strCache>
                  </c:strRef>
                </c:tx>
                <c:spPr>
                  <a:solidFill>
                    <a:schemeClr val="accent1"/>
                  </a:solidFill>
                  <a:ln>
                    <a:noFill/>
                  </a:ln>
                  <a:effectLst/>
                </c:spPr>
                <c:invertIfNegative val="0"/>
                <c:cat>
                  <c:numRef>
                    <c:extLst>
                      <c:ext uri="{02D57815-91ED-43cb-92C2-25804820EDAC}">
                        <c15:formulaRef>
                          <c15:sqref>daily_15h00_nn_data!$A$2:$A$21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uri="{02D57815-91ED-43cb-92C2-25804820EDAC}">
                        <c15:formulaRef>
                          <c15:sqref>daily_15h00_nn_data!$B$2:$B$21</c15:sqref>
                        </c15:formulaRef>
                      </c:ext>
                    </c:extLst>
                    <c:numCache>
                      <c:formatCode>General</c:formatCode>
                      <c:ptCount val="20"/>
                      <c:pt idx="0">
                        <c:v>-136437456</c:v>
                      </c:pt>
                      <c:pt idx="1">
                        <c:v>-165868653</c:v>
                      </c:pt>
                      <c:pt idx="2">
                        <c:v>-128976588</c:v>
                      </c:pt>
                      <c:pt idx="3">
                        <c:v>-117624945</c:v>
                      </c:pt>
                      <c:pt idx="4">
                        <c:v>-250576463</c:v>
                      </c:pt>
                      <c:pt idx="5">
                        <c:v>-186083452</c:v>
                      </c:pt>
                      <c:pt idx="6">
                        <c:v>-181244465</c:v>
                      </c:pt>
                      <c:pt idx="7">
                        <c:v>-173211948</c:v>
                      </c:pt>
                      <c:pt idx="8">
                        <c:v>-132080198</c:v>
                      </c:pt>
                      <c:pt idx="9">
                        <c:v>-214263443</c:v>
                      </c:pt>
                      <c:pt idx="10">
                        <c:v>-149314302</c:v>
                      </c:pt>
                      <c:pt idx="11">
                        <c:v>-118893894</c:v>
                      </c:pt>
                      <c:pt idx="12">
                        <c:v>-156496686</c:v>
                      </c:pt>
                      <c:pt idx="13">
                        <c:v>-127769691</c:v>
                      </c:pt>
                      <c:pt idx="14">
                        <c:v>-137629554</c:v>
                      </c:pt>
                      <c:pt idx="15">
                        <c:v>-135658857</c:v>
                      </c:pt>
                      <c:pt idx="16">
                        <c:v>-104937748</c:v>
                      </c:pt>
                      <c:pt idx="17">
                        <c:v>-129146036</c:v>
                      </c:pt>
                      <c:pt idx="18">
                        <c:v>-137684627</c:v>
                      </c:pt>
                      <c:pt idx="19">
                        <c:v>-97206095</c:v>
                      </c:pt>
                    </c:numCache>
                  </c:numRef>
                </c:val>
                <c:extLst>
                  <c:ext xmlns:c16="http://schemas.microsoft.com/office/drawing/2014/chart" uri="{C3380CC4-5D6E-409C-BE32-E72D297353CC}">
                    <c16:uniqueId val="{00000003-08B6-41ED-BFF7-3D0FDC5DA064}"/>
                  </c:ext>
                </c:extLst>
              </c15:ser>
            </c15:filteredBarSeries>
            <c15:filteredBarSeries>
              <c15:ser>
                <c:idx val="1"/>
                <c:order val="1"/>
                <c:tx>
                  <c:strRef>
                    <c:extLst>
                      <c:ext xmlns:c15="http://schemas.microsoft.com/office/drawing/2012/chart" uri="{02D57815-91ED-43cb-92C2-25804820EDAC}">
                        <c15:formulaRef>
                          <c15:sqref>daily_15h00_nn_data!$C$1</c15:sqref>
                        </c15:formulaRef>
                      </c:ext>
                    </c:extLst>
                    <c:strCache>
                      <c:ptCount val="1"/>
                      <c:pt idx="0">
                        <c:v>buy_volume</c:v>
                      </c:pt>
                    </c:strCache>
                  </c:strRef>
                </c:tx>
                <c:spPr>
                  <a:solidFill>
                    <a:schemeClr val="accent2"/>
                  </a:solidFill>
                  <a:ln>
                    <a:noFill/>
                  </a:ln>
                  <a:effectLst/>
                </c:spPr>
                <c:invertIfNegative val="0"/>
                <c:cat>
                  <c:numRef>
                    <c:extLst>
                      <c:ext xmlns:c15="http://schemas.microsoft.com/office/drawing/2012/chart" uri="{02D57815-91ED-43cb-92C2-25804820EDAC}">
                        <c15:formulaRef>
                          <c15:sqref>daily_15h00_nn_data!$A$2:$A$21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xmlns:c15="http://schemas.microsoft.com/office/drawing/2012/chart" uri="{02D57815-91ED-43cb-92C2-25804820EDAC}">
                        <c15:formulaRef>
                          <c15:sqref>daily_15h00_nn_data!$C$2:$C$21</c15:sqref>
                        </c15:formulaRef>
                      </c:ext>
                    </c:extLst>
                    <c:numCache>
                      <c:formatCode>General</c:formatCode>
                      <c:ptCount val="20"/>
                      <c:pt idx="0">
                        <c:v>120858529</c:v>
                      </c:pt>
                      <c:pt idx="1">
                        <c:v>145958818</c:v>
                      </c:pt>
                      <c:pt idx="2">
                        <c:v>156341728</c:v>
                      </c:pt>
                      <c:pt idx="3">
                        <c:v>156368018</c:v>
                      </c:pt>
                      <c:pt idx="4">
                        <c:v>247409088</c:v>
                      </c:pt>
                      <c:pt idx="5">
                        <c:v>103594190</c:v>
                      </c:pt>
                      <c:pt idx="6">
                        <c:v>128104707</c:v>
                      </c:pt>
                      <c:pt idx="7">
                        <c:v>105230407</c:v>
                      </c:pt>
                      <c:pt idx="8">
                        <c:v>194579703</c:v>
                      </c:pt>
                      <c:pt idx="9">
                        <c:v>210858038</c:v>
                      </c:pt>
                      <c:pt idx="10">
                        <c:v>139270389</c:v>
                      </c:pt>
                      <c:pt idx="11">
                        <c:v>126141412</c:v>
                      </c:pt>
                      <c:pt idx="12">
                        <c:v>168968295</c:v>
                      </c:pt>
                      <c:pt idx="13">
                        <c:v>117866441</c:v>
                      </c:pt>
                      <c:pt idx="14">
                        <c:v>127139774</c:v>
                      </c:pt>
                      <c:pt idx="15">
                        <c:v>151216342</c:v>
                      </c:pt>
                      <c:pt idx="16">
                        <c:v>120889120</c:v>
                      </c:pt>
                      <c:pt idx="17">
                        <c:v>132101321</c:v>
                      </c:pt>
                      <c:pt idx="18">
                        <c:v>180302974</c:v>
                      </c:pt>
                      <c:pt idx="19">
                        <c:v>143956596</c:v>
                      </c:pt>
                    </c:numCache>
                  </c:numRef>
                </c:val>
                <c:extLst xmlns:c15="http://schemas.microsoft.com/office/drawing/2012/chart">
                  <c:ext xmlns:c16="http://schemas.microsoft.com/office/drawing/2014/chart" uri="{C3380CC4-5D6E-409C-BE32-E72D297353CC}">
                    <c16:uniqueId val="{00000004-08B6-41ED-BFF7-3D0FDC5DA064}"/>
                  </c:ext>
                </c:extLst>
              </c15:ser>
            </c15:filteredBarSeries>
            <c15:filteredBarSeries>
              <c15:ser>
                <c:idx val="4"/>
                <c:order val="4"/>
                <c:tx>
                  <c:strRef>
                    <c:extLst>
                      <c:ext xmlns:c15="http://schemas.microsoft.com/office/drawing/2012/chart" uri="{02D57815-91ED-43cb-92C2-25804820EDAC}">
                        <c15:formulaRef>
                          <c15:sqref>daily_15h00_nn_data!$F$1</c15:sqref>
                        </c15:formulaRef>
                      </c:ext>
                    </c:extLst>
                    <c:strCache>
                      <c:ptCount val="1"/>
                      <c:pt idx="0">
                        <c:v>net_volume</c:v>
                      </c:pt>
                    </c:strCache>
                  </c:strRef>
                </c:tx>
                <c:spPr>
                  <a:solidFill>
                    <a:schemeClr val="accent5"/>
                  </a:solidFill>
                  <a:ln>
                    <a:noFill/>
                  </a:ln>
                  <a:effectLst/>
                </c:spPr>
                <c:invertIfNegative val="0"/>
                <c:cat>
                  <c:numRef>
                    <c:extLst>
                      <c:ext xmlns:c15="http://schemas.microsoft.com/office/drawing/2012/chart" uri="{02D57815-91ED-43cb-92C2-25804820EDAC}">
                        <c15:formulaRef>
                          <c15:sqref>daily_15h00_nn_data!$A$2:$A$21</c15:sqref>
                        </c15:formulaRef>
                      </c:ext>
                    </c:extLst>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extLst>
                      <c:ext xmlns:c15="http://schemas.microsoft.com/office/drawing/2012/chart" uri="{02D57815-91ED-43cb-92C2-25804820EDAC}">
                        <c15:formulaRef>
                          <c15:sqref>daily_15h00_nn_data!$F$2:$F$21</c15:sqref>
                        </c15:formulaRef>
                      </c:ext>
                    </c:extLst>
                    <c:numCache>
                      <c:formatCode>General</c:formatCode>
                      <c:ptCount val="20"/>
                      <c:pt idx="0">
                        <c:v>-15578927</c:v>
                      </c:pt>
                      <c:pt idx="1">
                        <c:v>-19909835</c:v>
                      </c:pt>
                      <c:pt idx="2">
                        <c:v>27365140</c:v>
                      </c:pt>
                      <c:pt idx="3">
                        <c:v>38743073</c:v>
                      </c:pt>
                      <c:pt idx="4">
                        <c:v>-3167375</c:v>
                      </c:pt>
                      <c:pt idx="5">
                        <c:v>-82489262</c:v>
                      </c:pt>
                      <c:pt idx="6">
                        <c:v>-53139758</c:v>
                      </c:pt>
                      <c:pt idx="7">
                        <c:v>-67981541</c:v>
                      </c:pt>
                      <c:pt idx="8">
                        <c:v>62499505</c:v>
                      </c:pt>
                      <c:pt idx="9">
                        <c:v>-3405405</c:v>
                      </c:pt>
                      <c:pt idx="10">
                        <c:v>-10043913</c:v>
                      </c:pt>
                      <c:pt idx="11">
                        <c:v>7247518</c:v>
                      </c:pt>
                      <c:pt idx="12">
                        <c:v>12471609</c:v>
                      </c:pt>
                      <c:pt idx="13">
                        <c:v>-9903250</c:v>
                      </c:pt>
                      <c:pt idx="14">
                        <c:v>-10489780</c:v>
                      </c:pt>
                      <c:pt idx="15">
                        <c:v>15557485</c:v>
                      </c:pt>
                      <c:pt idx="16">
                        <c:v>15951372</c:v>
                      </c:pt>
                      <c:pt idx="17">
                        <c:v>2955285</c:v>
                      </c:pt>
                      <c:pt idx="18">
                        <c:v>42618347</c:v>
                      </c:pt>
                      <c:pt idx="19">
                        <c:v>46750501</c:v>
                      </c:pt>
                    </c:numCache>
                  </c:numRef>
                </c:val>
                <c:extLst xmlns:c15="http://schemas.microsoft.com/office/drawing/2012/chart">
                  <c:ext xmlns:c16="http://schemas.microsoft.com/office/drawing/2014/chart" uri="{C3380CC4-5D6E-409C-BE32-E72D297353CC}">
                    <c16:uniqueId val="{00000005-08B6-41ED-BFF7-3D0FDC5DA064}"/>
                  </c:ext>
                </c:extLst>
              </c15:ser>
            </c15:filteredBarSeries>
          </c:ext>
        </c:extLst>
      </c:barChart>
      <c:lineChart>
        <c:grouping val="standard"/>
        <c:varyColors val="0"/>
        <c:ser>
          <c:idx val="5"/>
          <c:order val="5"/>
          <c:tx>
            <c:v>Giá trị ròng (Tỷ VND)</c:v>
          </c:tx>
          <c:spPr>
            <a:ln w="19050" cap="rnd">
              <a:solidFill>
                <a:srgbClr val="054372"/>
              </a:solidFill>
              <a:round/>
            </a:ln>
            <a:effectLst/>
          </c:spPr>
          <c:marker>
            <c:symbol val="none"/>
          </c:marker>
          <c:cat>
            <c:numRef>
              <c:f>daily_15h00_nn_data!$A$2:$A$21</c:f>
              <c:numCache>
                <c:formatCode>m/d/yyyy\ h:mm</c:formatCode>
                <c:ptCount val="20"/>
                <c:pt idx="0">
                  <c:v>45880</c:v>
                </c:pt>
                <c:pt idx="1">
                  <c:v>45877</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numCache>
            </c:numRef>
          </c:cat>
          <c:val>
            <c:numRef>
              <c:f>daily_15h00_nn_data!$G$2:$G$21</c:f>
              <c:numCache>
                <c:formatCode>General</c:formatCode>
                <c:ptCount val="20"/>
                <c:pt idx="0">
                  <c:v>-649.00820787200053</c:v>
                </c:pt>
                <c:pt idx="1">
                  <c:v>-802.66563584000039</c:v>
                </c:pt>
                <c:pt idx="2">
                  <c:v>-66.827065343999692</c:v>
                </c:pt>
                <c:pt idx="3">
                  <c:v>752.77602816000035</c:v>
                </c:pt>
                <c:pt idx="4">
                  <c:v>-2258.8540313600006</c:v>
                </c:pt>
                <c:pt idx="5">
                  <c:v>-10242.163047424001</c:v>
                </c:pt>
                <c:pt idx="6">
                  <c:v>-2477.2870942719996</c:v>
                </c:pt>
                <c:pt idx="7">
                  <c:v>-2223.5232808959995</c:v>
                </c:pt>
                <c:pt idx="8">
                  <c:v>1623.9591915520002</c:v>
                </c:pt>
                <c:pt idx="9">
                  <c:v>-686.16655257600007</c:v>
                </c:pt>
                <c:pt idx="10">
                  <c:v>-984.18709708799975</c:v>
                </c:pt>
                <c:pt idx="11">
                  <c:v>-14.130687999999729</c:v>
                </c:pt>
                <c:pt idx="12">
                  <c:v>-342.57100185600046</c:v>
                </c:pt>
                <c:pt idx="13">
                  <c:v>106.2437928959996</c:v>
                </c:pt>
                <c:pt idx="14">
                  <c:v>-1880.3081052160003</c:v>
                </c:pt>
                <c:pt idx="15">
                  <c:v>137.96551065600039</c:v>
                </c:pt>
                <c:pt idx="16">
                  <c:v>-69.935638527999814</c:v>
                </c:pt>
                <c:pt idx="17">
                  <c:v>-119.75248895999988</c:v>
                </c:pt>
                <c:pt idx="18">
                  <c:v>311.33773209599985</c:v>
                </c:pt>
                <c:pt idx="19">
                  <c:v>1137.5638261760002</c:v>
                </c:pt>
              </c:numCache>
            </c:numRef>
          </c:val>
          <c:smooth val="1"/>
          <c:extLst>
            <c:ext xmlns:c16="http://schemas.microsoft.com/office/drawing/2014/chart" uri="{C3380CC4-5D6E-409C-BE32-E72D297353CC}">
              <c16:uniqueId val="{00000002-08B6-41ED-BFF7-3D0FDC5DA064}"/>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daily_15h00_itd!$G$1</c:f>
              <c:strCache>
                <c:ptCount val="1"/>
                <c:pt idx="0">
                  <c:v>volume</c:v>
                </c:pt>
              </c:strCache>
            </c:strRef>
          </c:tx>
          <c:spPr>
            <a:solidFill>
              <a:srgbClr val="054372">
                <a:alpha val="30000"/>
              </a:srgbClr>
            </a:solidFill>
            <a:ln>
              <a:noFill/>
            </a:ln>
            <a:effectLst/>
          </c:spPr>
          <c:invertIfNegative val="0"/>
          <c:cat>
            <c:numRef>
              <c:f>daily_15h00_itd!$A$2:$A$272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daily_15h00_itd!$G$2:$G$272</c:f>
              <c:numCache>
                <c:formatCode>General</c:formatCode>
                <c:ptCount val="271"/>
                <c:pt idx="0">
                  <c:v>1</c:v>
                </c:pt>
                <c:pt idx="1">
                  <c:v>0</c:v>
                </c:pt>
                <c:pt idx="2">
                  <c:v>0</c:v>
                </c:pt>
                <c:pt idx="3">
                  <c:v>0</c:v>
                </c:pt>
                <c:pt idx="4">
                  <c:v>0</c:v>
                </c:pt>
                <c:pt idx="5">
                  <c:v>0</c:v>
                </c:pt>
                <c:pt idx="6">
                  <c:v>2910000</c:v>
                </c:pt>
                <c:pt idx="7">
                  <c:v>2910000</c:v>
                </c:pt>
                <c:pt idx="8">
                  <c:v>0</c:v>
                </c:pt>
                <c:pt idx="9">
                  <c:v>0</c:v>
                </c:pt>
                <c:pt idx="10">
                  <c:v>0</c:v>
                </c:pt>
                <c:pt idx="11">
                  <c:v>0</c:v>
                </c:pt>
                <c:pt idx="12">
                  <c:v>0</c:v>
                </c:pt>
                <c:pt idx="13">
                  <c:v>0</c:v>
                </c:pt>
                <c:pt idx="14">
                  <c:v>0</c:v>
                </c:pt>
                <c:pt idx="15">
                  <c:v>42936570</c:v>
                </c:pt>
                <c:pt idx="16">
                  <c:v>13273370</c:v>
                </c:pt>
                <c:pt idx="17">
                  <c:v>11778953</c:v>
                </c:pt>
                <c:pt idx="18">
                  <c:v>10505896</c:v>
                </c:pt>
                <c:pt idx="19">
                  <c:v>12289933</c:v>
                </c:pt>
                <c:pt idx="20">
                  <c:v>12367812</c:v>
                </c:pt>
                <c:pt idx="21">
                  <c:v>12849757</c:v>
                </c:pt>
                <c:pt idx="22">
                  <c:v>9660485</c:v>
                </c:pt>
                <c:pt idx="23">
                  <c:v>9752331</c:v>
                </c:pt>
                <c:pt idx="24">
                  <c:v>11240068</c:v>
                </c:pt>
                <c:pt idx="25">
                  <c:v>14060907</c:v>
                </c:pt>
                <c:pt idx="26">
                  <c:v>9181739</c:v>
                </c:pt>
                <c:pt idx="27">
                  <c:v>8332746</c:v>
                </c:pt>
                <c:pt idx="28">
                  <c:v>7936856</c:v>
                </c:pt>
                <c:pt idx="29">
                  <c:v>9517403</c:v>
                </c:pt>
                <c:pt idx="30">
                  <c:v>12685215</c:v>
                </c:pt>
                <c:pt idx="31">
                  <c:v>12086335</c:v>
                </c:pt>
                <c:pt idx="32">
                  <c:v>11728499</c:v>
                </c:pt>
                <c:pt idx="33">
                  <c:v>11975925</c:v>
                </c:pt>
                <c:pt idx="34">
                  <c:v>12427411</c:v>
                </c:pt>
                <c:pt idx="35">
                  <c:v>10943932</c:v>
                </c:pt>
                <c:pt idx="36">
                  <c:v>10145218</c:v>
                </c:pt>
                <c:pt idx="37">
                  <c:v>11119779</c:v>
                </c:pt>
                <c:pt idx="38">
                  <c:v>9844740</c:v>
                </c:pt>
                <c:pt idx="39">
                  <c:v>10615266</c:v>
                </c:pt>
                <c:pt idx="40">
                  <c:v>10947612</c:v>
                </c:pt>
                <c:pt idx="41">
                  <c:v>13480041</c:v>
                </c:pt>
                <c:pt idx="42">
                  <c:v>8467785</c:v>
                </c:pt>
                <c:pt idx="43">
                  <c:v>9068857</c:v>
                </c:pt>
                <c:pt idx="44">
                  <c:v>7185435</c:v>
                </c:pt>
                <c:pt idx="45">
                  <c:v>8581054</c:v>
                </c:pt>
                <c:pt idx="46">
                  <c:v>6553469</c:v>
                </c:pt>
                <c:pt idx="47">
                  <c:v>5919270</c:v>
                </c:pt>
                <c:pt idx="48">
                  <c:v>7303941</c:v>
                </c:pt>
                <c:pt idx="49">
                  <c:v>6540739</c:v>
                </c:pt>
                <c:pt idx="50">
                  <c:v>6269311</c:v>
                </c:pt>
                <c:pt idx="51">
                  <c:v>7190509</c:v>
                </c:pt>
                <c:pt idx="52">
                  <c:v>7841719</c:v>
                </c:pt>
                <c:pt idx="53">
                  <c:v>10171817</c:v>
                </c:pt>
                <c:pt idx="54">
                  <c:v>7954804</c:v>
                </c:pt>
                <c:pt idx="55">
                  <c:v>6971402</c:v>
                </c:pt>
                <c:pt idx="56">
                  <c:v>7699028</c:v>
                </c:pt>
                <c:pt idx="57">
                  <c:v>7678250</c:v>
                </c:pt>
                <c:pt idx="58">
                  <c:v>6603722</c:v>
                </c:pt>
                <c:pt idx="59">
                  <c:v>7485306</c:v>
                </c:pt>
                <c:pt idx="60">
                  <c:v>7834339</c:v>
                </c:pt>
                <c:pt idx="61">
                  <c:v>8458891</c:v>
                </c:pt>
                <c:pt idx="62">
                  <c:v>6619322</c:v>
                </c:pt>
                <c:pt idx="63">
                  <c:v>5940432</c:v>
                </c:pt>
                <c:pt idx="64">
                  <c:v>5966031</c:v>
                </c:pt>
                <c:pt idx="65">
                  <c:v>6659253</c:v>
                </c:pt>
                <c:pt idx="66">
                  <c:v>6225086</c:v>
                </c:pt>
                <c:pt idx="67">
                  <c:v>5409899</c:v>
                </c:pt>
                <c:pt idx="68">
                  <c:v>5391277</c:v>
                </c:pt>
                <c:pt idx="69">
                  <c:v>6043910</c:v>
                </c:pt>
                <c:pt idx="70">
                  <c:v>4846451</c:v>
                </c:pt>
                <c:pt idx="71">
                  <c:v>5593788</c:v>
                </c:pt>
                <c:pt idx="72">
                  <c:v>5611710</c:v>
                </c:pt>
                <c:pt idx="73">
                  <c:v>5069998</c:v>
                </c:pt>
                <c:pt idx="74">
                  <c:v>8124247</c:v>
                </c:pt>
                <c:pt idx="75">
                  <c:v>7521360</c:v>
                </c:pt>
                <c:pt idx="76">
                  <c:v>5507556</c:v>
                </c:pt>
                <c:pt idx="77">
                  <c:v>4992031</c:v>
                </c:pt>
                <c:pt idx="78">
                  <c:v>5105542</c:v>
                </c:pt>
                <c:pt idx="79">
                  <c:v>4999254</c:v>
                </c:pt>
                <c:pt idx="80">
                  <c:v>5638590</c:v>
                </c:pt>
                <c:pt idx="81">
                  <c:v>5159103</c:v>
                </c:pt>
                <c:pt idx="82">
                  <c:v>6743501</c:v>
                </c:pt>
                <c:pt idx="83">
                  <c:v>5588042</c:v>
                </c:pt>
                <c:pt idx="84">
                  <c:v>6764531</c:v>
                </c:pt>
                <c:pt idx="85">
                  <c:v>7729755</c:v>
                </c:pt>
                <c:pt idx="86">
                  <c:v>6205503</c:v>
                </c:pt>
                <c:pt idx="87">
                  <c:v>8342996</c:v>
                </c:pt>
                <c:pt idx="88">
                  <c:v>8987776</c:v>
                </c:pt>
                <c:pt idx="89">
                  <c:v>9558945</c:v>
                </c:pt>
                <c:pt idx="90">
                  <c:v>7199888</c:v>
                </c:pt>
                <c:pt idx="91">
                  <c:v>7281134</c:v>
                </c:pt>
                <c:pt idx="92">
                  <c:v>7102618</c:v>
                </c:pt>
                <c:pt idx="93">
                  <c:v>6204321</c:v>
                </c:pt>
                <c:pt idx="94">
                  <c:v>4106577</c:v>
                </c:pt>
                <c:pt idx="95">
                  <c:v>4986402</c:v>
                </c:pt>
                <c:pt idx="96">
                  <c:v>4265719</c:v>
                </c:pt>
                <c:pt idx="97">
                  <c:v>3630799</c:v>
                </c:pt>
                <c:pt idx="98">
                  <c:v>3884137</c:v>
                </c:pt>
                <c:pt idx="99">
                  <c:v>3249639</c:v>
                </c:pt>
                <c:pt idx="100">
                  <c:v>3096671</c:v>
                </c:pt>
                <c:pt idx="101">
                  <c:v>2815682</c:v>
                </c:pt>
                <c:pt idx="102">
                  <c:v>2493000</c:v>
                </c:pt>
                <c:pt idx="103">
                  <c:v>3509440</c:v>
                </c:pt>
                <c:pt idx="104">
                  <c:v>2755724</c:v>
                </c:pt>
                <c:pt idx="105">
                  <c:v>3652195</c:v>
                </c:pt>
                <c:pt idx="106">
                  <c:v>2762281</c:v>
                </c:pt>
                <c:pt idx="107">
                  <c:v>2394171</c:v>
                </c:pt>
                <c:pt idx="108">
                  <c:v>2578179</c:v>
                </c:pt>
                <c:pt idx="109">
                  <c:v>2310910</c:v>
                </c:pt>
                <c:pt idx="110">
                  <c:v>3468424</c:v>
                </c:pt>
                <c:pt idx="111">
                  <c:v>3076435</c:v>
                </c:pt>
                <c:pt idx="112">
                  <c:v>2982696</c:v>
                </c:pt>
                <c:pt idx="113">
                  <c:v>3084440</c:v>
                </c:pt>
                <c:pt idx="114">
                  <c:v>2649334</c:v>
                </c:pt>
                <c:pt idx="115">
                  <c:v>2447036</c:v>
                </c:pt>
                <c:pt idx="116">
                  <c:v>3413356</c:v>
                </c:pt>
                <c:pt idx="117">
                  <c:v>3467772</c:v>
                </c:pt>
                <c:pt idx="118">
                  <c:v>3317564</c:v>
                </c:pt>
                <c:pt idx="119">
                  <c:v>2425757</c:v>
                </c:pt>
                <c:pt idx="120">
                  <c:v>4302263</c:v>
                </c:pt>
                <c:pt idx="121">
                  <c:v>2803897</c:v>
                </c:pt>
                <c:pt idx="122">
                  <c:v>3779393</c:v>
                </c:pt>
                <c:pt idx="123">
                  <c:v>3431596</c:v>
                </c:pt>
                <c:pt idx="124">
                  <c:v>3506637</c:v>
                </c:pt>
                <c:pt idx="125">
                  <c:v>2342145</c:v>
                </c:pt>
                <c:pt idx="126">
                  <c:v>3390720</c:v>
                </c:pt>
                <c:pt idx="127">
                  <c:v>3241672</c:v>
                </c:pt>
                <c:pt idx="128">
                  <c:v>3028729</c:v>
                </c:pt>
                <c:pt idx="129">
                  <c:v>5204708</c:v>
                </c:pt>
                <c:pt idx="130">
                  <c:v>3635092</c:v>
                </c:pt>
                <c:pt idx="131">
                  <c:v>3041573</c:v>
                </c:pt>
                <c:pt idx="132">
                  <c:v>2643144</c:v>
                </c:pt>
                <c:pt idx="133">
                  <c:v>2040049</c:v>
                </c:pt>
                <c:pt idx="134">
                  <c:v>3648439</c:v>
                </c:pt>
                <c:pt idx="135">
                  <c:v>3686097</c:v>
                </c:pt>
                <c:pt idx="136">
                  <c:v>2771346</c:v>
                </c:pt>
                <c:pt idx="137">
                  <c:v>2159058</c:v>
                </c:pt>
                <c:pt idx="138">
                  <c:v>2420634</c:v>
                </c:pt>
                <c:pt idx="139">
                  <c:v>2468387</c:v>
                </c:pt>
                <c:pt idx="140">
                  <c:v>3173322</c:v>
                </c:pt>
                <c:pt idx="141">
                  <c:v>1889046</c:v>
                </c:pt>
                <c:pt idx="142">
                  <c:v>2582299</c:v>
                </c:pt>
                <c:pt idx="143">
                  <c:v>3223772</c:v>
                </c:pt>
                <c:pt idx="144">
                  <c:v>3166561</c:v>
                </c:pt>
                <c:pt idx="145">
                  <c:v>3411968</c:v>
                </c:pt>
                <c:pt idx="146">
                  <c:v>3060273</c:v>
                </c:pt>
                <c:pt idx="147">
                  <c:v>4069598</c:v>
                </c:pt>
                <c:pt idx="148">
                  <c:v>3571462</c:v>
                </c:pt>
                <c:pt idx="149">
                  <c:v>3941865</c:v>
                </c:pt>
                <c:pt idx="150">
                  <c:v>555401</c:v>
                </c:pt>
                <c:pt idx="151">
                  <c:v>20719491</c:v>
                </c:pt>
                <c:pt idx="152">
                  <c:v>6596019</c:v>
                </c:pt>
                <c:pt idx="153">
                  <c:v>8273646</c:v>
                </c:pt>
                <c:pt idx="154">
                  <c:v>7366127</c:v>
                </c:pt>
                <c:pt idx="155">
                  <c:v>7199673</c:v>
                </c:pt>
                <c:pt idx="156">
                  <c:v>6833082</c:v>
                </c:pt>
                <c:pt idx="157">
                  <c:v>5731771</c:v>
                </c:pt>
                <c:pt idx="158">
                  <c:v>7354837</c:v>
                </c:pt>
                <c:pt idx="159">
                  <c:v>7996848</c:v>
                </c:pt>
                <c:pt idx="160">
                  <c:v>8703562</c:v>
                </c:pt>
                <c:pt idx="161">
                  <c:v>8462454</c:v>
                </c:pt>
                <c:pt idx="162">
                  <c:v>8841122</c:v>
                </c:pt>
                <c:pt idx="163">
                  <c:v>8240574</c:v>
                </c:pt>
                <c:pt idx="164">
                  <c:v>5804405</c:v>
                </c:pt>
                <c:pt idx="165">
                  <c:v>7125278</c:v>
                </c:pt>
                <c:pt idx="166">
                  <c:v>8583834</c:v>
                </c:pt>
                <c:pt idx="167">
                  <c:v>11845413</c:v>
                </c:pt>
                <c:pt idx="168">
                  <c:v>6962131</c:v>
                </c:pt>
                <c:pt idx="169">
                  <c:v>7798441</c:v>
                </c:pt>
                <c:pt idx="170">
                  <c:v>9327326</c:v>
                </c:pt>
                <c:pt idx="171">
                  <c:v>11386562</c:v>
                </c:pt>
                <c:pt idx="172">
                  <c:v>8018336</c:v>
                </c:pt>
                <c:pt idx="173">
                  <c:v>7943560</c:v>
                </c:pt>
                <c:pt idx="174">
                  <c:v>7467976</c:v>
                </c:pt>
                <c:pt idx="175">
                  <c:v>5649256</c:v>
                </c:pt>
                <c:pt idx="176">
                  <c:v>7328252</c:v>
                </c:pt>
                <c:pt idx="177">
                  <c:v>10263676</c:v>
                </c:pt>
                <c:pt idx="178">
                  <c:v>5840547</c:v>
                </c:pt>
                <c:pt idx="179">
                  <c:v>6697869</c:v>
                </c:pt>
                <c:pt idx="180">
                  <c:v>7899975</c:v>
                </c:pt>
                <c:pt idx="181">
                  <c:v>8021629</c:v>
                </c:pt>
                <c:pt idx="182">
                  <c:v>6225227</c:v>
                </c:pt>
                <c:pt idx="183">
                  <c:v>8569694</c:v>
                </c:pt>
                <c:pt idx="184">
                  <c:v>6460408</c:v>
                </c:pt>
                <c:pt idx="185">
                  <c:v>7286597</c:v>
                </c:pt>
                <c:pt idx="186">
                  <c:v>8298111</c:v>
                </c:pt>
                <c:pt idx="187">
                  <c:v>6997055</c:v>
                </c:pt>
                <c:pt idx="188">
                  <c:v>6092353</c:v>
                </c:pt>
                <c:pt idx="189">
                  <c:v>7705993</c:v>
                </c:pt>
                <c:pt idx="190">
                  <c:v>10683598</c:v>
                </c:pt>
                <c:pt idx="191">
                  <c:v>6933951</c:v>
                </c:pt>
                <c:pt idx="192">
                  <c:v>7861510</c:v>
                </c:pt>
                <c:pt idx="193">
                  <c:v>6284192</c:v>
                </c:pt>
                <c:pt idx="194">
                  <c:v>8733856</c:v>
                </c:pt>
                <c:pt idx="195">
                  <c:v>11002054</c:v>
                </c:pt>
                <c:pt idx="196">
                  <c:v>8493528</c:v>
                </c:pt>
                <c:pt idx="197">
                  <c:v>8648290</c:v>
                </c:pt>
                <c:pt idx="198">
                  <c:v>9152615</c:v>
                </c:pt>
                <c:pt idx="199">
                  <c:v>8522928</c:v>
                </c:pt>
                <c:pt idx="200">
                  <c:v>8129085</c:v>
                </c:pt>
                <c:pt idx="201">
                  <c:v>9660903</c:v>
                </c:pt>
                <c:pt idx="202">
                  <c:v>6569250</c:v>
                </c:pt>
                <c:pt idx="203">
                  <c:v>7069387</c:v>
                </c:pt>
                <c:pt idx="204">
                  <c:v>5413895</c:v>
                </c:pt>
                <c:pt idx="205">
                  <c:v>4866146</c:v>
                </c:pt>
                <c:pt idx="206">
                  <c:v>5419726</c:v>
                </c:pt>
                <c:pt idx="207">
                  <c:v>7030877</c:v>
                </c:pt>
                <c:pt idx="208">
                  <c:v>8764813</c:v>
                </c:pt>
                <c:pt idx="209">
                  <c:v>9085082</c:v>
                </c:pt>
                <c:pt idx="210">
                  <c:v>6503758</c:v>
                </c:pt>
                <c:pt idx="211">
                  <c:v>8164415</c:v>
                </c:pt>
                <c:pt idx="212">
                  <c:v>6778955</c:v>
                </c:pt>
                <c:pt idx="213">
                  <c:v>4941619</c:v>
                </c:pt>
                <c:pt idx="214">
                  <c:v>3999554</c:v>
                </c:pt>
                <c:pt idx="215">
                  <c:v>4652555</c:v>
                </c:pt>
                <c:pt idx="216">
                  <c:v>7808619</c:v>
                </c:pt>
                <c:pt idx="217">
                  <c:v>3659206</c:v>
                </c:pt>
                <c:pt idx="218">
                  <c:v>3315910</c:v>
                </c:pt>
                <c:pt idx="219">
                  <c:v>4449221</c:v>
                </c:pt>
                <c:pt idx="220">
                  <c:v>3446171</c:v>
                </c:pt>
                <c:pt idx="221">
                  <c:v>3674205</c:v>
                </c:pt>
                <c:pt idx="222">
                  <c:v>4004365</c:v>
                </c:pt>
                <c:pt idx="223">
                  <c:v>6691593</c:v>
                </c:pt>
                <c:pt idx="224">
                  <c:v>7057777</c:v>
                </c:pt>
                <c:pt idx="225">
                  <c:v>10184090</c:v>
                </c:pt>
                <c:pt idx="226">
                  <c:v>13952321</c:v>
                </c:pt>
                <c:pt idx="227">
                  <c:v>10454128</c:v>
                </c:pt>
                <c:pt idx="228">
                  <c:v>10173256</c:v>
                </c:pt>
                <c:pt idx="229">
                  <c:v>9001516</c:v>
                </c:pt>
                <c:pt idx="230">
                  <c:v>8633121</c:v>
                </c:pt>
                <c:pt idx="231">
                  <c:v>9103213</c:v>
                </c:pt>
                <c:pt idx="232">
                  <c:v>8390568</c:v>
                </c:pt>
                <c:pt idx="233">
                  <c:v>9216601</c:v>
                </c:pt>
                <c:pt idx="234">
                  <c:v>6353073</c:v>
                </c:pt>
                <c:pt idx="235">
                  <c:v>6528962</c:v>
                </c:pt>
                <c:pt idx="236">
                  <c:v>7074569</c:v>
                </c:pt>
                <c:pt idx="237">
                  <c:v>7529515</c:v>
                </c:pt>
                <c:pt idx="238">
                  <c:v>7394193</c:v>
                </c:pt>
                <c:pt idx="239">
                  <c:v>8749501</c:v>
                </c:pt>
                <c:pt idx="240">
                  <c:v>10249973</c:v>
                </c:pt>
                <c:pt idx="241">
                  <c:v>1958333</c:v>
                </c:pt>
                <c:pt idx="242">
                  <c:v>500000</c:v>
                </c:pt>
                <c:pt idx="243">
                  <c:v>0</c:v>
                </c:pt>
                <c:pt idx="244">
                  <c:v>0</c:v>
                </c:pt>
                <c:pt idx="245">
                  <c:v>0</c:v>
                </c:pt>
                <c:pt idx="246">
                  <c:v>0</c:v>
                </c:pt>
                <c:pt idx="247">
                  <c:v>0</c:v>
                </c:pt>
                <c:pt idx="248">
                  <c:v>0</c:v>
                </c:pt>
                <c:pt idx="249">
                  <c:v>0</c:v>
                </c:pt>
                <c:pt idx="250">
                  <c:v>500000</c:v>
                </c:pt>
                <c:pt idx="251">
                  <c:v>0</c:v>
                </c:pt>
                <c:pt idx="252">
                  <c:v>0</c:v>
                </c:pt>
                <c:pt idx="253">
                  <c:v>0</c:v>
                </c:pt>
                <c:pt idx="254">
                  <c:v>616000</c:v>
                </c:pt>
                <c:pt idx="255">
                  <c:v>0</c:v>
                </c:pt>
                <c:pt idx="256">
                  <c:v>51044948</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numCache>
            </c:numRef>
          </c:val>
          <c:extLst>
            <c:ext xmlns:c16="http://schemas.microsoft.com/office/drawing/2014/chart" uri="{C3380CC4-5D6E-409C-BE32-E72D297353CC}">
              <c16:uniqueId val="{00000000-D0E6-49EB-8464-A995D530DBD3}"/>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daily_15h00_itd!$F$1</c:f>
              <c:strCache>
                <c:ptCount val="1"/>
                <c:pt idx="0">
                  <c:v>close</c:v>
                </c:pt>
              </c:strCache>
            </c:strRef>
          </c:tx>
          <c:spPr>
            <a:ln w="19050" cap="rnd">
              <a:solidFill>
                <a:schemeClr val="accent2"/>
              </a:solidFill>
              <a:round/>
            </a:ln>
            <a:effectLst/>
          </c:spPr>
          <c:marker>
            <c:symbol val="none"/>
          </c:marker>
          <c:cat>
            <c:numRef>
              <c:f>daily_15h00_itd!$A$2:$A$272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daily_15h00_itd!$F$2:$F$272</c:f>
              <c:numCache>
                <c:formatCode>General</c:formatCode>
                <c:ptCount val="271"/>
                <c:pt idx="0">
                  <c:v>1588.93994140625</c:v>
                </c:pt>
                <c:pt idx="1">
                  <c:v>1588.93994140625</c:v>
                </c:pt>
                <c:pt idx="2">
                  <c:v>1588.93994140625</c:v>
                </c:pt>
                <c:pt idx="3">
                  <c:v>1588.93994140625</c:v>
                </c:pt>
                <c:pt idx="4">
                  <c:v>1588.93994140625</c:v>
                </c:pt>
                <c:pt idx="5">
                  <c:v>1588.93994140625</c:v>
                </c:pt>
                <c:pt idx="6">
                  <c:v>1590.989990234375</c:v>
                </c:pt>
                <c:pt idx="7">
                  <c:v>1592.3299560546875</c:v>
                </c:pt>
                <c:pt idx="8">
                  <c:v>1592.3299560546875</c:v>
                </c:pt>
                <c:pt idx="9">
                  <c:v>1592.3299560546875</c:v>
                </c:pt>
                <c:pt idx="10">
                  <c:v>1592.3299560546875</c:v>
                </c:pt>
                <c:pt idx="11">
                  <c:v>1592.3299560546875</c:v>
                </c:pt>
                <c:pt idx="12">
                  <c:v>1592.3299560546875</c:v>
                </c:pt>
                <c:pt idx="13">
                  <c:v>1592.3299560546875</c:v>
                </c:pt>
                <c:pt idx="14">
                  <c:v>1592.3299560546875</c:v>
                </c:pt>
                <c:pt idx="15">
                  <c:v>1584.949951171875</c:v>
                </c:pt>
                <c:pt idx="16">
                  <c:v>1592.280029296875</c:v>
                </c:pt>
                <c:pt idx="17">
                  <c:v>1591.1300048828125</c:v>
                </c:pt>
                <c:pt idx="18">
                  <c:v>1589.0899658203125</c:v>
                </c:pt>
                <c:pt idx="19">
                  <c:v>1588.6099853515625</c:v>
                </c:pt>
                <c:pt idx="20">
                  <c:v>1588.6099853515625</c:v>
                </c:pt>
                <c:pt idx="21">
                  <c:v>1587.199951171875</c:v>
                </c:pt>
                <c:pt idx="22">
                  <c:v>1586.6099853515625</c:v>
                </c:pt>
                <c:pt idx="23">
                  <c:v>1586.3399658203125</c:v>
                </c:pt>
                <c:pt idx="24">
                  <c:v>1586.6300048828125</c:v>
                </c:pt>
                <c:pt idx="25">
                  <c:v>1586.72998046875</c:v>
                </c:pt>
                <c:pt idx="26">
                  <c:v>1586.3900146484375</c:v>
                </c:pt>
                <c:pt idx="27">
                  <c:v>1586.9000244140625</c:v>
                </c:pt>
                <c:pt idx="28">
                  <c:v>1586.739990234375</c:v>
                </c:pt>
                <c:pt idx="29">
                  <c:v>1587.489990234375</c:v>
                </c:pt>
                <c:pt idx="30">
                  <c:v>1587.9300537109375</c:v>
                </c:pt>
                <c:pt idx="31">
                  <c:v>1588.47998046875</c:v>
                </c:pt>
                <c:pt idx="32">
                  <c:v>1588.949951171875</c:v>
                </c:pt>
                <c:pt idx="33">
                  <c:v>1589.75</c:v>
                </c:pt>
                <c:pt idx="34">
                  <c:v>1590.3499755859375</c:v>
                </c:pt>
                <c:pt idx="35">
                  <c:v>1591.1600341796875</c:v>
                </c:pt>
                <c:pt idx="36">
                  <c:v>1592.949951171875</c:v>
                </c:pt>
                <c:pt idx="37">
                  <c:v>1594.22998046875</c:v>
                </c:pt>
                <c:pt idx="38">
                  <c:v>1594.4200439453125</c:v>
                </c:pt>
                <c:pt idx="39">
                  <c:v>1595.6400146484375</c:v>
                </c:pt>
                <c:pt idx="40">
                  <c:v>1595.6199951171875</c:v>
                </c:pt>
                <c:pt idx="41">
                  <c:v>1593.719970703125</c:v>
                </c:pt>
                <c:pt idx="42">
                  <c:v>1593.3900146484375</c:v>
                </c:pt>
                <c:pt idx="43">
                  <c:v>1594.02001953125</c:v>
                </c:pt>
                <c:pt idx="44">
                  <c:v>1594</c:v>
                </c:pt>
                <c:pt idx="45">
                  <c:v>1593.9100341796875</c:v>
                </c:pt>
                <c:pt idx="46">
                  <c:v>1593.4599609375</c:v>
                </c:pt>
                <c:pt idx="47">
                  <c:v>1593.3900146484375</c:v>
                </c:pt>
                <c:pt idx="48">
                  <c:v>1593.9200439453125</c:v>
                </c:pt>
                <c:pt idx="49">
                  <c:v>1594.06005859375</c:v>
                </c:pt>
                <c:pt idx="50">
                  <c:v>1594.2099609375</c:v>
                </c:pt>
                <c:pt idx="51">
                  <c:v>1594.56005859375</c:v>
                </c:pt>
                <c:pt idx="52">
                  <c:v>1595.260009765625</c:v>
                </c:pt>
                <c:pt idx="53">
                  <c:v>1595.0899658203125</c:v>
                </c:pt>
                <c:pt idx="54">
                  <c:v>1596.75</c:v>
                </c:pt>
                <c:pt idx="55">
                  <c:v>1597.31005859375</c:v>
                </c:pt>
                <c:pt idx="56">
                  <c:v>1597.31005859375</c:v>
                </c:pt>
                <c:pt idx="57">
                  <c:v>1598.0999755859375</c:v>
                </c:pt>
                <c:pt idx="58">
                  <c:v>1597.5400390625</c:v>
                </c:pt>
                <c:pt idx="59">
                  <c:v>1596.219970703125</c:v>
                </c:pt>
                <c:pt idx="60">
                  <c:v>1595.969970703125</c:v>
                </c:pt>
                <c:pt idx="61">
                  <c:v>1595.6400146484375</c:v>
                </c:pt>
                <c:pt idx="62">
                  <c:v>1595.9300537109375</c:v>
                </c:pt>
                <c:pt idx="63">
                  <c:v>1595.3299560546875</c:v>
                </c:pt>
                <c:pt idx="64">
                  <c:v>1594.6099853515625</c:v>
                </c:pt>
                <c:pt idx="65">
                  <c:v>1594.0699462890625</c:v>
                </c:pt>
                <c:pt idx="66">
                  <c:v>1593.7099609375</c:v>
                </c:pt>
                <c:pt idx="67">
                  <c:v>1593.47998046875</c:v>
                </c:pt>
                <c:pt idx="68">
                  <c:v>1593.050048828125</c:v>
                </c:pt>
                <c:pt idx="69">
                  <c:v>1592.6199951171875</c:v>
                </c:pt>
                <c:pt idx="70">
                  <c:v>1592.6300048828125</c:v>
                </c:pt>
                <c:pt idx="71">
                  <c:v>1592.1400146484375</c:v>
                </c:pt>
                <c:pt idx="72">
                  <c:v>1592.1400146484375</c:v>
                </c:pt>
                <c:pt idx="73">
                  <c:v>1591.800048828125</c:v>
                </c:pt>
                <c:pt idx="74">
                  <c:v>1591.4100341796875</c:v>
                </c:pt>
                <c:pt idx="75">
                  <c:v>1591.3199462890625</c:v>
                </c:pt>
                <c:pt idx="76">
                  <c:v>1591.010009765625</c:v>
                </c:pt>
                <c:pt idx="77">
                  <c:v>1591.4200439453125</c:v>
                </c:pt>
                <c:pt idx="78">
                  <c:v>1591.9000244140625</c:v>
                </c:pt>
                <c:pt idx="79">
                  <c:v>1592.0899658203125</c:v>
                </c:pt>
                <c:pt idx="80">
                  <c:v>1592.0899658203125</c:v>
                </c:pt>
                <c:pt idx="81">
                  <c:v>1592.5999755859375</c:v>
                </c:pt>
                <c:pt idx="82">
                  <c:v>1593.3499755859375</c:v>
                </c:pt>
                <c:pt idx="83">
                  <c:v>1594.9000244140625</c:v>
                </c:pt>
                <c:pt idx="84">
                  <c:v>1595.18994140625</c:v>
                </c:pt>
                <c:pt idx="85">
                  <c:v>1596.8900146484375</c:v>
                </c:pt>
                <c:pt idx="86">
                  <c:v>1597.9200439453125</c:v>
                </c:pt>
                <c:pt idx="87">
                  <c:v>1599.510009765625</c:v>
                </c:pt>
                <c:pt idx="88">
                  <c:v>1600.9200439453125</c:v>
                </c:pt>
                <c:pt idx="89">
                  <c:v>1600.719970703125</c:v>
                </c:pt>
                <c:pt idx="90">
                  <c:v>1600.81005859375</c:v>
                </c:pt>
                <c:pt idx="91">
                  <c:v>1601.239990234375</c:v>
                </c:pt>
                <c:pt idx="92">
                  <c:v>1600.530029296875</c:v>
                </c:pt>
                <c:pt idx="93">
                  <c:v>1599.1400146484375</c:v>
                </c:pt>
                <c:pt idx="94">
                  <c:v>1598.27001953125</c:v>
                </c:pt>
                <c:pt idx="95">
                  <c:v>1597.780029296875</c:v>
                </c:pt>
                <c:pt idx="96">
                  <c:v>1597.719970703125</c:v>
                </c:pt>
                <c:pt idx="97">
                  <c:v>1598.280029296875</c:v>
                </c:pt>
                <c:pt idx="98">
                  <c:v>1598.43994140625</c:v>
                </c:pt>
                <c:pt idx="99">
                  <c:v>1598.0699462890625</c:v>
                </c:pt>
                <c:pt idx="100">
                  <c:v>1597.75</c:v>
                </c:pt>
                <c:pt idx="101">
                  <c:v>1597.989990234375</c:v>
                </c:pt>
                <c:pt idx="102">
                  <c:v>1597.6800537109375</c:v>
                </c:pt>
                <c:pt idx="103">
                  <c:v>1597.3499755859375</c:v>
                </c:pt>
                <c:pt idx="104">
                  <c:v>1597.5699462890625</c:v>
                </c:pt>
                <c:pt idx="105">
                  <c:v>1597.550048828125</c:v>
                </c:pt>
                <c:pt idx="106">
                  <c:v>1597.4100341796875</c:v>
                </c:pt>
                <c:pt idx="107">
                  <c:v>1597.739990234375</c:v>
                </c:pt>
                <c:pt idx="108">
                  <c:v>1598.22998046875</c:v>
                </c:pt>
                <c:pt idx="109">
                  <c:v>1598.0400390625</c:v>
                </c:pt>
                <c:pt idx="110">
                  <c:v>1598.030029296875</c:v>
                </c:pt>
                <c:pt idx="111">
                  <c:v>1597.969970703125</c:v>
                </c:pt>
                <c:pt idx="112">
                  <c:v>1598.0999755859375</c:v>
                </c:pt>
                <c:pt idx="113">
                  <c:v>1598.300048828125</c:v>
                </c:pt>
                <c:pt idx="114">
                  <c:v>1598.9000244140625</c:v>
                </c:pt>
                <c:pt idx="115">
                  <c:v>1598.5999755859375</c:v>
                </c:pt>
                <c:pt idx="116">
                  <c:v>1598.8900146484375</c:v>
                </c:pt>
                <c:pt idx="117">
                  <c:v>1598.739990234375</c:v>
                </c:pt>
                <c:pt idx="118">
                  <c:v>1598.1800537109375</c:v>
                </c:pt>
                <c:pt idx="119">
                  <c:v>1598.3299560546875</c:v>
                </c:pt>
                <c:pt idx="120">
                  <c:v>1597.989990234375</c:v>
                </c:pt>
                <c:pt idx="121">
                  <c:v>1597.3399658203125</c:v>
                </c:pt>
                <c:pt idx="122">
                  <c:v>1597.260009765625</c:v>
                </c:pt>
                <c:pt idx="123">
                  <c:v>1596.8499755859375</c:v>
                </c:pt>
                <c:pt idx="124">
                  <c:v>1596.72998046875</c:v>
                </c:pt>
                <c:pt idx="125">
                  <c:v>1596.5</c:v>
                </c:pt>
                <c:pt idx="126">
                  <c:v>1596.3399658203125</c:v>
                </c:pt>
                <c:pt idx="127">
                  <c:v>1596.18994140625</c:v>
                </c:pt>
                <c:pt idx="128">
                  <c:v>1595.9300537109375</c:v>
                </c:pt>
                <c:pt idx="129">
                  <c:v>1595.699951171875</c:v>
                </c:pt>
                <c:pt idx="130">
                  <c:v>1595.1199951171875</c:v>
                </c:pt>
                <c:pt idx="131">
                  <c:v>1595.4200439453125</c:v>
                </c:pt>
                <c:pt idx="132">
                  <c:v>1595.800048828125</c:v>
                </c:pt>
                <c:pt idx="133">
                  <c:v>1596.22998046875</c:v>
                </c:pt>
                <c:pt idx="134">
                  <c:v>1596.02001953125</c:v>
                </c:pt>
                <c:pt idx="135">
                  <c:v>1596.3499755859375</c:v>
                </c:pt>
                <c:pt idx="136">
                  <c:v>1596.02001953125</c:v>
                </c:pt>
                <c:pt idx="137">
                  <c:v>1596.2099609375</c:v>
                </c:pt>
                <c:pt idx="138">
                  <c:v>1596.219970703125</c:v>
                </c:pt>
                <c:pt idx="139">
                  <c:v>1596.06005859375</c:v>
                </c:pt>
                <c:pt idx="140">
                  <c:v>1597.510009765625</c:v>
                </c:pt>
                <c:pt idx="141">
                  <c:v>1597.8199462890625</c:v>
                </c:pt>
                <c:pt idx="142">
                  <c:v>1597.9599609375</c:v>
                </c:pt>
                <c:pt idx="143">
                  <c:v>1598.4000244140625</c:v>
                </c:pt>
                <c:pt idx="144">
                  <c:v>1598.9100341796875</c:v>
                </c:pt>
                <c:pt idx="145">
                  <c:v>1599.0699462890625</c:v>
                </c:pt>
                <c:pt idx="146">
                  <c:v>1599.2900390625</c:v>
                </c:pt>
                <c:pt idx="147">
                  <c:v>1599.2900390625</c:v>
                </c:pt>
                <c:pt idx="148">
                  <c:v>1599.719970703125</c:v>
                </c:pt>
                <c:pt idx="149">
                  <c:v>1600.300048828125</c:v>
                </c:pt>
                <c:pt idx="150">
                  <c:v>1600.4100341796875</c:v>
                </c:pt>
                <c:pt idx="151">
                  <c:v>1599.8599853515625</c:v>
                </c:pt>
                <c:pt idx="152">
                  <c:v>1599.4000244140625</c:v>
                </c:pt>
                <c:pt idx="153">
                  <c:v>1599.1199951171875</c:v>
                </c:pt>
                <c:pt idx="154">
                  <c:v>1598.8699951171875</c:v>
                </c:pt>
                <c:pt idx="155">
                  <c:v>1598.9200439453125</c:v>
                </c:pt>
                <c:pt idx="156">
                  <c:v>1599.06005859375</c:v>
                </c:pt>
                <c:pt idx="157">
                  <c:v>1599.43994140625</c:v>
                </c:pt>
                <c:pt idx="158">
                  <c:v>1599.489990234375</c:v>
                </c:pt>
                <c:pt idx="159">
                  <c:v>1600.300048828125</c:v>
                </c:pt>
                <c:pt idx="160">
                  <c:v>1600.8900146484375</c:v>
                </c:pt>
                <c:pt idx="161">
                  <c:v>1601.27001953125</c:v>
                </c:pt>
                <c:pt idx="162">
                  <c:v>1601.02001953125</c:v>
                </c:pt>
                <c:pt idx="163">
                  <c:v>1600.239990234375</c:v>
                </c:pt>
                <c:pt idx="164">
                  <c:v>1600.6700439453125</c:v>
                </c:pt>
                <c:pt idx="165">
                  <c:v>1600.5899658203125</c:v>
                </c:pt>
                <c:pt idx="166">
                  <c:v>1600.199951171875</c:v>
                </c:pt>
                <c:pt idx="167">
                  <c:v>1599.6800537109375</c:v>
                </c:pt>
                <c:pt idx="168">
                  <c:v>1599.030029296875</c:v>
                </c:pt>
                <c:pt idx="169">
                  <c:v>1598.530029296875</c:v>
                </c:pt>
                <c:pt idx="170">
                  <c:v>1597.3699951171875</c:v>
                </c:pt>
                <c:pt idx="171">
                  <c:v>1596.68994140625</c:v>
                </c:pt>
                <c:pt idx="172">
                  <c:v>1595.5999755859375</c:v>
                </c:pt>
                <c:pt idx="173">
                  <c:v>1595.43994140625</c:v>
                </c:pt>
                <c:pt idx="174">
                  <c:v>1595.3499755859375</c:v>
                </c:pt>
                <c:pt idx="175">
                  <c:v>1595.1300048828125</c:v>
                </c:pt>
                <c:pt idx="176">
                  <c:v>1595.3599853515625</c:v>
                </c:pt>
                <c:pt idx="177">
                  <c:v>1595.5</c:v>
                </c:pt>
                <c:pt idx="178">
                  <c:v>1595.260009765625</c:v>
                </c:pt>
                <c:pt idx="179">
                  <c:v>1595.3699951171875</c:v>
                </c:pt>
                <c:pt idx="180">
                  <c:v>1595.6700439453125</c:v>
                </c:pt>
                <c:pt idx="181">
                  <c:v>1596.4200439453125</c:v>
                </c:pt>
                <c:pt idx="182">
                  <c:v>1596.8800048828125</c:v>
                </c:pt>
                <c:pt idx="183">
                  <c:v>1596.6199951171875</c:v>
                </c:pt>
                <c:pt idx="184">
                  <c:v>1596.719970703125</c:v>
                </c:pt>
                <c:pt idx="185">
                  <c:v>1597.1300048828125</c:v>
                </c:pt>
                <c:pt idx="186">
                  <c:v>1597.8599853515625</c:v>
                </c:pt>
                <c:pt idx="187">
                  <c:v>1598.0699462890625</c:v>
                </c:pt>
                <c:pt idx="188">
                  <c:v>1597.4200439453125</c:v>
                </c:pt>
                <c:pt idx="189">
                  <c:v>1598.1700439453125</c:v>
                </c:pt>
                <c:pt idx="190">
                  <c:v>1597.9100341796875</c:v>
                </c:pt>
                <c:pt idx="191">
                  <c:v>1597.93994140625</c:v>
                </c:pt>
                <c:pt idx="192">
                  <c:v>1597.31005859375</c:v>
                </c:pt>
                <c:pt idx="193">
                  <c:v>1596.7099609375</c:v>
                </c:pt>
                <c:pt idx="194">
                  <c:v>1595.530029296875</c:v>
                </c:pt>
                <c:pt idx="195">
                  <c:v>1595.0400390625</c:v>
                </c:pt>
                <c:pt idx="196">
                  <c:v>1594.6099853515625</c:v>
                </c:pt>
                <c:pt idx="197">
                  <c:v>1593.699951171875</c:v>
                </c:pt>
                <c:pt idx="198">
                  <c:v>1593.280029296875</c:v>
                </c:pt>
                <c:pt idx="199">
                  <c:v>1592.6800537109375</c:v>
                </c:pt>
                <c:pt idx="200">
                  <c:v>1592.300048828125</c:v>
                </c:pt>
                <c:pt idx="201">
                  <c:v>1591.989990234375</c:v>
                </c:pt>
                <c:pt idx="202">
                  <c:v>1594.030029296875</c:v>
                </c:pt>
                <c:pt idx="203">
                  <c:v>1594.31005859375</c:v>
                </c:pt>
                <c:pt idx="204">
                  <c:v>1594.7099609375</c:v>
                </c:pt>
                <c:pt idx="205">
                  <c:v>1593.9000244140625</c:v>
                </c:pt>
                <c:pt idx="206">
                  <c:v>1594</c:v>
                </c:pt>
                <c:pt idx="207">
                  <c:v>1594.27001953125</c:v>
                </c:pt>
                <c:pt idx="208">
                  <c:v>1594.739990234375</c:v>
                </c:pt>
                <c:pt idx="209">
                  <c:v>1595.030029296875</c:v>
                </c:pt>
                <c:pt idx="210">
                  <c:v>1596.18994140625</c:v>
                </c:pt>
                <c:pt idx="211">
                  <c:v>1596.0899658203125</c:v>
                </c:pt>
                <c:pt idx="212">
                  <c:v>1596.1099853515625</c:v>
                </c:pt>
                <c:pt idx="213">
                  <c:v>1595.699951171875</c:v>
                </c:pt>
                <c:pt idx="214">
                  <c:v>1595.7900390625</c:v>
                </c:pt>
                <c:pt idx="215">
                  <c:v>1595.6700439453125</c:v>
                </c:pt>
                <c:pt idx="216">
                  <c:v>1595.300048828125</c:v>
                </c:pt>
                <c:pt idx="217">
                  <c:v>1595.3399658203125</c:v>
                </c:pt>
                <c:pt idx="218">
                  <c:v>1595.4100341796875</c:v>
                </c:pt>
                <c:pt idx="219">
                  <c:v>1595.6400146484375</c:v>
                </c:pt>
                <c:pt idx="220">
                  <c:v>1596.02001953125</c:v>
                </c:pt>
                <c:pt idx="221">
                  <c:v>1595.780029296875</c:v>
                </c:pt>
                <c:pt idx="222">
                  <c:v>1595.8199462890625</c:v>
                </c:pt>
                <c:pt idx="223">
                  <c:v>1595.6099853515625</c:v>
                </c:pt>
                <c:pt idx="224">
                  <c:v>1595.9300537109375</c:v>
                </c:pt>
                <c:pt idx="225">
                  <c:v>1595.8599853515625</c:v>
                </c:pt>
                <c:pt idx="226">
                  <c:v>1596.9599609375</c:v>
                </c:pt>
                <c:pt idx="227">
                  <c:v>1597.489990234375</c:v>
                </c:pt>
                <c:pt idx="228">
                  <c:v>1597.9200439453125</c:v>
                </c:pt>
                <c:pt idx="229">
                  <c:v>1598.219970703125</c:v>
                </c:pt>
                <c:pt idx="230">
                  <c:v>1597.93994140625</c:v>
                </c:pt>
                <c:pt idx="231">
                  <c:v>1596.77001953125</c:v>
                </c:pt>
                <c:pt idx="232">
                  <c:v>1595.8900146484375</c:v>
                </c:pt>
                <c:pt idx="233">
                  <c:v>1596.219970703125</c:v>
                </c:pt>
                <c:pt idx="234">
                  <c:v>1596.0400390625</c:v>
                </c:pt>
                <c:pt idx="235">
                  <c:v>1596.5</c:v>
                </c:pt>
                <c:pt idx="236">
                  <c:v>1597.18994140625</c:v>
                </c:pt>
                <c:pt idx="237">
                  <c:v>1598.030029296875</c:v>
                </c:pt>
                <c:pt idx="238">
                  <c:v>1599.1300048828125</c:v>
                </c:pt>
                <c:pt idx="239">
                  <c:v>1599.280029296875</c:v>
                </c:pt>
                <c:pt idx="240">
                  <c:v>1599.18994140625</c:v>
                </c:pt>
                <c:pt idx="241">
                  <c:v>1599.3699951171875</c:v>
                </c:pt>
                <c:pt idx="242">
                  <c:v>1594.3399658203125</c:v>
                </c:pt>
                <c:pt idx="243">
                  <c:v>1594.3399658203125</c:v>
                </c:pt>
                <c:pt idx="244">
                  <c:v>1594.3399658203125</c:v>
                </c:pt>
                <c:pt idx="245">
                  <c:v>1594.3399658203125</c:v>
                </c:pt>
                <c:pt idx="246">
                  <c:v>1594.3399658203125</c:v>
                </c:pt>
                <c:pt idx="247">
                  <c:v>1594.3399658203125</c:v>
                </c:pt>
                <c:pt idx="248">
                  <c:v>1594.3399658203125</c:v>
                </c:pt>
                <c:pt idx="249">
                  <c:v>1594.3399658203125</c:v>
                </c:pt>
                <c:pt idx="250">
                  <c:v>1593.97998046875</c:v>
                </c:pt>
                <c:pt idx="251">
                  <c:v>1593.97998046875</c:v>
                </c:pt>
                <c:pt idx="252">
                  <c:v>1593.97998046875</c:v>
                </c:pt>
                <c:pt idx="253">
                  <c:v>1593.97998046875</c:v>
                </c:pt>
                <c:pt idx="254">
                  <c:v>1594.800048828125</c:v>
                </c:pt>
                <c:pt idx="255">
                  <c:v>1594.800048828125</c:v>
                </c:pt>
                <c:pt idx="256">
                  <c:v>1596.8599853515625</c:v>
                </c:pt>
                <c:pt idx="257">
                  <c:v>1596.8599853515625</c:v>
                </c:pt>
                <c:pt idx="258">
                  <c:v>1596.8599853515625</c:v>
                </c:pt>
                <c:pt idx="259">
                  <c:v>1596.8599853515625</c:v>
                </c:pt>
                <c:pt idx="260">
                  <c:v>1596.8599853515625</c:v>
                </c:pt>
                <c:pt idx="261">
                  <c:v>1596.8599853515625</c:v>
                </c:pt>
                <c:pt idx="262">
                  <c:v>1596.8599853515625</c:v>
                </c:pt>
                <c:pt idx="263">
                  <c:v>1596.8599853515625</c:v>
                </c:pt>
                <c:pt idx="264">
                  <c:v>1596.8599853515625</c:v>
                </c:pt>
                <c:pt idx="265">
                  <c:v>1596.8599853515625</c:v>
                </c:pt>
                <c:pt idx="266">
                  <c:v>1596.8599853515625</c:v>
                </c:pt>
                <c:pt idx="267">
                  <c:v>1596.8599853515625</c:v>
                </c:pt>
                <c:pt idx="268">
                  <c:v>1596.8599853515625</c:v>
                </c:pt>
                <c:pt idx="269">
                  <c:v>1596.8599853515625</c:v>
                </c:pt>
                <c:pt idx="270">
                  <c:v>1596.8599853515625</c:v>
                </c:pt>
              </c:numCache>
            </c:numRef>
          </c:val>
          <c:smooth val="1"/>
          <c:extLst>
            <c:ext xmlns:c16="http://schemas.microsoft.com/office/drawing/2014/chart" uri="{C3380CC4-5D6E-409C-BE32-E72D297353CC}">
              <c16:uniqueId val="{00000001-D0E6-49EB-8464-A995D530DBD3}"/>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crosses val="autoZero"/>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116837172195953E-2"/>
          <c:y val="9.0909112600599529E-3"/>
          <c:w val="0.83995035331994139"/>
          <c:h val="0.9909090887399401"/>
        </c:manualLayout>
      </c:layout>
      <c:barChart>
        <c:barDir val="bar"/>
        <c:grouping val="clustered"/>
        <c:varyColors val="0"/>
        <c:ser>
          <c:idx val="0"/>
          <c:order val="0"/>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Calibri" panose="020F050202020403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daily_15h00_industry!$A$2:$A$23</c:f>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f>daily_15h00_industry!$B$2:$B$23</c:f>
              <c:numCache>
                <c:formatCode>General</c:formatCode>
                <c:ptCount val="22"/>
                <c:pt idx="0">
                  <c:v>1.1336711258503551</c:v>
                </c:pt>
                <c:pt idx="1">
                  <c:v>0.78479233421717864</c:v>
                </c:pt>
                <c:pt idx="2">
                  <c:v>1.2393909451606464</c:v>
                </c:pt>
                <c:pt idx="3">
                  <c:v>0.87606384161053863</c:v>
                </c:pt>
                <c:pt idx="4">
                  <c:v>1.0589807446116277</c:v>
                </c:pt>
                <c:pt idx="5">
                  <c:v>0.91959662000150733</c:v>
                </c:pt>
                <c:pt idx="6">
                  <c:v>1.5549320618557567</c:v>
                </c:pt>
                <c:pt idx="7">
                  <c:v>0.92329719915430031</c:v>
                </c:pt>
                <c:pt idx="8">
                  <c:v>1.4033165182966612</c:v>
                </c:pt>
                <c:pt idx="9">
                  <c:v>0.98464460309473323</c:v>
                </c:pt>
                <c:pt idx="10">
                  <c:v>1.2479633987161232</c:v>
                </c:pt>
                <c:pt idx="11">
                  <c:v>0.99571809799457645</c:v>
                </c:pt>
                <c:pt idx="12">
                  <c:v>0.98186175982931367</c:v>
                </c:pt>
                <c:pt idx="13">
                  <c:v>0.652013296302001</c:v>
                </c:pt>
                <c:pt idx="14">
                  <c:v>1.0028003757787936</c:v>
                </c:pt>
                <c:pt idx="15">
                  <c:v>0.7110444959590505</c:v>
                </c:pt>
                <c:pt idx="16">
                  <c:v>0.623638729821125</c:v>
                </c:pt>
                <c:pt idx="17">
                  <c:v>0.82363234813781905</c:v>
                </c:pt>
                <c:pt idx="18">
                  <c:v>0.65582877260268502</c:v>
                </c:pt>
                <c:pt idx="19">
                  <c:v>1.5699940202227141</c:v>
                </c:pt>
                <c:pt idx="20">
                  <c:v>0.68882732229119992</c:v>
                </c:pt>
                <c:pt idx="21">
                  <c:v>0.66599501682733353</c:v>
                </c:pt>
              </c:numCache>
            </c:numRef>
          </c:val>
          <c:extLst>
            <c:ext xmlns:c16="http://schemas.microsoft.com/office/drawing/2014/chart" uri="{C3380CC4-5D6E-409C-BE32-E72D297353CC}">
              <c16:uniqueId val="{00000000-84F9-4952-8407-4966A11D699F}"/>
            </c:ext>
          </c:extLst>
        </c:ser>
        <c:dLbls>
          <c:dLblPos val="outEnd"/>
          <c:showLegendKey val="0"/>
          <c:showVal val="1"/>
          <c:showCatName val="0"/>
          <c:showSerName val="0"/>
          <c:showPercent val="0"/>
          <c:showBubbleSize val="0"/>
        </c:dLbls>
        <c:gapWidth val="50"/>
        <c:axId val="2100993072"/>
        <c:axId val="2101002192"/>
        <c:extLst>
          <c:ext xmlns:c15="http://schemas.microsoft.com/office/drawing/2012/chart" uri="{02D57815-91ED-43cb-92C2-25804820EDAC}">
            <c15:filteredBarSeries>
              <c15: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daily_15h00_industry!$A$2:$A$23</c15:sqref>
                        </c15:formulaRef>
                      </c:ext>
                    </c:extLst>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extLst>
                      <c:ext uri="{02D57815-91ED-43cb-92C2-25804820EDAC}">
                        <c15:formulaRef>
                          <c15:sqref>daily_15h00_industry!$C$2:$C$23</c15:sqref>
                        </c15:formulaRef>
                      </c:ext>
                    </c:extLst>
                    <c:numCache>
                      <c:formatCode>General</c:formatCode>
                      <c:ptCount val="22"/>
                      <c:pt idx="0">
                        <c:v>1.4688417647759395</c:v>
                      </c:pt>
                      <c:pt idx="1">
                        <c:v>1.2118443834838855</c:v>
                      </c:pt>
                      <c:pt idx="2">
                        <c:v>0.99404773389989476</c:v>
                      </c:pt>
                      <c:pt idx="3">
                        <c:v>0.73804108451152217</c:v>
                      </c:pt>
                      <c:pt idx="4">
                        <c:v>0.55553078362014763</c:v>
                      </c:pt>
                      <c:pt idx="5">
                        <c:v>0.55497678984084775</c:v>
                      </c:pt>
                      <c:pt idx="6">
                        <c:v>0.48948095523644497</c:v>
                      </c:pt>
                      <c:pt idx="7">
                        <c:v>0.34870230598105184</c:v>
                      </c:pt>
                      <c:pt idx="8">
                        <c:v>0.30320030369681034</c:v>
                      </c:pt>
                      <c:pt idx="9">
                        <c:v>0.26299067958692379</c:v>
                      </c:pt>
                      <c:pt idx="10">
                        <c:v>0.26184104878754516</c:v>
                      </c:pt>
                      <c:pt idx="11">
                        <c:v>0.182433288810115</c:v>
                      </c:pt>
                      <c:pt idx="12">
                        <c:v>0.15876732816240249</c:v>
                      </c:pt>
                      <c:pt idx="13">
                        <c:v>0.11721875100346558</c:v>
                      </c:pt>
                      <c:pt idx="14">
                        <c:v>8.6159053691960946E-2</c:v>
                      </c:pt>
                      <c:pt idx="15">
                        <c:v>1.0650885494801213E-2</c:v>
                      </c:pt>
                      <c:pt idx="16">
                        <c:v>7.4702933297181211E-3</c:v>
                      </c:pt>
                      <c:pt idx="17">
                        <c:v>-3.9277975421768883E-2</c:v>
                      </c:pt>
                      <c:pt idx="18">
                        <c:v>-4.5823989617738474E-2</c:v>
                      </c:pt>
                      <c:pt idx="19">
                        <c:v>-0.10174862081022258</c:v>
                      </c:pt>
                      <c:pt idx="20">
                        <c:v>-0.24714888746166888</c:v>
                      </c:pt>
                      <c:pt idx="21">
                        <c:v>-0.43142169771312128</c:v>
                      </c:pt>
                    </c:numCache>
                  </c:numRef>
                </c:val>
                <c:extLst>
                  <c:ext xmlns:c16="http://schemas.microsoft.com/office/drawing/2014/chart" uri="{C3380CC4-5D6E-409C-BE32-E72D297353CC}">
                    <c16:uniqueId val="{00000001-84F9-4952-8407-4966A11D699F}"/>
                  </c:ext>
                </c:extLst>
              </c15:ser>
            </c15:filteredBarSeries>
          </c:ext>
        </c:extLst>
      </c:barChart>
      <c:catAx>
        <c:axId val="2100993072"/>
        <c:scaling>
          <c:orientation val="maxMin"/>
        </c:scaling>
        <c:delete val="0"/>
        <c:axPos val="l"/>
        <c:numFmt formatCode="General" sourceLinked="1"/>
        <c:majorTickMark val="out"/>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0"/>
        <c:noMultiLvlLbl val="0"/>
      </c:catAx>
      <c:valAx>
        <c:axId val="2101002192"/>
        <c:scaling>
          <c:orientation val="minMax"/>
        </c:scaling>
        <c:delete val="0"/>
        <c:axPos val="t"/>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777622504555922E-2"/>
          <c:y val="0.14499353877050838"/>
          <c:w val="0.91144214674453938"/>
          <c:h val="0.65657782389130936"/>
        </c:manualLayout>
      </c:layout>
      <c:lineChart>
        <c:grouping val="standard"/>
        <c:varyColors val="0"/>
        <c:ser>
          <c:idx val="0"/>
          <c:order val="0"/>
          <c:tx>
            <c:v>Chỉ số hưng phấn</c:v>
          </c:tx>
          <c:spPr>
            <a:ln w="25400" cap="rnd">
              <a:solidFill>
                <a:srgbClr val="C71585"/>
              </a:solidFill>
              <a:round/>
            </a:ln>
            <a:effectLst/>
          </c:spPr>
          <c:marker>
            <c:symbol val="none"/>
          </c:marker>
          <c:cat>
            <c:numRef>
              <c:f>daily_15h00_itd!$A$2:$A$272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daily_15h00_itd!$L$2:$L$272</c:f>
              <c:numCache>
                <c:formatCode>General</c:formatCode>
                <c:ptCount val="271"/>
                <c:pt idx="0">
                  <c:v>2.9023746701846966E-2</c:v>
                </c:pt>
                <c:pt idx="1">
                  <c:v>5.0131926121372031E-2</c:v>
                </c:pt>
                <c:pt idx="2">
                  <c:v>5.5408970976253295E-2</c:v>
                </c:pt>
                <c:pt idx="3">
                  <c:v>8.7071240105540904E-2</c:v>
                </c:pt>
                <c:pt idx="4">
                  <c:v>0.10026385224274406</c:v>
                </c:pt>
                <c:pt idx="5">
                  <c:v>0.12137203166226913</c:v>
                </c:pt>
                <c:pt idx="6">
                  <c:v>0.14511873350923482</c:v>
                </c:pt>
                <c:pt idx="7">
                  <c:v>0.14775725593667546</c:v>
                </c:pt>
                <c:pt idx="8">
                  <c:v>0.14511873350923482</c:v>
                </c:pt>
                <c:pt idx="9">
                  <c:v>0.15039577836411611</c:v>
                </c:pt>
                <c:pt idx="10">
                  <c:v>0.14511873350923482</c:v>
                </c:pt>
                <c:pt idx="11">
                  <c:v>0.14775725593667546</c:v>
                </c:pt>
                <c:pt idx="12">
                  <c:v>0.15567282321899736</c:v>
                </c:pt>
                <c:pt idx="13">
                  <c:v>0.13720316622691292</c:v>
                </c:pt>
                <c:pt idx="14">
                  <c:v>0.12137203166226913</c:v>
                </c:pt>
                <c:pt idx="15">
                  <c:v>0.41424802110817943</c:v>
                </c:pt>
                <c:pt idx="16">
                  <c:v>0.43271767810026385</c:v>
                </c:pt>
                <c:pt idx="17">
                  <c:v>0.43271767810026385</c:v>
                </c:pt>
                <c:pt idx="18">
                  <c:v>0.40105540897097625</c:v>
                </c:pt>
                <c:pt idx="19">
                  <c:v>0.38522427440633245</c:v>
                </c:pt>
                <c:pt idx="20">
                  <c:v>0.38258575197889183</c:v>
                </c:pt>
                <c:pt idx="21">
                  <c:v>0.36411609498680741</c:v>
                </c:pt>
                <c:pt idx="22">
                  <c:v>0.32981530343007914</c:v>
                </c:pt>
                <c:pt idx="23">
                  <c:v>0.33245382585751981</c:v>
                </c:pt>
                <c:pt idx="24">
                  <c:v>0.31926121372031663</c:v>
                </c:pt>
                <c:pt idx="25">
                  <c:v>0.28232189973614774</c:v>
                </c:pt>
                <c:pt idx="26">
                  <c:v>0.30343007915567283</c:v>
                </c:pt>
                <c:pt idx="27">
                  <c:v>0.29287598944591031</c:v>
                </c:pt>
                <c:pt idx="28">
                  <c:v>0.30079155672823221</c:v>
                </c:pt>
                <c:pt idx="29">
                  <c:v>0.31398416886543534</c:v>
                </c:pt>
                <c:pt idx="30">
                  <c:v>0.33509234828496043</c:v>
                </c:pt>
                <c:pt idx="31">
                  <c:v>0.34036939313984171</c:v>
                </c:pt>
                <c:pt idx="32">
                  <c:v>0.36675461741424803</c:v>
                </c:pt>
                <c:pt idx="33">
                  <c:v>0.38522427440633245</c:v>
                </c:pt>
                <c:pt idx="34">
                  <c:v>0.40633245382585753</c:v>
                </c:pt>
                <c:pt idx="35">
                  <c:v>0.41160949868073876</c:v>
                </c:pt>
                <c:pt idx="36">
                  <c:v>0.42744063324538256</c:v>
                </c:pt>
                <c:pt idx="37">
                  <c:v>0.44327176781002636</c:v>
                </c:pt>
                <c:pt idx="38">
                  <c:v>0.46437994722955145</c:v>
                </c:pt>
                <c:pt idx="39">
                  <c:v>0.46965699208443273</c:v>
                </c:pt>
                <c:pt idx="40">
                  <c:v>0.46965699208443273</c:v>
                </c:pt>
                <c:pt idx="41">
                  <c:v>0.46174142480211083</c:v>
                </c:pt>
                <c:pt idx="42">
                  <c:v>0.44854881266490765</c:v>
                </c:pt>
                <c:pt idx="43">
                  <c:v>0.45910290237467016</c:v>
                </c:pt>
                <c:pt idx="44">
                  <c:v>0.45118733509234826</c:v>
                </c:pt>
                <c:pt idx="45">
                  <c:v>0.44327176781002636</c:v>
                </c:pt>
                <c:pt idx="46">
                  <c:v>0.44063324538258575</c:v>
                </c:pt>
                <c:pt idx="47">
                  <c:v>0.43271767810026385</c:v>
                </c:pt>
                <c:pt idx="48">
                  <c:v>0.43535620052770446</c:v>
                </c:pt>
                <c:pt idx="49">
                  <c:v>0.43271767810026385</c:v>
                </c:pt>
                <c:pt idx="50">
                  <c:v>0.44327176781002636</c:v>
                </c:pt>
                <c:pt idx="51">
                  <c:v>0.43799472295514513</c:v>
                </c:pt>
                <c:pt idx="52">
                  <c:v>0.43535620052770446</c:v>
                </c:pt>
                <c:pt idx="53">
                  <c:v>0.43271767810026385</c:v>
                </c:pt>
                <c:pt idx="54">
                  <c:v>0.43535620052770446</c:v>
                </c:pt>
                <c:pt idx="55">
                  <c:v>0.46437994722955145</c:v>
                </c:pt>
                <c:pt idx="56">
                  <c:v>0.46174142480211083</c:v>
                </c:pt>
                <c:pt idx="57">
                  <c:v>0.46437994722955145</c:v>
                </c:pt>
                <c:pt idx="58">
                  <c:v>0.45910290237467016</c:v>
                </c:pt>
                <c:pt idx="59">
                  <c:v>0.43007915567282323</c:v>
                </c:pt>
                <c:pt idx="60">
                  <c:v>0.42744063324538256</c:v>
                </c:pt>
                <c:pt idx="61">
                  <c:v>0.42744063324538256</c:v>
                </c:pt>
                <c:pt idx="62">
                  <c:v>0.41688654353562005</c:v>
                </c:pt>
                <c:pt idx="63">
                  <c:v>0.41688654353562005</c:v>
                </c:pt>
                <c:pt idx="64">
                  <c:v>0.39841688654353563</c:v>
                </c:pt>
                <c:pt idx="65">
                  <c:v>0.37994722955145116</c:v>
                </c:pt>
                <c:pt idx="66">
                  <c:v>0.36411609498680741</c:v>
                </c:pt>
                <c:pt idx="67">
                  <c:v>0.36147757255936674</c:v>
                </c:pt>
                <c:pt idx="68">
                  <c:v>0.33773087071240104</c:v>
                </c:pt>
                <c:pt idx="69">
                  <c:v>0.32453825857519791</c:v>
                </c:pt>
                <c:pt idx="70">
                  <c:v>0.31662269129287601</c:v>
                </c:pt>
                <c:pt idx="71">
                  <c:v>0.31662269129287601</c:v>
                </c:pt>
                <c:pt idx="72">
                  <c:v>0.31398416886543534</c:v>
                </c:pt>
                <c:pt idx="73">
                  <c:v>0.31134564643799473</c:v>
                </c:pt>
                <c:pt idx="74">
                  <c:v>0.30079155672823221</c:v>
                </c:pt>
                <c:pt idx="75">
                  <c:v>0.30870712401055411</c:v>
                </c:pt>
                <c:pt idx="76">
                  <c:v>0.30079155672823221</c:v>
                </c:pt>
                <c:pt idx="77">
                  <c:v>0.28496042216358841</c:v>
                </c:pt>
                <c:pt idx="78">
                  <c:v>0.29023746701846964</c:v>
                </c:pt>
                <c:pt idx="79">
                  <c:v>0.29023746701846964</c:v>
                </c:pt>
                <c:pt idx="80">
                  <c:v>0.28759894459102903</c:v>
                </c:pt>
                <c:pt idx="81">
                  <c:v>0.29551451187335093</c:v>
                </c:pt>
                <c:pt idx="82">
                  <c:v>0.30343007915567283</c:v>
                </c:pt>
                <c:pt idx="83">
                  <c:v>0.31134564643799473</c:v>
                </c:pt>
                <c:pt idx="84">
                  <c:v>0.32981530343007914</c:v>
                </c:pt>
                <c:pt idx="85">
                  <c:v>0.34300791556728233</c:v>
                </c:pt>
                <c:pt idx="86">
                  <c:v>0.35092348284960423</c:v>
                </c:pt>
                <c:pt idx="87">
                  <c:v>0.37203166226912932</c:v>
                </c:pt>
                <c:pt idx="88">
                  <c:v>0.37203166226912932</c:v>
                </c:pt>
                <c:pt idx="89">
                  <c:v>0.38522427440633245</c:v>
                </c:pt>
                <c:pt idx="90">
                  <c:v>0.37994722955145116</c:v>
                </c:pt>
                <c:pt idx="91">
                  <c:v>0.39313984168865435</c:v>
                </c:pt>
                <c:pt idx="92">
                  <c:v>0.39313984168865435</c:v>
                </c:pt>
                <c:pt idx="93">
                  <c:v>0.37203166226912932</c:v>
                </c:pt>
                <c:pt idx="94">
                  <c:v>0.36939313984168864</c:v>
                </c:pt>
                <c:pt idx="95">
                  <c:v>0.35620052770448551</c:v>
                </c:pt>
                <c:pt idx="96">
                  <c:v>0.34828496042216361</c:v>
                </c:pt>
                <c:pt idx="97">
                  <c:v>0.33245382585751981</c:v>
                </c:pt>
                <c:pt idx="98">
                  <c:v>0.33245382585751981</c:v>
                </c:pt>
                <c:pt idx="99">
                  <c:v>0.32717678100263853</c:v>
                </c:pt>
                <c:pt idx="100">
                  <c:v>0.32453825857519791</c:v>
                </c:pt>
                <c:pt idx="101">
                  <c:v>0.31662269129287601</c:v>
                </c:pt>
                <c:pt idx="102">
                  <c:v>0.32981530343007914</c:v>
                </c:pt>
                <c:pt idx="103">
                  <c:v>0.31926121372031663</c:v>
                </c:pt>
                <c:pt idx="104">
                  <c:v>0.31398416886543534</c:v>
                </c:pt>
                <c:pt idx="105">
                  <c:v>0.31926121372031663</c:v>
                </c:pt>
                <c:pt idx="106">
                  <c:v>0.31134564643799473</c:v>
                </c:pt>
                <c:pt idx="107">
                  <c:v>0.30606860158311344</c:v>
                </c:pt>
                <c:pt idx="108">
                  <c:v>0.30343007915567283</c:v>
                </c:pt>
                <c:pt idx="109">
                  <c:v>0.29815303430079154</c:v>
                </c:pt>
                <c:pt idx="110">
                  <c:v>0.29287598944591031</c:v>
                </c:pt>
                <c:pt idx="111">
                  <c:v>0.29815303430079154</c:v>
                </c:pt>
                <c:pt idx="112">
                  <c:v>0.29551451187335093</c:v>
                </c:pt>
                <c:pt idx="113">
                  <c:v>0.27968337730870713</c:v>
                </c:pt>
                <c:pt idx="114">
                  <c:v>0.28759894459102903</c:v>
                </c:pt>
                <c:pt idx="115">
                  <c:v>0.27968337730870713</c:v>
                </c:pt>
                <c:pt idx="116">
                  <c:v>0.28496042216358841</c:v>
                </c:pt>
                <c:pt idx="117">
                  <c:v>0.28759894459102903</c:v>
                </c:pt>
                <c:pt idx="118">
                  <c:v>0.29551451187335093</c:v>
                </c:pt>
                <c:pt idx="119">
                  <c:v>0.28759894459102903</c:v>
                </c:pt>
                <c:pt idx="120">
                  <c:v>0.28232189973614774</c:v>
                </c:pt>
                <c:pt idx="121">
                  <c:v>0.27968337730870713</c:v>
                </c:pt>
                <c:pt idx="122">
                  <c:v>0.27440633245382584</c:v>
                </c:pt>
                <c:pt idx="123">
                  <c:v>0.27704485488126651</c:v>
                </c:pt>
                <c:pt idx="124">
                  <c:v>0.26912928759894461</c:v>
                </c:pt>
                <c:pt idx="125">
                  <c:v>0.25857519788918204</c:v>
                </c:pt>
                <c:pt idx="126">
                  <c:v>0.25857519788918204</c:v>
                </c:pt>
                <c:pt idx="127">
                  <c:v>0.25593667546174143</c:v>
                </c:pt>
                <c:pt idx="128">
                  <c:v>0.25065963060686014</c:v>
                </c:pt>
                <c:pt idx="129">
                  <c:v>0.25857519788918204</c:v>
                </c:pt>
                <c:pt idx="130">
                  <c:v>0.25593667546174143</c:v>
                </c:pt>
                <c:pt idx="131">
                  <c:v>0.25593667546174143</c:v>
                </c:pt>
                <c:pt idx="132">
                  <c:v>0.25593667546174143</c:v>
                </c:pt>
                <c:pt idx="133">
                  <c:v>0.25065963060686014</c:v>
                </c:pt>
                <c:pt idx="134">
                  <c:v>0.25065963060686014</c:v>
                </c:pt>
                <c:pt idx="135">
                  <c:v>0.25593667546174143</c:v>
                </c:pt>
                <c:pt idx="136">
                  <c:v>0.24802110817941952</c:v>
                </c:pt>
                <c:pt idx="137">
                  <c:v>0.25065963060686014</c:v>
                </c:pt>
                <c:pt idx="138">
                  <c:v>0.24538258575197888</c:v>
                </c:pt>
                <c:pt idx="139">
                  <c:v>0.25065963060686014</c:v>
                </c:pt>
                <c:pt idx="140">
                  <c:v>0.25593667546174143</c:v>
                </c:pt>
                <c:pt idx="141">
                  <c:v>0.26385224274406333</c:v>
                </c:pt>
                <c:pt idx="142">
                  <c:v>0.26385224274406333</c:v>
                </c:pt>
                <c:pt idx="143">
                  <c:v>0.26912928759894461</c:v>
                </c:pt>
                <c:pt idx="144">
                  <c:v>0.28496042216358841</c:v>
                </c:pt>
                <c:pt idx="145">
                  <c:v>0.28759894459102903</c:v>
                </c:pt>
                <c:pt idx="146">
                  <c:v>0.29023746701846964</c:v>
                </c:pt>
                <c:pt idx="147">
                  <c:v>0.29287598944591031</c:v>
                </c:pt>
                <c:pt idx="148">
                  <c:v>0.29815303430079154</c:v>
                </c:pt>
                <c:pt idx="149">
                  <c:v>0.29815303430079154</c:v>
                </c:pt>
                <c:pt idx="150">
                  <c:v>0.29551451187335093</c:v>
                </c:pt>
                <c:pt idx="151">
                  <c:v>0.29287598944591031</c:v>
                </c:pt>
                <c:pt idx="152">
                  <c:v>0.29023746701846964</c:v>
                </c:pt>
                <c:pt idx="153">
                  <c:v>0.27440633245382584</c:v>
                </c:pt>
                <c:pt idx="154">
                  <c:v>0.27704485488126651</c:v>
                </c:pt>
                <c:pt idx="155">
                  <c:v>0.27440633245382584</c:v>
                </c:pt>
                <c:pt idx="156">
                  <c:v>0.27968337730870713</c:v>
                </c:pt>
                <c:pt idx="157">
                  <c:v>0.26912928759894461</c:v>
                </c:pt>
                <c:pt idx="158">
                  <c:v>0.27440633245382584</c:v>
                </c:pt>
                <c:pt idx="159">
                  <c:v>0.29287598944591031</c:v>
                </c:pt>
                <c:pt idx="160">
                  <c:v>0.28759894459102903</c:v>
                </c:pt>
                <c:pt idx="161">
                  <c:v>0.30343007915567283</c:v>
                </c:pt>
                <c:pt idx="162">
                  <c:v>0.29815303430079154</c:v>
                </c:pt>
                <c:pt idx="163">
                  <c:v>0.30079155672823221</c:v>
                </c:pt>
                <c:pt idx="164">
                  <c:v>0.30343007915567283</c:v>
                </c:pt>
                <c:pt idx="165">
                  <c:v>0.30606860158311344</c:v>
                </c:pt>
                <c:pt idx="166">
                  <c:v>0.31398416886543534</c:v>
                </c:pt>
                <c:pt idx="167">
                  <c:v>0.28759894459102903</c:v>
                </c:pt>
                <c:pt idx="168">
                  <c:v>0.28232189973614774</c:v>
                </c:pt>
                <c:pt idx="169">
                  <c:v>0.27176781002638523</c:v>
                </c:pt>
                <c:pt idx="170">
                  <c:v>0.26649076517150394</c:v>
                </c:pt>
                <c:pt idx="171">
                  <c:v>0.25857519788918204</c:v>
                </c:pt>
                <c:pt idx="172">
                  <c:v>0.24538258575197888</c:v>
                </c:pt>
                <c:pt idx="173">
                  <c:v>0.23746701846965698</c:v>
                </c:pt>
                <c:pt idx="174">
                  <c:v>0.23482849604221637</c:v>
                </c:pt>
                <c:pt idx="175">
                  <c:v>0.21635883905013192</c:v>
                </c:pt>
                <c:pt idx="176">
                  <c:v>0.22955145118733508</c:v>
                </c:pt>
                <c:pt idx="177">
                  <c:v>0.23746701846965698</c:v>
                </c:pt>
                <c:pt idx="178">
                  <c:v>0.24010554089709762</c:v>
                </c:pt>
                <c:pt idx="179">
                  <c:v>0.23746701846965698</c:v>
                </c:pt>
                <c:pt idx="180">
                  <c:v>0.24538258575197888</c:v>
                </c:pt>
                <c:pt idx="181">
                  <c:v>0.25329815303430081</c:v>
                </c:pt>
                <c:pt idx="182">
                  <c:v>0.24274406332453827</c:v>
                </c:pt>
                <c:pt idx="183">
                  <c:v>0.24010554089709762</c:v>
                </c:pt>
                <c:pt idx="184">
                  <c:v>0.25065963060686014</c:v>
                </c:pt>
                <c:pt idx="185">
                  <c:v>0.24274406332453827</c:v>
                </c:pt>
                <c:pt idx="186">
                  <c:v>0.25065963060686014</c:v>
                </c:pt>
                <c:pt idx="187">
                  <c:v>0.25329815303430081</c:v>
                </c:pt>
                <c:pt idx="188">
                  <c:v>0.27440633245382584</c:v>
                </c:pt>
                <c:pt idx="189">
                  <c:v>0.27968337730870713</c:v>
                </c:pt>
                <c:pt idx="190">
                  <c:v>0.27704485488126651</c:v>
                </c:pt>
                <c:pt idx="191">
                  <c:v>0.26649076517150394</c:v>
                </c:pt>
                <c:pt idx="192">
                  <c:v>0.25857519788918204</c:v>
                </c:pt>
                <c:pt idx="193">
                  <c:v>0.26121372031662271</c:v>
                </c:pt>
                <c:pt idx="194">
                  <c:v>0.25857519788918204</c:v>
                </c:pt>
                <c:pt idx="195">
                  <c:v>0.24538258575197888</c:v>
                </c:pt>
                <c:pt idx="196">
                  <c:v>0.22955145118733508</c:v>
                </c:pt>
                <c:pt idx="197">
                  <c:v>0.21108179419525067</c:v>
                </c:pt>
                <c:pt idx="198">
                  <c:v>0.20844327176781002</c:v>
                </c:pt>
                <c:pt idx="199">
                  <c:v>0.19525065963060687</c:v>
                </c:pt>
                <c:pt idx="200">
                  <c:v>0.18997361477572558</c:v>
                </c:pt>
                <c:pt idx="201">
                  <c:v>0.18997361477572558</c:v>
                </c:pt>
                <c:pt idx="202">
                  <c:v>0.19788918205804748</c:v>
                </c:pt>
                <c:pt idx="203">
                  <c:v>0.20052770448548812</c:v>
                </c:pt>
                <c:pt idx="204">
                  <c:v>0.20844327176781002</c:v>
                </c:pt>
                <c:pt idx="205">
                  <c:v>0.20844327176781002</c:v>
                </c:pt>
                <c:pt idx="206">
                  <c:v>0.21108179419525067</c:v>
                </c:pt>
                <c:pt idx="207">
                  <c:v>0.21372031662269128</c:v>
                </c:pt>
                <c:pt idx="208">
                  <c:v>0.23218997361477572</c:v>
                </c:pt>
                <c:pt idx="209">
                  <c:v>0.25065963060686014</c:v>
                </c:pt>
                <c:pt idx="210">
                  <c:v>0.25065963060686014</c:v>
                </c:pt>
                <c:pt idx="211">
                  <c:v>0.25329815303430081</c:v>
                </c:pt>
                <c:pt idx="212">
                  <c:v>0.24802110817941952</c:v>
                </c:pt>
                <c:pt idx="213">
                  <c:v>0.24802110817941952</c:v>
                </c:pt>
                <c:pt idx="214">
                  <c:v>0.24274406332453827</c:v>
                </c:pt>
                <c:pt idx="215">
                  <c:v>0.23482849604221637</c:v>
                </c:pt>
                <c:pt idx="216">
                  <c:v>0.23482849604221637</c:v>
                </c:pt>
                <c:pt idx="217">
                  <c:v>0.23746701846965698</c:v>
                </c:pt>
                <c:pt idx="218">
                  <c:v>0.23218997361477572</c:v>
                </c:pt>
                <c:pt idx="219">
                  <c:v>0.24010554089709762</c:v>
                </c:pt>
                <c:pt idx="220">
                  <c:v>0.24274406332453827</c:v>
                </c:pt>
                <c:pt idx="221">
                  <c:v>0.24538258575197888</c:v>
                </c:pt>
                <c:pt idx="222">
                  <c:v>0.25329815303430081</c:v>
                </c:pt>
                <c:pt idx="223">
                  <c:v>0.25593667546174143</c:v>
                </c:pt>
                <c:pt idx="224">
                  <c:v>0.25329815303430081</c:v>
                </c:pt>
                <c:pt idx="225">
                  <c:v>0.26121372031662271</c:v>
                </c:pt>
                <c:pt idx="226">
                  <c:v>0.26385224274406333</c:v>
                </c:pt>
                <c:pt idx="227">
                  <c:v>0.27176781002638523</c:v>
                </c:pt>
                <c:pt idx="228">
                  <c:v>0.28232189973614774</c:v>
                </c:pt>
                <c:pt idx="229">
                  <c:v>0.27968337730870713</c:v>
                </c:pt>
                <c:pt idx="230">
                  <c:v>0.27968337730870713</c:v>
                </c:pt>
                <c:pt idx="231">
                  <c:v>0.28232189973614774</c:v>
                </c:pt>
                <c:pt idx="232">
                  <c:v>0.26649076517150394</c:v>
                </c:pt>
                <c:pt idx="233">
                  <c:v>0.27440633245382584</c:v>
                </c:pt>
                <c:pt idx="234">
                  <c:v>0.26121372031662271</c:v>
                </c:pt>
                <c:pt idx="235">
                  <c:v>0.26385224274406333</c:v>
                </c:pt>
                <c:pt idx="236">
                  <c:v>0.26385224274406333</c:v>
                </c:pt>
                <c:pt idx="237">
                  <c:v>0.28232189973614774</c:v>
                </c:pt>
                <c:pt idx="238">
                  <c:v>0.28496042216358841</c:v>
                </c:pt>
                <c:pt idx="239">
                  <c:v>0.28496042216358841</c:v>
                </c:pt>
                <c:pt idx="240">
                  <c:v>0.29815303430079154</c:v>
                </c:pt>
                <c:pt idx="241">
                  <c:v>0.29815303430079154</c:v>
                </c:pt>
                <c:pt idx="242">
                  <c:v>0.29815303430079154</c:v>
                </c:pt>
                <c:pt idx="243">
                  <c:v>0.29815303430079154</c:v>
                </c:pt>
                <c:pt idx="244">
                  <c:v>0.29551451187335093</c:v>
                </c:pt>
                <c:pt idx="245">
                  <c:v>0.29287598944591031</c:v>
                </c:pt>
                <c:pt idx="246">
                  <c:v>0.29551451187335093</c:v>
                </c:pt>
                <c:pt idx="247">
                  <c:v>0.29815303430079154</c:v>
                </c:pt>
                <c:pt idx="248">
                  <c:v>0.30343007915567283</c:v>
                </c:pt>
                <c:pt idx="249">
                  <c:v>0.29551451187335093</c:v>
                </c:pt>
                <c:pt idx="250">
                  <c:v>0.29815303430079154</c:v>
                </c:pt>
                <c:pt idx="251">
                  <c:v>0.29815303430079154</c:v>
                </c:pt>
                <c:pt idx="252">
                  <c:v>0.29551451187335093</c:v>
                </c:pt>
                <c:pt idx="253">
                  <c:v>0.29551451187335093</c:v>
                </c:pt>
                <c:pt idx="254">
                  <c:v>0.29815303430079154</c:v>
                </c:pt>
                <c:pt idx="255">
                  <c:v>0.30079155672823221</c:v>
                </c:pt>
                <c:pt idx="256">
                  <c:v>0.31926121372031663</c:v>
                </c:pt>
                <c:pt idx="257">
                  <c:v>0.34300791556728233</c:v>
                </c:pt>
                <c:pt idx="258">
                  <c:v>0.34036939313984171</c:v>
                </c:pt>
                <c:pt idx="259">
                  <c:v>0.33773087071240104</c:v>
                </c:pt>
                <c:pt idx="260">
                  <c:v>0.33773087071240104</c:v>
                </c:pt>
                <c:pt idx="261">
                  <c:v>0.34564643799472294</c:v>
                </c:pt>
                <c:pt idx="262">
                  <c:v>0.34564643799472294</c:v>
                </c:pt>
                <c:pt idx="263">
                  <c:v>0.34828496042216361</c:v>
                </c:pt>
                <c:pt idx="264">
                  <c:v>0.35092348284960423</c:v>
                </c:pt>
                <c:pt idx="265">
                  <c:v>0.34828496042216361</c:v>
                </c:pt>
                <c:pt idx="266">
                  <c:v>0.34828496042216361</c:v>
                </c:pt>
                <c:pt idx="267">
                  <c:v>0.34564643799472294</c:v>
                </c:pt>
                <c:pt idx="268">
                  <c:v>0.34564643799472294</c:v>
                </c:pt>
                <c:pt idx="269">
                  <c:v>0.34036939313984171</c:v>
                </c:pt>
                <c:pt idx="270">
                  <c:v>0.33509234828496043</c:v>
                </c:pt>
              </c:numCache>
            </c:numRef>
          </c:val>
          <c:smooth val="1"/>
          <c:extLst>
            <c:ext xmlns:c16="http://schemas.microsoft.com/office/drawing/2014/chart" uri="{C3380CC4-5D6E-409C-BE32-E72D297353CC}">
              <c16:uniqueId val="{00000000-A15E-432F-B2D7-DA19454FF4EC}"/>
            </c:ext>
          </c:extLst>
        </c:ser>
        <c:ser>
          <c:idx val="1"/>
          <c:order val="1"/>
          <c:tx>
            <c:v>Chỉ số sợ hãi</c:v>
          </c:tx>
          <c:spPr>
            <a:ln w="25400" cap="rnd">
              <a:solidFill>
                <a:schemeClr val="accent1"/>
              </a:solidFill>
              <a:round/>
            </a:ln>
            <a:effectLst/>
          </c:spPr>
          <c:marker>
            <c:symbol val="none"/>
          </c:marker>
          <c:cat>
            <c:numRef>
              <c:f>daily_15h00_itd!$A$2:$A$272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daily_15h00_itd!$M$2:$M$272</c:f>
              <c:numCache>
                <c:formatCode>General</c:formatCode>
                <c:ptCount val="271"/>
                <c:pt idx="0">
                  <c:v>1.0554089709762533E-2</c:v>
                </c:pt>
                <c:pt idx="1">
                  <c:v>3.430079155672823E-2</c:v>
                </c:pt>
                <c:pt idx="2">
                  <c:v>3.1662269129287601E-2</c:v>
                </c:pt>
                <c:pt idx="3">
                  <c:v>1.8469656992084433E-2</c:v>
                </c:pt>
                <c:pt idx="4">
                  <c:v>1.5831134564643801E-2</c:v>
                </c:pt>
                <c:pt idx="5">
                  <c:v>2.1108179419525065E-2</c:v>
                </c:pt>
                <c:pt idx="6">
                  <c:v>2.6385224274406333E-2</c:v>
                </c:pt>
                <c:pt idx="7">
                  <c:v>2.3746701846965697E-2</c:v>
                </c:pt>
                <c:pt idx="8">
                  <c:v>2.9023746701846966E-2</c:v>
                </c:pt>
                <c:pt idx="9">
                  <c:v>2.6385224274406333E-2</c:v>
                </c:pt>
                <c:pt idx="10">
                  <c:v>3.1662269129287601E-2</c:v>
                </c:pt>
                <c:pt idx="11">
                  <c:v>3.9577836411609502E-2</c:v>
                </c:pt>
                <c:pt idx="12">
                  <c:v>3.430079155672823E-2</c:v>
                </c:pt>
                <c:pt idx="13">
                  <c:v>3.6939313984168866E-2</c:v>
                </c:pt>
                <c:pt idx="14">
                  <c:v>3.430079155672823E-2</c:v>
                </c:pt>
                <c:pt idx="15">
                  <c:v>3.6939313984168866E-2</c:v>
                </c:pt>
                <c:pt idx="16">
                  <c:v>3.6939313984168866E-2</c:v>
                </c:pt>
                <c:pt idx="17">
                  <c:v>3.9577836411609502E-2</c:v>
                </c:pt>
                <c:pt idx="18">
                  <c:v>3.6939313984168866E-2</c:v>
                </c:pt>
                <c:pt idx="19">
                  <c:v>4.221635883905013E-2</c:v>
                </c:pt>
                <c:pt idx="20">
                  <c:v>2.6385224274406333E-2</c:v>
                </c:pt>
                <c:pt idx="21">
                  <c:v>3.6939313984168866E-2</c:v>
                </c:pt>
                <c:pt idx="22">
                  <c:v>5.5408970976253295E-2</c:v>
                </c:pt>
                <c:pt idx="23">
                  <c:v>4.221635883905013E-2</c:v>
                </c:pt>
                <c:pt idx="24">
                  <c:v>5.0131926121372031E-2</c:v>
                </c:pt>
                <c:pt idx="25">
                  <c:v>4.4854881266490766E-2</c:v>
                </c:pt>
                <c:pt idx="26">
                  <c:v>5.2770448548812667E-2</c:v>
                </c:pt>
                <c:pt idx="27">
                  <c:v>3.6939313984168866E-2</c:v>
                </c:pt>
                <c:pt idx="28">
                  <c:v>3.9577836411609502E-2</c:v>
                </c:pt>
                <c:pt idx="29">
                  <c:v>3.9577836411609502E-2</c:v>
                </c:pt>
                <c:pt idx="30">
                  <c:v>2.6385224274406333E-2</c:v>
                </c:pt>
                <c:pt idx="31">
                  <c:v>3.1662269129287601E-2</c:v>
                </c:pt>
                <c:pt idx="32">
                  <c:v>3.430079155672823E-2</c:v>
                </c:pt>
                <c:pt idx="33">
                  <c:v>3.430079155672823E-2</c:v>
                </c:pt>
                <c:pt idx="34">
                  <c:v>3.9577836411609502E-2</c:v>
                </c:pt>
                <c:pt idx="35">
                  <c:v>3.1662269129287601E-2</c:v>
                </c:pt>
                <c:pt idx="36">
                  <c:v>3.1662269129287601E-2</c:v>
                </c:pt>
                <c:pt idx="37">
                  <c:v>3.1662269129287601E-2</c:v>
                </c:pt>
                <c:pt idx="38">
                  <c:v>2.9023746701846966E-2</c:v>
                </c:pt>
                <c:pt idx="39">
                  <c:v>3.1662269129287601E-2</c:v>
                </c:pt>
                <c:pt idx="40">
                  <c:v>3.1662269129287601E-2</c:v>
                </c:pt>
                <c:pt idx="41">
                  <c:v>3.1662269129287601E-2</c:v>
                </c:pt>
                <c:pt idx="42">
                  <c:v>3.430079155672823E-2</c:v>
                </c:pt>
                <c:pt idx="43">
                  <c:v>3.1662269129287601E-2</c:v>
                </c:pt>
                <c:pt idx="44">
                  <c:v>3.1662269129287601E-2</c:v>
                </c:pt>
                <c:pt idx="45">
                  <c:v>3.1662269129287601E-2</c:v>
                </c:pt>
                <c:pt idx="46">
                  <c:v>3.1662269129287601E-2</c:v>
                </c:pt>
                <c:pt idx="47">
                  <c:v>3.430079155672823E-2</c:v>
                </c:pt>
                <c:pt idx="48">
                  <c:v>3.1662269129287601E-2</c:v>
                </c:pt>
                <c:pt idx="49">
                  <c:v>3.9577836411609502E-2</c:v>
                </c:pt>
                <c:pt idx="50">
                  <c:v>3.9577836411609502E-2</c:v>
                </c:pt>
                <c:pt idx="51">
                  <c:v>3.9577836411609502E-2</c:v>
                </c:pt>
                <c:pt idx="52">
                  <c:v>4.221635883905013E-2</c:v>
                </c:pt>
                <c:pt idx="53">
                  <c:v>4.221635883905013E-2</c:v>
                </c:pt>
                <c:pt idx="54">
                  <c:v>3.430079155672823E-2</c:v>
                </c:pt>
                <c:pt idx="55">
                  <c:v>3.1662269129287601E-2</c:v>
                </c:pt>
                <c:pt idx="56">
                  <c:v>3.1662269129287601E-2</c:v>
                </c:pt>
                <c:pt idx="57">
                  <c:v>3.430079155672823E-2</c:v>
                </c:pt>
                <c:pt idx="58">
                  <c:v>4.221635883905013E-2</c:v>
                </c:pt>
                <c:pt idx="59">
                  <c:v>3.6939313984168866E-2</c:v>
                </c:pt>
                <c:pt idx="60">
                  <c:v>3.1662269129287601E-2</c:v>
                </c:pt>
                <c:pt idx="61">
                  <c:v>3.9577836411609502E-2</c:v>
                </c:pt>
                <c:pt idx="62">
                  <c:v>4.221635883905013E-2</c:v>
                </c:pt>
                <c:pt idx="63">
                  <c:v>3.9577836411609502E-2</c:v>
                </c:pt>
                <c:pt idx="64">
                  <c:v>3.6939313984168866E-2</c:v>
                </c:pt>
                <c:pt idx="65">
                  <c:v>3.9577836411609502E-2</c:v>
                </c:pt>
                <c:pt idx="66">
                  <c:v>4.4854881266490766E-2</c:v>
                </c:pt>
                <c:pt idx="67">
                  <c:v>4.221635883905013E-2</c:v>
                </c:pt>
                <c:pt idx="68">
                  <c:v>3.9577836411609502E-2</c:v>
                </c:pt>
                <c:pt idx="69">
                  <c:v>4.221635883905013E-2</c:v>
                </c:pt>
                <c:pt idx="70">
                  <c:v>3.1662269129287601E-2</c:v>
                </c:pt>
                <c:pt idx="71">
                  <c:v>3.6939313984168866E-2</c:v>
                </c:pt>
                <c:pt idx="72">
                  <c:v>3.6939313984168866E-2</c:v>
                </c:pt>
                <c:pt idx="73">
                  <c:v>2.9023746701846966E-2</c:v>
                </c:pt>
                <c:pt idx="74">
                  <c:v>3.9577836411609502E-2</c:v>
                </c:pt>
                <c:pt idx="75">
                  <c:v>4.7493403693931395E-2</c:v>
                </c:pt>
                <c:pt idx="76">
                  <c:v>5.8047493403693931E-2</c:v>
                </c:pt>
                <c:pt idx="77">
                  <c:v>4.7493403693931395E-2</c:v>
                </c:pt>
                <c:pt idx="78">
                  <c:v>4.7493403693931395E-2</c:v>
                </c:pt>
                <c:pt idx="79">
                  <c:v>4.7493403693931395E-2</c:v>
                </c:pt>
                <c:pt idx="80">
                  <c:v>4.4854881266490766E-2</c:v>
                </c:pt>
                <c:pt idx="81">
                  <c:v>5.0131926121372031E-2</c:v>
                </c:pt>
                <c:pt idx="82">
                  <c:v>5.0131926121372031E-2</c:v>
                </c:pt>
                <c:pt idx="83">
                  <c:v>4.7493403693931395E-2</c:v>
                </c:pt>
                <c:pt idx="84">
                  <c:v>4.4854881266490766E-2</c:v>
                </c:pt>
                <c:pt idx="85">
                  <c:v>3.9577836411609502E-2</c:v>
                </c:pt>
                <c:pt idx="86">
                  <c:v>4.4854881266490766E-2</c:v>
                </c:pt>
                <c:pt idx="87">
                  <c:v>4.221635883905013E-2</c:v>
                </c:pt>
                <c:pt idx="88">
                  <c:v>3.9577836411609502E-2</c:v>
                </c:pt>
                <c:pt idx="89">
                  <c:v>4.221635883905013E-2</c:v>
                </c:pt>
                <c:pt idx="90">
                  <c:v>3.9577836411609502E-2</c:v>
                </c:pt>
                <c:pt idx="91">
                  <c:v>4.221635883905013E-2</c:v>
                </c:pt>
                <c:pt idx="92">
                  <c:v>3.9577836411609502E-2</c:v>
                </c:pt>
                <c:pt idx="93">
                  <c:v>3.6939313984168866E-2</c:v>
                </c:pt>
                <c:pt idx="94">
                  <c:v>3.9577836411609502E-2</c:v>
                </c:pt>
                <c:pt idx="95">
                  <c:v>5.0131926121372031E-2</c:v>
                </c:pt>
                <c:pt idx="96">
                  <c:v>5.0131926121372031E-2</c:v>
                </c:pt>
                <c:pt idx="97">
                  <c:v>5.2770448548812667E-2</c:v>
                </c:pt>
                <c:pt idx="98">
                  <c:v>5.2770448548812667E-2</c:v>
                </c:pt>
                <c:pt idx="99">
                  <c:v>6.0686015831134567E-2</c:v>
                </c:pt>
                <c:pt idx="100">
                  <c:v>5.8047493403693931E-2</c:v>
                </c:pt>
                <c:pt idx="101">
                  <c:v>4.7493403693931395E-2</c:v>
                </c:pt>
                <c:pt idx="102">
                  <c:v>5.5408970976253295E-2</c:v>
                </c:pt>
                <c:pt idx="103">
                  <c:v>4.7493403693931395E-2</c:v>
                </c:pt>
                <c:pt idx="104">
                  <c:v>5.0131926121372031E-2</c:v>
                </c:pt>
                <c:pt idx="105">
                  <c:v>5.2770448548812667E-2</c:v>
                </c:pt>
                <c:pt idx="106">
                  <c:v>5.5408970976253295E-2</c:v>
                </c:pt>
                <c:pt idx="107">
                  <c:v>5.2770448548812667E-2</c:v>
                </c:pt>
                <c:pt idx="108">
                  <c:v>5.5408970976253295E-2</c:v>
                </c:pt>
                <c:pt idx="109">
                  <c:v>5.2770448548812667E-2</c:v>
                </c:pt>
                <c:pt idx="110">
                  <c:v>5.2770448548812667E-2</c:v>
                </c:pt>
                <c:pt idx="111">
                  <c:v>5.8047493403693931E-2</c:v>
                </c:pt>
                <c:pt idx="112">
                  <c:v>6.0686015831134567E-2</c:v>
                </c:pt>
                <c:pt idx="113">
                  <c:v>5.8047493403693931E-2</c:v>
                </c:pt>
                <c:pt idx="114">
                  <c:v>5.5408970976253295E-2</c:v>
                </c:pt>
                <c:pt idx="115">
                  <c:v>5.5408970976253295E-2</c:v>
                </c:pt>
                <c:pt idx="116">
                  <c:v>5.2770448548812667E-2</c:v>
                </c:pt>
                <c:pt idx="117">
                  <c:v>5.2770448548812667E-2</c:v>
                </c:pt>
                <c:pt idx="118">
                  <c:v>5.2770448548812667E-2</c:v>
                </c:pt>
                <c:pt idx="119">
                  <c:v>5.0131926121372031E-2</c:v>
                </c:pt>
                <c:pt idx="120">
                  <c:v>5.2770448548812667E-2</c:v>
                </c:pt>
                <c:pt idx="121">
                  <c:v>5.5408970976253295E-2</c:v>
                </c:pt>
                <c:pt idx="122">
                  <c:v>5.8047493403693931E-2</c:v>
                </c:pt>
                <c:pt idx="123">
                  <c:v>5.8047493403693931E-2</c:v>
                </c:pt>
                <c:pt idx="124">
                  <c:v>6.0686015831134567E-2</c:v>
                </c:pt>
                <c:pt idx="125">
                  <c:v>6.0686015831134567E-2</c:v>
                </c:pt>
                <c:pt idx="126">
                  <c:v>5.8047493403693931E-2</c:v>
                </c:pt>
                <c:pt idx="127">
                  <c:v>6.0686015831134567E-2</c:v>
                </c:pt>
                <c:pt idx="128">
                  <c:v>6.3324538258575203E-2</c:v>
                </c:pt>
                <c:pt idx="129">
                  <c:v>5.8047493403693931E-2</c:v>
                </c:pt>
                <c:pt idx="130">
                  <c:v>5.2770448548812667E-2</c:v>
                </c:pt>
                <c:pt idx="131">
                  <c:v>5.2770448548812667E-2</c:v>
                </c:pt>
                <c:pt idx="132">
                  <c:v>5.5408970976253295E-2</c:v>
                </c:pt>
                <c:pt idx="133">
                  <c:v>5.2770448548812667E-2</c:v>
                </c:pt>
                <c:pt idx="134">
                  <c:v>4.7493403693931395E-2</c:v>
                </c:pt>
                <c:pt idx="135">
                  <c:v>5.5408970976253295E-2</c:v>
                </c:pt>
                <c:pt idx="136">
                  <c:v>5.8047493403693931E-2</c:v>
                </c:pt>
                <c:pt idx="137">
                  <c:v>5.8047493403693931E-2</c:v>
                </c:pt>
                <c:pt idx="138">
                  <c:v>6.0686015831134567E-2</c:v>
                </c:pt>
                <c:pt idx="139">
                  <c:v>5.5408970976253295E-2</c:v>
                </c:pt>
                <c:pt idx="140">
                  <c:v>6.3324538258575203E-2</c:v>
                </c:pt>
                <c:pt idx="141">
                  <c:v>6.3324538258575203E-2</c:v>
                </c:pt>
                <c:pt idx="142">
                  <c:v>5.8047493403693931E-2</c:v>
                </c:pt>
                <c:pt idx="143">
                  <c:v>6.0686015831134567E-2</c:v>
                </c:pt>
                <c:pt idx="144">
                  <c:v>6.3324538258575203E-2</c:v>
                </c:pt>
                <c:pt idx="145">
                  <c:v>6.5963060686015831E-2</c:v>
                </c:pt>
                <c:pt idx="146">
                  <c:v>6.3324538258575203E-2</c:v>
                </c:pt>
                <c:pt idx="147">
                  <c:v>6.3324538258575203E-2</c:v>
                </c:pt>
                <c:pt idx="148">
                  <c:v>5.8047493403693931E-2</c:v>
                </c:pt>
                <c:pt idx="149">
                  <c:v>5.2770448548812667E-2</c:v>
                </c:pt>
                <c:pt idx="150">
                  <c:v>5.0131926121372031E-2</c:v>
                </c:pt>
                <c:pt idx="151">
                  <c:v>5.2770448548812667E-2</c:v>
                </c:pt>
                <c:pt idx="152">
                  <c:v>6.860158311345646E-2</c:v>
                </c:pt>
                <c:pt idx="153">
                  <c:v>5.5408970976253295E-2</c:v>
                </c:pt>
                <c:pt idx="154">
                  <c:v>6.0686015831134567E-2</c:v>
                </c:pt>
                <c:pt idx="155">
                  <c:v>5.8047493403693931E-2</c:v>
                </c:pt>
                <c:pt idx="156">
                  <c:v>5.5408970976253295E-2</c:v>
                </c:pt>
                <c:pt idx="157">
                  <c:v>6.3324538258575203E-2</c:v>
                </c:pt>
                <c:pt idx="158">
                  <c:v>6.0686015831134567E-2</c:v>
                </c:pt>
                <c:pt idx="159">
                  <c:v>5.2770448548812667E-2</c:v>
                </c:pt>
                <c:pt idx="160">
                  <c:v>6.860158311345646E-2</c:v>
                </c:pt>
                <c:pt idx="161">
                  <c:v>6.5963060686015831E-2</c:v>
                </c:pt>
                <c:pt idx="162">
                  <c:v>5.8047493403693931E-2</c:v>
                </c:pt>
                <c:pt idx="163">
                  <c:v>5.5408970976253295E-2</c:v>
                </c:pt>
                <c:pt idx="164">
                  <c:v>6.3324538258575203E-2</c:v>
                </c:pt>
                <c:pt idx="165">
                  <c:v>5.8047493403693931E-2</c:v>
                </c:pt>
                <c:pt idx="166">
                  <c:v>6.0686015831134567E-2</c:v>
                </c:pt>
                <c:pt idx="167">
                  <c:v>5.2770448548812667E-2</c:v>
                </c:pt>
                <c:pt idx="168">
                  <c:v>5.2770448548812667E-2</c:v>
                </c:pt>
                <c:pt idx="169">
                  <c:v>6.0686015831134567E-2</c:v>
                </c:pt>
                <c:pt idx="170">
                  <c:v>6.3324538258575203E-2</c:v>
                </c:pt>
                <c:pt idx="171">
                  <c:v>7.1240105540897103E-2</c:v>
                </c:pt>
                <c:pt idx="172">
                  <c:v>7.9155672823219003E-2</c:v>
                </c:pt>
                <c:pt idx="173">
                  <c:v>9.498680738786279E-2</c:v>
                </c:pt>
                <c:pt idx="174">
                  <c:v>0.10026385224274406</c:v>
                </c:pt>
                <c:pt idx="175">
                  <c:v>0.10290237467018469</c:v>
                </c:pt>
                <c:pt idx="176">
                  <c:v>0.10554089709762533</c:v>
                </c:pt>
                <c:pt idx="177">
                  <c:v>0.10026385224274406</c:v>
                </c:pt>
                <c:pt idx="178">
                  <c:v>0.10290237467018469</c:v>
                </c:pt>
                <c:pt idx="179">
                  <c:v>9.2348284960422161E-2</c:v>
                </c:pt>
                <c:pt idx="180">
                  <c:v>9.2348284960422161E-2</c:v>
                </c:pt>
                <c:pt idx="181">
                  <c:v>8.9709762532981532E-2</c:v>
                </c:pt>
                <c:pt idx="182">
                  <c:v>8.1794195250659632E-2</c:v>
                </c:pt>
                <c:pt idx="183">
                  <c:v>8.7071240105540904E-2</c:v>
                </c:pt>
                <c:pt idx="184">
                  <c:v>7.9155672823219003E-2</c:v>
                </c:pt>
                <c:pt idx="185">
                  <c:v>7.3878627968337732E-2</c:v>
                </c:pt>
                <c:pt idx="186">
                  <c:v>7.9155672823219003E-2</c:v>
                </c:pt>
                <c:pt idx="187">
                  <c:v>8.7071240105540904E-2</c:v>
                </c:pt>
                <c:pt idx="188">
                  <c:v>7.6517150395778361E-2</c:v>
                </c:pt>
                <c:pt idx="189">
                  <c:v>6.5963060686015831E-2</c:v>
                </c:pt>
                <c:pt idx="190">
                  <c:v>6.860158311345646E-2</c:v>
                </c:pt>
                <c:pt idx="191">
                  <c:v>7.3878627968337732E-2</c:v>
                </c:pt>
                <c:pt idx="192">
                  <c:v>7.6517150395778361E-2</c:v>
                </c:pt>
                <c:pt idx="193">
                  <c:v>7.6517150395778361E-2</c:v>
                </c:pt>
                <c:pt idx="194">
                  <c:v>7.9155672823219003E-2</c:v>
                </c:pt>
                <c:pt idx="195">
                  <c:v>8.4432717678100261E-2</c:v>
                </c:pt>
                <c:pt idx="196">
                  <c:v>7.9155672823219003E-2</c:v>
                </c:pt>
                <c:pt idx="197">
                  <c:v>9.498680738786279E-2</c:v>
                </c:pt>
                <c:pt idx="198">
                  <c:v>9.7625329815303433E-2</c:v>
                </c:pt>
                <c:pt idx="199">
                  <c:v>0.10026385224274406</c:v>
                </c:pt>
                <c:pt idx="200">
                  <c:v>0.10554089709762533</c:v>
                </c:pt>
                <c:pt idx="201">
                  <c:v>0.10554089709762533</c:v>
                </c:pt>
                <c:pt idx="202">
                  <c:v>0.11609498680738786</c:v>
                </c:pt>
                <c:pt idx="203">
                  <c:v>0.10554089709762533</c:v>
                </c:pt>
                <c:pt idx="204">
                  <c:v>0.11081794195250659</c:v>
                </c:pt>
                <c:pt idx="205">
                  <c:v>0.10026385224274406</c:v>
                </c:pt>
                <c:pt idx="206">
                  <c:v>9.7625329815303433E-2</c:v>
                </c:pt>
                <c:pt idx="207">
                  <c:v>9.498680738786279E-2</c:v>
                </c:pt>
                <c:pt idx="208">
                  <c:v>9.7625329815303433E-2</c:v>
                </c:pt>
                <c:pt idx="209">
                  <c:v>0.10026385224274406</c:v>
                </c:pt>
                <c:pt idx="210">
                  <c:v>9.2348284960422161E-2</c:v>
                </c:pt>
                <c:pt idx="211">
                  <c:v>8.9709762532981532E-2</c:v>
                </c:pt>
                <c:pt idx="212">
                  <c:v>9.498680738786279E-2</c:v>
                </c:pt>
                <c:pt idx="213">
                  <c:v>0.10026385224274406</c:v>
                </c:pt>
                <c:pt idx="214">
                  <c:v>9.7625329815303433E-2</c:v>
                </c:pt>
                <c:pt idx="215">
                  <c:v>9.498680738786279E-2</c:v>
                </c:pt>
                <c:pt idx="216">
                  <c:v>9.498680738786279E-2</c:v>
                </c:pt>
                <c:pt idx="217">
                  <c:v>9.7625329815303433E-2</c:v>
                </c:pt>
                <c:pt idx="218">
                  <c:v>0.10290237467018469</c:v>
                </c:pt>
                <c:pt idx="219">
                  <c:v>0.10290237467018469</c:v>
                </c:pt>
                <c:pt idx="220">
                  <c:v>9.498680738786279E-2</c:v>
                </c:pt>
                <c:pt idx="221">
                  <c:v>9.498680738786279E-2</c:v>
                </c:pt>
                <c:pt idx="222">
                  <c:v>9.2348284960422161E-2</c:v>
                </c:pt>
                <c:pt idx="223">
                  <c:v>7.9155672823219003E-2</c:v>
                </c:pt>
                <c:pt idx="224">
                  <c:v>7.9155672823219003E-2</c:v>
                </c:pt>
                <c:pt idx="225">
                  <c:v>8.9709762532981532E-2</c:v>
                </c:pt>
                <c:pt idx="226">
                  <c:v>8.4432717678100261E-2</c:v>
                </c:pt>
                <c:pt idx="227">
                  <c:v>8.1794195250659632E-2</c:v>
                </c:pt>
                <c:pt idx="228">
                  <c:v>9.2348284960422161E-2</c:v>
                </c:pt>
                <c:pt idx="229">
                  <c:v>8.1794195250659632E-2</c:v>
                </c:pt>
                <c:pt idx="230">
                  <c:v>8.4432717678100261E-2</c:v>
                </c:pt>
                <c:pt idx="231">
                  <c:v>7.9155672823219003E-2</c:v>
                </c:pt>
                <c:pt idx="232">
                  <c:v>7.9155672823219003E-2</c:v>
                </c:pt>
                <c:pt idx="233">
                  <c:v>8.1794195250659632E-2</c:v>
                </c:pt>
                <c:pt idx="234">
                  <c:v>8.4432717678100261E-2</c:v>
                </c:pt>
                <c:pt idx="235">
                  <c:v>7.1240105540897103E-2</c:v>
                </c:pt>
                <c:pt idx="236">
                  <c:v>7.1240105540897103E-2</c:v>
                </c:pt>
                <c:pt idx="237">
                  <c:v>7.3878627968337732E-2</c:v>
                </c:pt>
                <c:pt idx="238">
                  <c:v>6.0686015831134567E-2</c:v>
                </c:pt>
                <c:pt idx="239">
                  <c:v>6.5963060686015831E-2</c:v>
                </c:pt>
                <c:pt idx="240">
                  <c:v>6.0686015831134567E-2</c:v>
                </c:pt>
                <c:pt idx="241">
                  <c:v>6.0686015831134567E-2</c:v>
                </c:pt>
                <c:pt idx="242">
                  <c:v>6.0686015831134567E-2</c:v>
                </c:pt>
                <c:pt idx="243">
                  <c:v>5.8047493403693931E-2</c:v>
                </c:pt>
                <c:pt idx="244">
                  <c:v>5.8047493403693931E-2</c:v>
                </c:pt>
                <c:pt idx="245">
                  <c:v>5.8047493403693931E-2</c:v>
                </c:pt>
                <c:pt idx="246">
                  <c:v>5.8047493403693931E-2</c:v>
                </c:pt>
                <c:pt idx="247">
                  <c:v>5.8047493403693931E-2</c:v>
                </c:pt>
                <c:pt idx="248">
                  <c:v>5.8047493403693931E-2</c:v>
                </c:pt>
                <c:pt idx="249">
                  <c:v>5.8047493403693931E-2</c:v>
                </c:pt>
                <c:pt idx="250">
                  <c:v>6.0686015831134567E-2</c:v>
                </c:pt>
                <c:pt idx="251">
                  <c:v>6.0686015831134567E-2</c:v>
                </c:pt>
                <c:pt idx="252">
                  <c:v>5.8047493403693931E-2</c:v>
                </c:pt>
                <c:pt idx="253">
                  <c:v>5.5408970976253295E-2</c:v>
                </c:pt>
                <c:pt idx="254">
                  <c:v>5.2770448548812667E-2</c:v>
                </c:pt>
                <c:pt idx="255">
                  <c:v>5.2770448548812667E-2</c:v>
                </c:pt>
                <c:pt idx="256">
                  <c:v>5.0131926121372031E-2</c:v>
                </c:pt>
                <c:pt idx="257">
                  <c:v>4.7493403693931395E-2</c:v>
                </c:pt>
                <c:pt idx="258">
                  <c:v>4.7493403693931395E-2</c:v>
                </c:pt>
                <c:pt idx="259">
                  <c:v>4.7493403693931395E-2</c:v>
                </c:pt>
                <c:pt idx="260">
                  <c:v>4.7493403693931395E-2</c:v>
                </c:pt>
                <c:pt idx="261">
                  <c:v>4.7493403693931395E-2</c:v>
                </c:pt>
                <c:pt idx="262">
                  <c:v>4.7493403693931395E-2</c:v>
                </c:pt>
                <c:pt idx="263">
                  <c:v>5.0131926121372031E-2</c:v>
                </c:pt>
                <c:pt idx="264">
                  <c:v>5.0131926121372031E-2</c:v>
                </c:pt>
                <c:pt idx="265">
                  <c:v>5.2770448548812667E-2</c:v>
                </c:pt>
                <c:pt idx="266">
                  <c:v>5.2770448548812667E-2</c:v>
                </c:pt>
                <c:pt idx="267">
                  <c:v>5.0131926121372031E-2</c:v>
                </c:pt>
                <c:pt idx="268">
                  <c:v>4.7493403693931395E-2</c:v>
                </c:pt>
                <c:pt idx="269">
                  <c:v>4.7493403693931395E-2</c:v>
                </c:pt>
                <c:pt idx="270">
                  <c:v>5.5408970976253295E-2</c:v>
                </c:pt>
              </c:numCache>
            </c:numRef>
          </c:val>
          <c:smooth val="0"/>
          <c:extLst>
            <c:ext xmlns:c16="http://schemas.microsoft.com/office/drawing/2014/chart" uri="{C3380CC4-5D6E-409C-BE32-E72D297353CC}">
              <c16:uniqueId val="{00000001-A15E-432F-B2D7-DA19454FF4EC}"/>
            </c:ext>
          </c:extLst>
        </c:ser>
        <c:dLbls>
          <c:showLegendKey val="0"/>
          <c:showVal val="0"/>
          <c:showCatName val="0"/>
          <c:showSerName val="0"/>
          <c:showPercent val="0"/>
          <c:showBubbleSize val="0"/>
        </c:dLbls>
        <c:smooth val="0"/>
        <c:axId val="1389507791"/>
        <c:axId val="1389509231"/>
      </c:lineChart>
      <c:catAx>
        <c:axId val="1389507791"/>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max"/>
        <c:crossBetween val="between"/>
      </c:valAx>
      <c:spPr>
        <a:noFill/>
        <a:ln>
          <a:noFill/>
        </a:ln>
        <a:effectLst/>
      </c:spPr>
    </c:plotArea>
    <c:legend>
      <c:legendPos val="t"/>
      <c:layout>
        <c:manualLayout>
          <c:xMode val="edge"/>
          <c:yMode val="edge"/>
          <c:x val="0.24008675590465101"/>
          <c:y val="1.3256480540112858E-2"/>
          <c:w val="0.52160883564775384"/>
          <c:h val="0.11185233742022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FF00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34AB-4968-85EC-C25BB5C7E50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4AB-4968-85EC-C25BB5C7E50E}"/>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34AB-4968-85EC-C25BB5C7E5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Calibri" panose="020F0502020204030204" pitchFamily="34" charset="0"/>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daily_15h00_itd!$Y$1:$AA$1</c:f>
              <c:strCache>
                <c:ptCount val="3"/>
                <c:pt idx="0">
                  <c:v>TK cao</c:v>
                </c:pt>
                <c:pt idx="1">
                  <c:v>TK trung bình</c:v>
                </c:pt>
                <c:pt idx="2">
                  <c:v>TK thấp</c:v>
                </c:pt>
              </c:strCache>
            </c:strRef>
          </c:cat>
          <c:val>
            <c:numRef>
              <c:f>daily_15h00_itd!$Y$2:$AA$2</c:f>
              <c:numCache>
                <c:formatCode>General</c:formatCode>
                <c:ptCount val="3"/>
                <c:pt idx="0">
                  <c:v>147</c:v>
                </c:pt>
                <c:pt idx="1">
                  <c:v>137</c:v>
                </c:pt>
                <c:pt idx="2">
                  <c:v>95</c:v>
                </c:pt>
              </c:numCache>
            </c:numRef>
          </c:val>
          <c:extLst>
            <c:ext xmlns:c16="http://schemas.microsoft.com/office/drawing/2014/chart" uri="{C3380CC4-5D6E-409C-BE32-E72D297353CC}">
              <c16:uniqueId val="{00000006-34AB-4968-85EC-C25BB5C7E50E}"/>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legendEntry>
        <c:idx val="1"/>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311478160769094E-2"/>
          <c:y val="1.594782302280583E-2"/>
          <c:w val="0.65115339685544216"/>
          <c:h val="0.96810435395438832"/>
        </c:manualLayout>
      </c:layout>
      <c:barChart>
        <c:barDir val="bar"/>
        <c:grouping val="clustered"/>
        <c:varyColors val="0"/>
        <c:ser>
          <c:idx val="1"/>
          <c:order val="1"/>
          <c:spPr>
            <a:solidFill>
              <a:srgbClr val="00B050"/>
            </a:solidFill>
            <a:ln>
              <a:noFill/>
            </a:ln>
            <a:effectLst/>
          </c:spPr>
          <c:invertIfNegative val="1"/>
          <c:dLbls>
            <c:dLbl>
              <c:idx val="11"/>
              <c:layout>
                <c:manualLayout>
                  <c:x val="-2.6136365974979061E-3"/>
                  <c:y val="6.084584550583202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49A-4EEE-B4CF-2F177B0CD8D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Calibri" panose="020F0502020204030204" pitchFamily="34" charset="0"/>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daily_15h00_industry!$A$2:$A$23</c:f>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f>daily_15h00_industry!$C$2:$C$23</c:f>
              <c:numCache>
                <c:formatCode>General</c:formatCode>
                <c:ptCount val="22"/>
                <c:pt idx="0">
                  <c:v>1.4688417647759395</c:v>
                </c:pt>
                <c:pt idx="1">
                  <c:v>1.2118443834838855</c:v>
                </c:pt>
                <c:pt idx="2">
                  <c:v>0.99404773389989476</c:v>
                </c:pt>
                <c:pt idx="3">
                  <c:v>0.73804108451152217</c:v>
                </c:pt>
                <c:pt idx="4">
                  <c:v>0.55553078362014763</c:v>
                </c:pt>
                <c:pt idx="5">
                  <c:v>0.55497678984084775</c:v>
                </c:pt>
                <c:pt idx="6">
                  <c:v>0.48948095523644497</c:v>
                </c:pt>
                <c:pt idx="7">
                  <c:v>0.34870230598105184</c:v>
                </c:pt>
                <c:pt idx="8">
                  <c:v>0.30320030369681034</c:v>
                </c:pt>
                <c:pt idx="9">
                  <c:v>0.26299067958692379</c:v>
                </c:pt>
                <c:pt idx="10">
                  <c:v>0.26184104878754516</c:v>
                </c:pt>
                <c:pt idx="11">
                  <c:v>0.182433288810115</c:v>
                </c:pt>
                <c:pt idx="12">
                  <c:v>0.15876732816240249</c:v>
                </c:pt>
                <c:pt idx="13">
                  <c:v>0.11721875100346558</c:v>
                </c:pt>
                <c:pt idx="14">
                  <c:v>8.6159053691960946E-2</c:v>
                </c:pt>
                <c:pt idx="15">
                  <c:v>1.0650885494801213E-2</c:v>
                </c:pt>
                <c:pt idx="16">
                  <c:v>7.4702933297181211E-3</c:v>
                </c:pt>
                <c:pt idx="17">
                  <c:v>-3.9277975421768883E-2</c:v>
                </c:pt>
                <c:pt idx="18">
                  <c:v>-4.5823989617738474E-2</c:v>
                </c:pt>
                <c:pt idx="19">
                  <c:v>-0.10174862081022258</c:v>
                </c:pt>
                <c:pt idx="20">
                  <c:v>-0.24714888746166888</c:v>
                </c:pt>
                <c:pt idx="21">
                  <c:v>-0.43142169771312128</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1-E49A-4EEE-B4CF-2F177B0CD8D7}"/>
            </c:ext>
          </c:extLst>
        </c:ser>
        <c:dLbls>
          <c:dLblPos val="outEnd"/>
          <c:showLegendKey val="0"/>
          <c:showVal val="1"/>
          <c:showCatName val="0"/>
          <c:showSerName val="0"/>
          <c:showPercent val="0"/>
          <c:showBubbleSize val="0"/>
        </c:dLbls>
        <c:gapWidth val="50"/>
        <c:axId val="2100993072"/>
        <c:axId val="2101002192"/>
        <c:extLst>
          <c:ext xmlns:c15="http://schemas.microsoft.com/office/drawing/2012/chart" uri="{02D57815-91ED-43cb-92C2-25804820EDAC}">
            <c15:filteredBarSeries>
              <c15:ser>
                <c:idx val="0"/>
                <c:order val="0"/>
                <c:spPr>
                  <a:solidFill>
                    <a:srgbClr val="5B9BD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daily_15h00_industry!$A$2:$A$23</c15:sqref>
                        </c15:formulaRef>
                      </c:ext>
                    </c:extLst>
                    <c:strCache>
                      <c:ptCount val="22"/>
                      <c:pt idx="0">
                        <c:v>Bán lẻ</c:v>
                      </c:pt>
                      <c:pt idx="1">
                        <c:v>Du lịch và DV</c:v>
                      </c:pt>
                      <c:pt idx="2">
                        <c:v>BĐS KCN</c:v>
                      </c:pt>
                      <c:pt idx="3">
                        <c:v>Chứng khoán</c:v>
                      </c:pt>
                      <c:pt idx="4">
                        <c:v>Thực phẩm</c:v>
                      </c:pt>
                      <c:pt idx="5">
                        <c:v>Xây dựng</c:v>
                      </c:pt>
                      <c:pt idx="6">
                        <c:v>Dệt may</c:v>
                      </c:pt>
                      <c:pt idx="7">
                        <c:v>Ngân hàng</c:v>
                      </c:pt>
                      <c:pt idx="8">
                        <c:v>Hoá chất</c:v>
                      </c:pt>
                      <c:pt idx="9">
                        <c:v>Bất động sản</c:v>
                      </c:pt>
                      <c:pt idx="10">
                        <c:v>Công nghệ</c:v>
                      </c:pt>
                      <c:pt idx="11">
                        <c:v>Công nghiệp</c:v>
                      </c:pt>
                      <c:pt idx="12">
                        <c:v>Y tế</c:v>
                      </c:pt>
                      <c:pt idx="13">
                        <c:v>Hàng tiêu dùng</c:v>
                      </c:pt>
                      <c:pt idx="14">
                        <c:v>Khoáng sản</c:v>
                      </c:pt>
                      <c:pt idx="15">
                        <c:v>Công ty tài chính</c:v>
                      </c:pt>
                      <c:pt idx="16">
                        <c:v>Thép</c:v>
                      </c:pt>
                      <c:pt idx="17">
                        <c:v>Vận tải</c:v>
                      </c:pt>
                      <c:pt idx="18">
                        <c:v>DV hạ tầng</c:v>
                      </c:pt>
                      <c:pt idx="19">
                        <c:v>Bảo hiểm</c:v>
                      </c:pt>
                      <c:pt idx="20">
                        <c:v>Dầu khí</c:v>
                      </c:pt>
                      <c:pt idx="21">
                        <c:v>Thuỷ sản</c:v>
                      </c:pt>
                    </c:strCache>
                  </c:strRef>
                </c:cat>
                <c:val>
                  <c:numRef>
                    <c:extLst>
                      <c:ext uri="{02D57815-91ED-43cb-92C2-25804820EDAC}">
                        <c15:formulaRef>
                          <c15:sqref>daily_15h00_industry!$B$2:$B$23</c15:sqref>
                        </c15:formulaRef>
                      </c:ext>
                    </c:extLst>
                    <c:numCache>
                      <c:formatCode>General</c:formatCode>
                      <c:ptCount val="22"/>
                      <c:pt idx="0">
                        <c:v>1.1336711258503551</c:v>
                      </c:pt>
                      <c:pt idx="1">
                        <c:v>0.78479233421717864</c:v>
                      </c:pt>
                      <c:pt idx="2">
                        <c:v>1.2393909451606464</c:v>
                      </c:pt>
                      <c:pt idx="3">
                        <c:v>0.87606384161053863</c:v>
                      </c:pt>
                      <c:pt idx="4">
                        <c:v>1.0589807446116277</c:v>
                      </c:pt>
                      <c:pt idx="5">
                        <c:v>0.91959662000150733</c:v>
                      </c:pt>
                      <c:pt idx="6">
                        <c:v>1.5549320618557567</c:v>
                      </c:pt>
                      <c:pt idx="7">
                        <c:v>0.92329719915430031</c:v>
                      </c:pt>
                      <c:pt idx="8">
                        <c:v>1.4033165182966612</c:v>
                      </c:pt>
                      <c:pt idx="9">
                        <c:v>0.98464460309473323</c:v>
                      </c:pt>
                      <c:pt idx="10">
                        <c:v>1.2479633987161232</c:v>
                      </c:pt>
                      <c:pt idx="11">
                        <c:v>0.99571809799457645</c:v>
                      </c:pt>
                      <c:pt idx="12">
                        <c:v>0.98186175982931367</c:v>
                      </c:pt>
                      <c:pt idx="13">
                        <c:v>0.652013296302001</c:v>
                      </c:pt>
                      <c:pt idx="14">
                        <c:v>1.0028003757787936</c:v>
                      </c:pt>
                      <c:pt idx="15">
                        <c:v>0.7110444959590505</c:v>
                      </c:pt>
                      <c:pt idx="16">
                        <c:v>0.623638729821125</c:v>
                      </c:pt>
                      <c:pt idx="17">
                        <c:v>0.82363234813781905</c:v>
                      </c:pt>
                      <c:pt idx="18">
                        <c:v>0.65582877260268502</c:v>
                      </c:pt>
                      <c:pt idx="19">
                        <c:v>1.5699940202227141</c:v>
                      </c:pt>
                      <c:pt idx="20">
                        <c:v>0.68882732229119992</c:v>
                      </c:pt>
                      <c:pt idx="21">
                        <c:v>0.66599501682733353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E49A-4EEE-B4CF-2F177B0CD8D7}"/>
                  </c:ext>
                </c:extLst>
              </c15:ser>
            </c15:filteredBarSeries>
          </c:ext>
        </c:extLst>
      </c:barChart>
      <c:catAx>
        <c:axId val="2100993072"/>
        <c:scaling>
          <c:orientation val="maxMin"/>
        </c:scaling>
        <c:delete val="0"/>
        <c:axPos val="r"/>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123B6E"/>
                </a:solidFill>
                <a:latin typeface="+mn-lt"/>
                <a:ea typeface="Calibri" panose="020F0502020204030204" pitchFamily="34" charset="0"/>
                <a:cs typeface="+mn-cs"/>
              </a:defRPr>
            </a:pPr>
            <a:endParaRPr lang="en-001"/>
          </a:p>
        </c:txPr>
        <c:crossAx val="2101002192"/>
        <c:crosses val="autoZero"/>
        <c:auto val="1"/>
        <c:lblAlgn val="ctr"/>
        <c:lblOffset val="1000"/>
        <c:noMultiLvlLbl val="0"/>
      </c:catAx>
      <c:valAx>
        <c:axId val="2101002192"/>
        <c:scaling>
          <c:orientation val="maxMin"/>
        </c:scaling>
        <c:delete val="0"/>
        <c:axPos val="t"/>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226479058472396E-2"/>
          <c:y val="0.13879163966505137"/>
          <c:w val="0.91144214674453938"/>
          <c:h val="0.65657782389130936"/>
        </c:manualLayout>
      </c:layout>
      <c:areaChart>
        <c:grouping val="standard"/>
        <c:varyColors val="0"/>
        <c:ser>
          <c:idx val="0"/>
          <c:order val="0"/>
          <c:tx>
            <c:v>Chỉ số thanh khoản</c:v>
          </c:tx>
          <c:spPr>
            <a:solidFill>
              <a:srgbClr val="123B6E">
                <a:alpha val="60000"/>
              </a:srgbClr>
            </a:solidFill>
            <a:ln>
              <a:noFill/>
            </a:ln>
            <a:effectLst/>
          </c:spPr>
          <c:cat>
            <c:numRef>
              <c:f>daily_15h00_itd!$A$2:$A$272</c:f>
              <c:numCache>
                <c:formatCode>m/d/yyyy\ h:mm</c:formatCode>
                <c:ptCount val="271"/>
                <c:pt idx="0">
                  <c:v>45880.375</c:v>
                </c:pt>
                <c:pt idx="1">
                  <c:v>45880.375694444447</c:v>
                </c:pt>
                <c:pt idx="2">
                  <c:v>45880.376388888886</c:v>
                </c:pt>
                <c:pt idx="3">
                  <c:v>45880.377083333333</c:v>
                </c:pt>
                <c:pt idx="4">
                  <c:v>45880.37777777778</c:v>
                </c:pt>
                <c:pt idx="5">
                  <c:v>45880.378472222219</c:v>
                </c:pt>
                <c:pt idx="6">
                  <c:v>45880.379166666666</c:v>
                </c:pt>
                <c:pt idx="7">
                  <c:v>45880.379861111112</c:v>
                </c:pt>
                <c:pt idx="8">
                  <c:v>45880.380555555559</c:v>
                </c:pt>
                <c:pt idx="9">
                  <c:v>45880.381249999999</c:v>
                </c:pt>
                <c:pt idx="10">
                  <c:v>45880.381944444445</c:v>
                </c:pt>
                <c:pt idx="11">
                  <c:v>45880.382638888892</c:v>
                </c:pt>
                <c:pt idx="12">
                  <c:v>45880.383333333331</c:v>
                </c:pt>
                <c:pt idx="13">
                  <c:v>45880.384027777778</c:v>
                </c:pt>
                <c:pt idx="14">
                  <c:v>45880.384722222225</c:v>
                </c:pt>
                <c:pt idx="15">
                  <c:v>45880.385416666664</c:v>
                </c:pt>
                <c:pt idx="16">
                  <c:v>45880.386111111111</c:v>
                </c:pt>
                <c:pt idx="17">
                  <c:v>45880.386805555558</c:v>
                </c:pt>
                <c:pt idx="18">
                  <c:v>45880.387499999997</c:v>
                </c:pt>
                <c:pt idx="19">
                  <c:v>45880.388194444444</c:v>
                </c:pt>
                <c:pt idx="20">
                  <c:v>45880.388888888891</c:v>
                </c:pt>
                <c:pt idx="21">
                  <c:v>45880.38958333333</c:v>
                </c:pt>
                <c:pt idx="22">
                  <c:v>45880.390277777777</c:v>
                </c:pt>
                <c:pt idx="23">
                  <c:v>45880.390972222223</c:v>
                </c:pt>
                <c:pt idx="24">
                  <c:v>45880.39166666667</c:v>
                </c:pt>
                <c:pt idx="25">
                  <c:v>45880.392361111109</c:v>
                </c:pt>
                <c:pt idx="26">
                  <c:v>45880.393055555556</c:v>
                </c:pt>
                <c:pt idx="27">
                  <c:v>45880.393750000003</c:v>
                </c:pt>
                <c:pt idx="28">
                  <c:v>45880.394444444442</c:v>
                </c:pt>
                <c:pt idx="29">
                  <c:v>45880.395138888889</c:v>
                </c:pt>
                <c:pt idx="30">
                  <c:v>45880.395833333336</c:v>
                </c:pt>
                <c:pt idx="31">
                  <c:v>45880.396527777775</c:v>
                </c:pt>
                <c:pt idx="32">
                  <c:v>45880.397222222222</c:v>
                </c:pt>
                <c:pt idx="33">
                  <c:v>45880.397916666669</c:v>
                </c:pt>
                <c:pt idx="34">
                  <c:v>45880.398611111108</c:v>
                </c:pt>
                <c:pt idx="35">
                  <c:v>45880.399305555555</c:v>
                </c:pt>
                <c:pt idx="36">
                  <c:v>45880.4</c:v>
                </c:pt>
                <c:pt idx="37">
                  <c:v>45880.400694444441</c:v>
                </c:pt>
                <c:pt idx="38">
                  <c:v>45880.401388888888</c:v>
                </c:pt>
                <c:pt idx="39">
                  <c:v>45880.402083333334</c:v>
                </c:pt>
                <c:pt idx="40">
                  <c:v>45880.402777777781</c:v>
                </c:pt>
                <c:pt idx="41">
                  <c:v>45880.40347222222</c:v>
                </c:pt>
                <c:pt idx="42">
                  <c:v>45880.404166666667</c:v>
                </c:pt>
                <c:pt idx="43">
                  <c:v>45880.404861111114</c:v>
                </c:pt>
                <c:pt idx="44">
                  <c:v>45880.405555555553</c:v>
                </c:pt>
                <c:pt idx="45">
                  <c:v>45880.40625</c:v>
                </c:pt>
                <c:pt idx="46">
                  <c:v>45880.406944444447</c:v>
                </c:pt>
                <c:pt idx="47">
                  <c:v>45880.407638888886</c:v>
                </c:pt>
                <c:pt idx="48">
                  <c:v>45880.408333333333</c:v>
                </c:pt>
                <c:pt idx="49">
                  <c:v>45880.40902777778</c:v>
                </c:pt>
                <c:pt idx="50">
                  <c:v>45880.409722222219</c:v>
                </c:pt>
                <c:pt idx="51">
                  <c:v>45880.410416666666</c:v>
                </c:pt>
                <c:pt idx="52">
                  <c:v>45880.411111111112</c:v>
                </c:pt>
                <c:pt idx="53">
                  <c:v>45880.411805555559</c:v>
                </c:pt>
                <c:pt idx="54">
                  <c:v>45880.412499999999</c:v>
                </c:pt>
                <c:pt idx="55">
                  <c:v>45880.413194444445</c:v>
                </c:pt>
                <c:pt idx="56">
                  <c:v>45880.413888888892</c:v>
                </c:pt>
                <c:pt idx="57">
                  <c:v>45880.414583333331</c:v>
                </c:pt>
                <c:pt idx="58">
                  <c:v>45880.415277777778</c:v>
                </c:pt>
                <c:pt idx="59">
                  <c:v>45880.415972222225</c:v>
                </c:pt>
                <c:pt idx="60">
                  <c:v>45880.416666666664</c:v>
                </c:pt>
                <c:pt idx="61">
                  <c:v>45880.417361111111</c:v>
                </c:pt>
                <c:pt idx="62">
                  <c:v>45880.418055555558</c:v>
                </c:pt>
                <c:pt idx="63">
                  <c:v>45880.418749999997</c:v>
                </c:pt>
                <c:pt idx="64">
                  <c:v>45880.419444444444</c:v>
                </c:pt>
                <c:pt idx="65">
                  <c:v>45880.420138888891</c:v>
                </c:pt>
                <c:pt idx="66">
                  <c:v>45880.42083333333</c:v>
                </c:pt>
                <c:pt idx="67">
                  <c:v>45880.421527777777</c:v>
                </c:pt>
                <c:pt idx="68">
                  <c:v>45880.422222222223</c:v>
                </c:pt>
                <c:pt idx="69">
                  <c:v>45880.42291666667</c:v>
                </c:pt>
                <c:pt idx="70">
                  <c:v>45880.423611111109</c:v>
                </c:pt>
                <c:pt idx="71">
                  <c:v>45880.424305555556</c:v>
                </c:pt>
                <c:pt idx="72">
                  <c:v>45880.425000000003</c:v>
                </c:pt>
                <c:pt idx="73">
                  <c:v>45880.425694444442</c:v>
                </c:pt>
                <c:pt idx="74">
                  <c:v>45880.426388888889</c:v>
                </c:pt>
                <c:pt idx="75">
                  <c:v>45880.427083333336</c:v>
                </c:pt>
                <c:pt idx="76">
                  <c:v>45880.427777777775</c:v>
                </c:pt>
                <c:pt idx="77">
                  <c:v>45880.428472222222</c:v>
                </c:pt>
                <c:pt idx="78">
                  <c:v>45880.429166666669</c:v>
                </c:pt>
                <c:pt idx="79">
                  <c:v>45880.429861111108</c:v>
                </c:pt>
                <c:pt idx="80">
                  <c:v>45880.430555555555</c:v>
                </c:pt>
                <c:pt idx="81">
                  <c:v>45880.431250000001</c:v>
                </c:pt>
                <c:pt idx="82">
                  <c:v>45880.431944444441</c:v>
                </c:pt>
                <c:pt idx="83">
                  <c:v>45880.432638888888</c:v>
                </c:pt>
                <c:pt idx="84">
                  <c:v>45880.433333333334</c:v>
                </c:pt>
                <c:pt idx="85">
                  <c:v>45880.434027777781</c:v>
                </c:pt>
                <c:pt idx="86">
                  <c:v>45880.43472222222</c:v>
                </c:pt>
                <c:pt idx="87">
                  <c:v>45880.435416666667</c:v>
                </c:pt>
                <c:pt idx="88">
                  <c:v>45880.436111111114</c:v>
                </c:pt>
                <c:pt idx="89">
                  <c:v>45880.436805555553</c:v>
                </c:pt>
                <c:pt idx="90">
                  <c:v>45880.4375</c:v>
                </c:pt>
                <c:pt idx="91">
                  <c:v>45880.438194444447</c:v>
                </c:pt>
                <c:pt idx="92">
                  <c:v>45880.438888888886</c:v>
                </c:pt>
                <c:pt idx="93">
                  <c:v>45880.439583333333</c:v>
                </c:pt>
                <c:pt idx="94">
                  <c:v>45880.44027777778</c:v>
                </c:pt>
                <c:pt idx="95">
                  <c:v>45880.440972222219</c:v>
                </c:pt>
                <c:pt idx="96">
                  <c:v>45880.441666666666</c:v>
                </c:pt>
                <c:pt idx="97">
                  <c:v>45880.442361111112</c:v>
                </c:pt>
                <c:pt idx="98">
                  <c:v>45880.443055555559</c:v>
                </c:pt>
                <c:pt idx="99">
                  <c:v>45880.443749999999</c:v>
                </c:pt>
                <c:pt idx="100">
                  <c:v>45880.444444444445</c:v>
                </c:pt>
                <c:pt idx="101">
                  <c:v>45880.445138888892</c:v>
                </c:pt>
                <c:pt idx="102">
                  <c:v>45880.445833333331</c:v>
                </c:pt>
                <c:pt idx="103">
                  <c:v>45880.446527777778</c:v>
                </c:pt>
                <c:pt idx="104">
                  <c:v>45880.447222222225</c:v>
                </c:pt>
                <c:pt idx="105">
                  <c:v>45880.447916666664</c:v>
                </c:pt>
                <c:pt idx="106">
                  <c:v>45880.448611111111</c:v>
                </c:pt>
                <c:pt idx="107">
                  <c:v>45880.449305555558</c:v>
                </c:pt>
                <c:pt idx="108">
                  <c:v>45880.45</c:v>
                </c:pt>
                <c:pt idx="109">
                  <c:v>45880.450694444444</c:v>
                </c:pt>
                <c:pt idx="110">
                  <c:v>45880.451388888891</c:v>
                </c:pt>
                <c:pt idx="111">
                  <c:v>45880.45208333333</c:v>
                </c:pt>
                <c:pt idx="112">
                  <c:v>45880.452777777777</c:v>
                </c:pt>
                <c:pt idx="113">
                  <c:v>45880.453472222223</c:v>
                </c:pt>
                <c:pt idx="114">
                  <c:v>45880.45416666667</c:v>
                </c:pt>
                <c:pt idx="115">
                  <c:v>45880.454861111109</c:v>
                </c:pt>
                <c:pt idx="116">
                  <c:v>45880.455555555556</c:v>
                </c:pt>
                <c:pt idx="117">
                  <c:v>45880.456250000003</c:v>
                </c:pt>
                <c:pt idx="118">
                  <c:v>45880.456944444442</c:v>
                </c:pt>
                <c:pt idx="119">
                  <c:v>45880.457638888889</c:v>
                </c:pt>
                <c:pt idx="120">
                  <c:v>45880.458333333336</c:v>
                </c:pt>
                <c:pt idx="121">
                  <c:v>45880.459027777775</c:v>
                </c:pt>
                <c:pt idx="122">
                  <c:v>45880.459722222222</c:v>
                </c:pt>
                <c:pt idx="123">
                  <c:v>45880.460416666669</c:v>
                </c:pt>
                <c:pt idx="124">
                  <c:v>45880.461111111108</c:v>
                </c:pt>
                <c:pt idx="125">
                  <c:v>45880.461805555555</c:v>
                </c:pt>
                <c:pt idx="126">
                  <c:v>45880.462500000001</c:v>
                </c:pt>
                <c:pt idx="127">
                  <c:v>45880.463194444441</c:v>
                </c:pt>
                <c:pt idx="128">
                  <c:v>45880.463888888888</c:v>
                </c:pt>
                <c:pt idx="129">
                  <c:v>45880.464583333334</c:v>
                </c:pt>
                <c:pt idx="130">
                  <c:v>45880.465277777781</c:v>
                </c:pt>
                <c:pt idx="131">
                  <c:v>45880.46597222222</c:v>
                </c:pt>
                <c:pt idx="132">
                  <c:v>45880.466666666667</c:v>
                </c:pt>
                <c:pt idx="133">
                  <c:v>45880.467361111114</c:v>
                </c:pt>
                <c:pt idx="134">
                  <c:v>45880.468055555553</c:v>
                </c:pt>
                <c:pt idx="135">
                  <c:v>45880.46875</c:v>
                </c:pt>
                <c:pt idx="136">
                  <c:v>45880.469444444447</c:v>
                </c:pt>
                <c:pt idx="137">
                  <c:v>45880.470138888886</c:v>
                </c:pt>
                <c:pt idx="138">
                  <c:v>45880.470833333333</c:v>
                </c:pt>
                <c:pt idx="139">
                  <c:v>45880.47152777778</c:v>
                </c:pt>
                <c:pt idx="140">
                  <c:v>45880.472222222219</c:v>
                </c:pt>
                <c:pt idx="141">
                  <c:v>45880.472916666666</c:v>
                </c:pt>
                <c:pt idx="142">
                  <c:v>45880.473611111112</c:v>
                </c:pt>
                <c:pt idx="143">
                  <c:v>45880.474305555559</c:v>
                </c:pt>
                <c:pt idx="144">
                  <c:v>45880.474999999999</c:v>
                </c:pt>
                <c:pt idx="145">
                  <c:v>45880.475694444445</c:v>
                </c:pt>
                <c:pt idx="146">
                  <c:v>45880.476388888892</c:v>
                </c:pt>
                <c:pt idx="147">
                  <c:v>45880.477083333331</c:v>
                </c:pt>
                <c:pt idx="148">
                  <c:v>45880.477777777778</c:v>
                </c:pt>
                <c:pt idx="149">
                  <c:v>45880.478472222225</c:v>
                </c:pt>
                <c:pt idx="150">
                  <c:v>45880.479166666664</c:v>
                </c:pt>
                <c:pt idx="151">
                  <c:v>45880.541666666664</c:v>
                </c:pt>
                <c:pt idx="152">
                  <c:v>45880.542361111111</c:v>
                </c:pt>
                <c:pt idx="153">
                  <c:v>45880.543055555558</c:v>
                </c:pt>
                <c:pt idx="154">
                  <c:v>45880.543749999997</c:v>
                </c:pt>
                <c:pt idx="155">
                  <c:v>45880.544444444444</c:v>
                </c:pt>
                <c:pt idx="156">
                  <c:v>45880.545138888891</c:v>
                </c:pt>
                <c:pt idx="157">
                  <c:v>45880.54583333333</c:v>
                </c:pt>
                <c:pt idx="158">
                  <c:v>45880.546527777777</c:v>
                </c:pt>
                <c:pt idx="159">
                  <c:v>45880.547222222223</c:v>
                </c:pt>
                <c:pt idx="160">
                  <c:v>45880.54791666667</c:v>
                </c:pt>
                <c:pt idx="161">
                  <c:v>45880.548611111109</c:v>
                </c:pt>
                <c:pt idx="162">
                  <c:v>45880.549305555556</c:v>
                </c:pt>
                <c:pt idx="163">
                  <c:v>45880.55</c:v>
                </c:pt>
                <c:pt idx="164">
                  <c:v>45880.550694444442</c:v>
                </c:pt>
                <c:pt idx="165">
                  <c:v>45880.551388888889</c:v>
                </c:pt>
                <c:pt idx="166">
                  <c:v>45880.552083333336</c:v>
                </c:pt>
                <c:pt idx="167">
                  <c:v>45880.552777777775</c:v>
                </c:pt>
                <c:pt idx="168">
                  <c:v>45880.553472222222</c:v>
                </c:pt>
                <c:pt idx="169">
                  <c:v>45880.554166666669</c:v>
                </c:pt>
                <c:pt idx="170">
                  <c:v>45880.554861111108</c:v>
                </c:pt>
                <c:pt idx="171">
                  <c:v>45880.555555555555</c:v>
                </c:pt>
                <c:pt idx="172">
                  <c:v>45880.556250000001</c:v>
                </c:pt>
                <c:pt idx="173">
                  <c:v>45880.556944444441</c:v>
                </c:pt>
                <c:pt idx="174">
                  <c:v>45880.557638888888</c:v>
                </c:pt>
                <c:pt idx="175">
                  <c:v>45880.558333333334</c:v>
                </c:pt>
                <c:pt idx="176">
                  <c:v>45880.559027777781</c:v>
                </c:pt>
                <c:pt idx="177">
                  <c:v>45880.55972222222</c:v>
                </c:pt>
                <c:pt idx="178">
                  <c:v>45880.560416666667</c:v>
                </c:pt>
                <c:pt idx="179">
                  <c:v>45880.561111111114</c:v>
                </c:pt>
                <c:pt idx="180">
                  <c:v>45880.561805555553</c:v>
                </c:pt>
                <c:pt idx="181">
                  <c:v>45880.5625</c:v>
                </c:pt>
                <c:pt idx="182">
                  <c:v>45880.563194444447</c:v>
                </c:pt>
                <c:pt idx="183">
                  <c:v>45880.563888888886</c:v>
                </c:pt>
                <c:pt idx="184">
                  <c:v>45880.564583333333</c:v>
                </c:pt>
                <c:pt idx="185">
                  <c:v>45880.56527777778</c:v>
                </c:pt>
                <c:pt idx="186">
                  <c:v>45880.565972222219</c:v>
                </c:pt>
                <c:pt idx="187">
                  <c:v>45880.566666666666</c:v>
                </c:pt>
                <c:pt idx="188">
                  <c:v>45880.567361111112</c:v>
                </c:pt>
                <c:pt idx="189">
                  <c:v>45880.568055555559</c:v>
                </c:pt>
                <c:pt idx="190">
                  <c:v>45880.568749999999</c:v>
                </c:pt>
                <c:pt idx="191">
                  <c:v>45880.569444444445</c:v>
                </c:pt>
                <c:pt idx="192">
                  <c:v>45880.570138888892</c:v>
                </c:pt>
                <c:pt idx="193">
                  <c:v>45880.570833333331</c:v>
                </c:pt>
                <c:pt idx="194">
                  <c:v>45880.571527777778</c:v>
                </c:pt>
                <c:pt idx="195">
                  <c:v>45880.572222222225</c:v>
                </c:pt>
                <c:pt idx="196">
                  <c:v>45880.572916666664</c:v>
                </c:pt>
                <c:pt idx="197">
                  <c:v>45880.573611111111</c:v>
                </c:pt>
                <c:pt idx="198">
                  <c:v>45880.574305555558</c:v>
                </c:pt>
                <c:pt idx="199">
                  <c:v>45880.574999999997</c:v>
                </c:pt>
                <c:pt idx="200">
                  <c:v>45880.575694444444</c:v>
                </c:pt>
                <c:pt idx="201">
                  <c:v>45880.576388888891</c:v>
                </c:pt>
                <c:pt idx="202">
                  <c:v>45880.57708333333</c:v>
                </c:pt>
                <c:pt idx="203">
                  <c:v>45880.577777777777</c:v>
                </c:pt>
                <c:pt idx="204">
                  <c:v>45880.578472222223</c:v>
                </c:pt>
                <c:pt idx="205">
                  <c:v>45880.57916666667</c:v>
                </c:pt>
                <c:pt idx="206">
                  <c:v>45880.579861111109</c:v>
                </c:pt>
                <c:pt idx="207">
                  <c:v>45880.580555555556</c:v>
                </c:pt>
                <c:pt idx="208">
                  <c:v>45880.581250000003</c:v>
                </c:pt>
                <c:pt idx="209">
                  <c:v>45880.581944444442</c:v>
                </c:pt>
                <c:pt idx="210">
                  <c:v>45880.582638888889</c:v>
                </c:pt>
                <c:pt idx="211">
                  <c:v>45880.583333333336</c:v>
                </c:pt>
                <c:pt idx="212">
                  <c:v>45880.584027777775</c:v>
                </c:pt>
                <c:pt idx="213">
                  <c:v>45880.584722222222</c:v>
                </c:pt>
                <c:pt idx="214">
                  <c:v>45880.585416666669</c:v>
                </c:pt>
                <c:pt idx="215">
                  <c:v>45880.586111111108</c:v>
                </c:pt>
                <c:pt idx="216">
                  <c:v>45880.586805555555</c:v>
                </c:pt>
                <c:pt idx="217">
                  <c:v>45880.587500000001</c:v>
                </c:pt>
                <c:pt idx="218">
                  <c:v>45880.588194444441</c:v>
                </c:pt>
                <c:pt idx="219">
                  <c:v>45880.588888888888</c:v>
                </c:pt>
                <c:pt idx="220">
                  <c:v>45880.589583333334</c:v>
                </c:pt>
                <c:pt idx="221">
                  <c:v>45880.590277777781</c:v>
                </c:pt>
                <c:pt idx="222">
                  <c:v>45880.59097222222</c:v>
                </c:pt>
                <c:pt idx="223">
                  <c:v>45880.591666666667</c:v>
                </c:pt>
                <c:pt idx="224">
                  <c:v>45880.592361111114</c:v>
                </c:pt>
                <c:pt idx="225">
                  <c:v>45880.593055555553</c:v>
                </c:pt>
                <c:pt idx="226">
                  <c:v>45880.59375</c:v>
                </c:pt>
                <c:pt idx="227">
                  <c:v>45880.594444444447</c:v>
                </c:pt>
                <c:pt idx="228">
                  <c:v>45880.595138888886</c:v>
                </c:pt>
                <c:pt idx="229">
                  <c:v>45880.595833333333</c:v>
                </c:pt>
                <c:pt idx="230">
                  <c:v>45880.59652777778</c:v>
                </c:pt>
                <c:pt idx="231">
                  <c:v>45880.597222222219</c:v>
                </c:pt>
                <c:pt idx="232">
                  <c:v>45880.597916666666</c:v>
                </c:pt>
                <c:pt idx="233">
                  <c:v>45880.598611111112</c:v>
                </c:pt>
                <c:pt idx="234">
                  <c:v>45880.599305555559</c:v>
                </c:pt>
                <c:pt idx="235">
                  <c:v>45880.6</c:v>
                </c:pt>
                <c:pt idx="236">
                  <c:v>45880.600694444445</c:v>
                </c:pt>
                <c:pt idx="237">
                  <c:v>45880.601388888892</c:v>
                </c:pt>
                <c:pt idx="238">
                  <c:v>45880.602083333331</c:v>
                </c:pt>
                <c:pt idx="239">
                  <c:v>45880.602777777778</c:v>
                </c:pt>
                <c:pt idx="240">
                  <c:v>45880.603472222225</c:v>
                </c:pt>
                <c:pt idx="241">
                  <c:v>45880.604166666664</c:v>
                </c:pt>
                <c:pt idx="242">
                  <c:v>45880.604861111111</c:v>
                </c:pt>
                <c:pt idx="243">
                  <c:v>45880.605555555558</c:v>
                </c:pt>
                <c:pt idx="244">
                  <c:v>45880.606249999997</c:v>
                </c:pt>
                <c:pt idx="245">
                  <c:v>45880.606944444444</c:v>
                </c:pt>
                <c:pt idx="246">
                  <c:v>45880.607638888891</c:v>
                </c:pt>
                <c:pt idx="247">
                  <c:v>45880.60833333333</c:v>
                </c:pt>
                <c:pt idx="248">
                  <c:v>45880.609027777777</c:v>
                </c:pt>
                <c:pt idx="249">
                  <c:v>45880.609722222223</c:v>
                </c:pt>
                <c:pt idx="250">
                  <c:v>45880.61041666667</c:v>
                </c:pt>
                <c:pt idx="251">
                  <c:v>45880.611111111109</c:v>
                </c:pt>
                <c:pt idx="252">
                  <c:v>45880.611805555556</c:v>
                </c:pt>
                <c:pt idx="253">
                  <c:v>45880.612500000003</c:v>
                </c:pt>
                <c:pt idx="254">
                  <c:v>45880.613194444442</c:v>
                </c:pt>
                <c:pt idx="255">
                  <c:v>45880.613888888889</c:v>
                </c:pt>
                <c:pt idx="256">
                  <c:v>45880.614583333336</c:v>
                </c:pt>
                <c:pt idx="257">
                  <c:v>45880.615277777775</c:v>
                </c:pt>
                <c:pt idx="258">
                  <c:v>45880.615972222222</c:v>
                </c:pt>
                <c:pt idx="259">
                  <c:v>45880.616666666669</c:v>
                </c:pt>
                <c:pt idx="260">
                  <c:v>45880.617361111108</c:v>
                </c:pt>
                <c:pt idx="261">
                  <c:v>45880.618055555555</c:v>
                </c:pt>
                <c:pt idx="262">
                  <c:v>45880.618750000001</c:v>
                </c:pt>
                <c:pt idx="263">
                  <c:v>45880.619444444441</c:v>
                </c:pt>
                <c:pt idx="264">
                  <c:v>45880.620138888888</c:v>
                </c:pt>
                <c:pt idx="265">
                  <c:v>45880.620833333334</c:v>
                </c:pt>
                <c:pt idx="266">
                  <c:v>45880.621527777781</c:v>
                </c:pt>
                <c:pt idx="267">
                  <c:v>45880.62222222222</c:v>
                </c:pt>
                <c:pt idx="268">
                  <c:v>45880.622916666667</c:v>
                </c:pt>
                <c:pt idx="269">
                  <c:v>45880.623611111114</c:v>
                </c:pt>
                <c:pt idx="270">
                  <c:v>45880.624305555553</c:v>
                </c:pt>
              </c:numCache>
            </c:numRef>
          </c:cat>
          <c:val>
            <c:numRef>
              <c:f>daily_15h00_itd!$T$2:$T$272</c:f>
              <c:numCache>
                <c:formatCode>General</c:formatCode>
                <c:ptCount val="271"/>
                <c:pt idx="0">
                  <c:v>0.35298634702726223</c:v>
                </c:pt>
                <c:pt idx="1">
                  <c:v>0.72114315481878277</c:v>
                </c:pt>
                <c:pt idx="2">
                  <c:v>0.49311829365920662</c:v>
                </c:pt>
                <c:pt idx="3">
                  <c:v>0.43399816991498907</c:v>
                </c:pt>
                <c:pt idx="4">
                  <c:v>0.50184683684165143</c:v>
                </c:pt>
                <c:pt idx="5">
                  <c:v>0.74286659556683543</c:v>
                </c:pt>
                <c:pt idx="6">
                  <c:v>0.76981943797087216</c:v>
                </c:pt>
                <c:pt idx="7">
                  <c:v>0.78689680569648135</c:v>
                </c:pt>
                <c:pt idx="8">
                  <c:v>0.79134321516281014</c:v>
                </c:pt>
                <c:pt idx="9">
                  <c:v>0.81859815284588444</c:v>
                </c:pt>
                <c:pt idx="10">
                  <c:v>0.82770330770043754</c:v>
                </c:pt>
                <c:pt idx="11">
                  <c:v>0.82661648388488218</c:v>
                </c:pt>
                <c:pt idx="12">
                  <c:v>0.82066339442376279</c:v>
                </c:pt>
                <c:pt idx="13">
                  <c:v>0.82053298549409115</c:v>
                </c:pt>
                <c:pt idx="14">
                  <c:v>0.81455467164828566</c:v>
                </c:pt>
                <c:pt idx="15">
                  <c:v>1.1019662846903127</c:v>
                </c:pt>
                <c:pt idx="16">
                  <c:v>1.3057587915447908</c:v>
                </c:pt>
                <c:pt idx="17">
                  <c:v>1.316513566643281</c:v>
                </c:pt>
                <c:pt idx="18">
                  <c:v>1.3400040152333688</c:v>
                </c:pt>
                <c:pt idx="19">
                  <c:v>1.3127369149594035</c:v>
                </c:pt>
                <c:pt idx="20">
                  <c:v>1.364768892995857</c:v>
                </c:pt>
                <c:pt idx="21">
                  <c:v>1.364753972454166</c:v>
                </c:pt>
                <c:pt idx="22">
                  <c:v>1.3304672469959844</c:v>
                </c:pt>
                <c:pt idx="23">
                  <c:v>1.2885402810883413</c:v>
                </c:pt>
                <c:pt idx="24">
                  <c:v>1.2610202826749151</c:v>
                </c:pt>
                <c:pt idx="25">
                  <c:v>1.2509699668243832</c:v>
                </c:pt>
                <c:pt idx="26">
                  <c:v>1.2112513740968531</c:v>
                </c:pt>
                <c:pt idx="27">
                  <c:v>1.1670625620349617</c:v>
                </c:pt>
                <c:pt idx="28">
                  <c:v>1.1253404798500826</c:v>
                </c:pt>
                <c:pt idx="29">
                  <c:v>1.0913658195850171</c:v>
                </c:pt>
                <c:pt idx="30">
                  <c:v>1.0726748161609505</c:v>
                </c:pt>
                <c:pt idx="31">
                  <c:v>1.0979693384477764</c:v>
                </c:pt>
                <c:pt idx="32">
                  <c:v>1.1194905400489918</c:v>
                </c:pt>
                <c:pt idx="33">
                  <c:v>1.1369495243533083</c:v>
                </c:pt>
                <c:pt idx="34">
                  <c:v>1.1584890823349236</c:v>
                </c:pt>
                <c:pt idx="35">
                  <c:v>1.1682460358431372</c:v>
                </c:pt>
                <c:pt idx="36">
                  <c:v>1.177804316979651</c:v>
                </c:pt>
                <c:pt idx="37">
                  <c:v>1.1899471900653178</c:v>
                </c:pt>
                <c:pt idx="38">
                  <c:v>1.2009144233167657</c:v>
                </c:pt>
                <c:pt idx="39">
                  <c:v>1.2108394269389002</c:v>
                </c:pt>
                <c:pt idx="40">
                  <c:v>1.2216640302105293</c:v>
                </c:pt>
                <c:pt idx="41">
                  <c:v>1.2429363583075907</c:v>
                </c:pt>
                <c:pt idx="42">
                  <c:v>1.2450870537197736</c:v>
                </c:pt>
                <c:pt idx="43">
                  <c:v>1.2490991359027708</c:v>
                </c:pt>
                <c:pt idx="44">
                  <c:v>1.2458545826380665</c:v>
                </c:pt>
                <c:pt idx="45">
                  <c:v>1.2480423281468738</c:v>
                </c:pt>
                <c:pt idx="46">
                  <c:v>1.2440722528391259</c:v>
                </c:pt>
                <c:pt idx="47">
                  <c:v>1.2388875220775679</c:v>
                </c:pt>
                <c:pt idx="48">
                  <c:v>1.2362475622036311</c:v>
                </c:pt>
                <c:pt idx="49">
                  <c:v>1.2310011445128031</c:v>
                </c:pt>
                <c:pt idx="50">
                  <c:v>1.226109858883623</c:v>
                </c:pt>
                <c:pt idx="51">
                  <c:v>1.2245897880351417</c:v>
                </c:pt>
                <c:pt idx="52">
                  <c:v>1.2246911604347248</c:v>
                </c:pt>
                <c:pt idx="53">
                  <c:v>1.229983436875759</c:v>
                </c:pt>
                <c:pt idx="54">
                  <c:v>1.229763889612103</c:v>
                </c:pt>
                <c:pt idx="55">
                  <c:v>1.2290594815135354</c:v>
                </c:pt>
                <c:pt idx="56">
                  <c:v>1.2266211411975834</c:v>
                </c:pt>
                <c:pt idx="57">
                  <c:v>1.225740697690775</c:v>
                </c:pt>
                <c:pt idx="58">
                  <c:v>1.2223413194882611</c:v>
                </c:pt>
                <c:pt idx="59">
                  <c:v>1.2219257197285729</c:v>
                </c:pt>
                <c:pt idx="60">
                  <c:v>1.2197720237451442</c:v>
                </c:pt>
                <c:pt idx="61">
                  <c:v>1.2210967767049816</c:v>
                </c:pt>
                <c:pt idx="62">
                  <c:v>1.2159712191527943</c:v>
                </c:pt>
                <c:pt idx="63">
                  <c:v>1.2114412009748206</c:v>
                </c:pt>
                <c:pt idx="64">
                  <c:v>1.2075931006139746</c:v>
                </c:pt>
                <c:pt idx="65">
                  <c:v>1.2033827483120063</c:v>
                </c:pt>
                <c:pt idx="66">
                  <c:v>1.1991506548946516</c:v>
                </c:pt>
                <c:pt idx="67">
                  <c:v>1.1932295445965491</c:v>
                </c:pt>
                <c:pt idx="68">
                  <c:v>1.1884203953880095</c:v>
                </c:pt>
                <c:pt idx="69">
                  <c:v>1.1844555366271585</c:v>
                </c:pt>
                <c:pt idx="70">
                  <c:v>1.179457804464179</c:v>
                </c:pt>
                <c:pt idx="71">
                  <c:v>1.1757029961934169</c:v>
                </c:pt>
                <c:pt idx="72">
                  <c:v>1.1701088736085494</c:v>
                </c:pt>
                <c:pt idx="73">
                  <c:v>1.1649115721476588</c:v>
                </c:pt>
                <c:pt idx="74">
                  <c:v>1.1656796910892442</c:v>
                </c:pt>
                <c:pt idx="75">
                  <c:v>1.1660015394798646</c:v>
                </c:pt>
                <c:pt idx="76">
                  <c:v>1.1612614995981829</c:v>
                </c:pt>
                <c:pt idx="77">
                  <c:v>1.1569089978759595</c:v>
                </c:pt>
                <c:pt idx="78">
                  <c:v>1.1506104097786436</c:v>
                </c:pt>
                <c:pt idx="79">
                  <c:v>1.1441584080630989</c:v>
                </c:pt>
                <c:pt idx="80">
                  <c:v>1.1405350173913229</c:v>
                </c:pt>
                <c:pt idx="81">
                  <c:v>1.1363360030414829</c:v>
                </c:pt>
                <c:pt idx="82">
                  <c:v>1.134742014292812</c:v>
                </c:pt>
                <c:pt idx="83">
                  <c:v>1.1317064145337048</c:v>
                </c:pt>
                <c:pt idx="84">
                  <c:v>1.1304012720806356</c:v>
                </c:pt>
                <c:pt idx="85">
                  <c:v>1.1304865249931124</c:v>
                </c:pt>
                <c:pt idx="86">
                  <c:v>1.1279451133556315</c:v>
                </c:pt>
                <c:pt idx="87">
                  <c:v>1.1283896664611228</c:v>
                </c:pt>
                <c:pt idx="88">
                  <c:v>1.1298880322465565</c:v>
                </c:pt>
                <c:pt idx="89">
                  <c:v>1.1318196074563371</c:v>
                </c:pt>
                <c:pt idx="90">
                  <c:v>1.1306285779341754</c:v>
                </c:pt>
                <c:pt idx="91">
                  <c:v>1.1302583081031565</c:v>
                </c:pt>
                <c:pt idx="92">
                  <c:v>1.1290240993248817</c:v>
                </c:pt>
                <c:pt idx="93">
                  <c:v>1.1264954348760106</c:v>
                </c:pt>
                <c:pt idx="94">
                  <c:v>1.121281068288549</c:v>
                </c:pt>
                <c:pt idx="95">
                  <c:v>1.1167650337786408</c:v>
                </c:pt>
                <c:pt idx="96">
                  <c:v>1.1115805039252369</c:v>
                </c:pt>
                <c:pt idx="97">
                  <c:v>1.1062688268348526</c:v>
                </c:pt>
                <c:pt idx="98">
                  <c:v>1.1013806736747445</c:v>
                </c:pt>
                <c:pt idx="99">
                  <c:v>1.0946066486039867</c:v>
                </c:pt>
                <c:pt idx="100">
                  <c:v>1.0889514542500311</c:v>
                </c:pt>
                <c:pt idx="101">
                  <c:v>1.0822334993685399</c:v>
                </c:pt>
                <c:pt idx="102">
                  <c:v>1.0756561610742359</c:v>
                </c:pt>
                <c:pt idx="103">
                  <c:v>1.0704314767353327</c:v>
                </c:pt>
                <c:pt idx="104">
                  <c:v>1.0642724462273039</c:v>
                </c:pt>
                <c:pt idx="105">
                  <c:v>1.0597315841692165</c:v>
                </c:pt>
                <c:pt idx="106">
                  <c:v>1.0529760686281884</c:v>
                </c:pt>
                <c:pt idx="107">
                  <c:v>1.047243345036776</c:v>
                </c:pt>
                <c:pt idx="108">
                  <c:v>1.0418656949667706</c:v>
                </c:pt>
                <c:pt idx="109">
                  <c:v>1.0355836134568912</c:v>
                </c:pt>
                <c:pt idx="110">
                  <c:v>1.0308165462306915</c:v>
                </c:pt>
                <c:pt idx="111">
                  <c:v>1.0266888947396504</c:v>
                </c:pt>
                <c:pt idx="112">
                  <c:v>1.0213930974208509</c:v>
                </c:pt>
                <c:pt idx="113">
                  <c:v>1.0163334212284916</c:v>
                </c:pt>
                <c:pt idx="114">
                  <c:v>1.010929567963204</c:v>
                </c:pt>
                <c:pt idx="115">
                  <c:v>1.0056547741034647</c:v>
                </c:pt>
                <c:pt idx="116">
                  <c:v>1.0014911174390353</c:v>
                </c:pt>
                <c:pt idx="117">
                  <c:v>0.9975509165335209</c:v>
                </c:pt>
                <c:pt idx="118">
                  <c:v>0.99350955950198649</c:v>
                </c:pt>
                <c:pt idx="119">
                  <c:v>0.98831018537585968</c:v>
                </c:pt>
                <c:pt idx="120">
                  <c:v>0.98555359544307353</c:v>
                </c:pt>
                <c:pt idx="121">
                  <c:v>0.98124793627319062</c:v>
                </c:pt>
                <c:pt idx="122">
                  <c:v>0.97789894723637416</c:v>
                </c:pt>
                <c:pt idx="123">
                  <c:v>0.9746560907616022</c:v>
                </c:pt>
                <c:pt idx="124">
                  <c:v>0.97120553319137937</c:v>
                </c:pt>
                <c:pt idx="125">
                  <c:v>0.96663225060088653</c:v>
                </c:pt>
                <c:pt idx="126">
                  <c:v>0.96247047489802573</c:v>
                </c:pt>
                <c:pt idx="127">
                  <c:v>0.95882259152892302</c:v>
                </c:pt>
                <c:pt idx="128">
                  <c:v>0.95517758204401659</c:v>
                </c:pt>
                <c:pt idx="129">
                  <c:v>0.95359562271524323</c:v>
                </c:pt>
                <c:pt idx="130">
                  <c:v>0.95025605638162569</c:v>
                </c:pt>
                <c:pt idx="131">
                  <c:v>0.94672106256641753</c:v>
                </c:pt>
                <c:pt idx="132">
                  <c:v>0.94266760448161724</c:v>
                </c:pt>
                <c:pt idx="133">
                  <c:v>0.93804840145172819</c:v>
                </c:pt>
                <c:pt idx="134">
                  <c:v>0.93462988421845239</c:v>
                </c:pt>
                <c:pt idx="135">
                  <c:v>0.93163658200107358</c:v>
                </c:pt>
                <c:pt idx="136">
                  <c:v>0.9281130774473626</c:v>
                </c:pt>
                <c:pt idx="137">
                  <c:v>0.92354650580691666</c:v>
                </c:pt>
                <c:pt idx="138">
                  <c:v>0.91945174011908481</c:v>
                </c:pt>
                <c:pt idx="139">
                  <c:v>0.91593917326275676</c:v>
                </c:pt>
                <c:pt idx="140">
                  <c:v>0.9125343244248747</c:v>
                </c:pt>
                <c:pt idx="141">
                  <c:v>0.90873047235896065</c:v>
                </c:pt>
                <c:pt idx="142">
                  <c:v>0.90454264763952041</c:v>
                </c:pt>
                <c:pt idx="143">
                  <c:v>0.90179221208695981</c:v>
                </c:pt>
                <c:pt idx="144">
                  <c:v>0.89910955113961255</c:v>
                </c:pt>
                <c:pt idx="145">
                  <c:v>0.89718145189885434</c:v>
                </c:pt>
                <c:pt idx="146">
                  <c:v>0.8946253335707457</c:v>
                </c:pt>
                <c:pt idx="147">
                  <c:v>0.89269466336281234</c:v>
                </c:pt>
                <c:pt idx="148">
                  <c:v>0.89095298770915154</c:v>
                </c:pt>
                <c:pt idx="149">
                  <c:v>0.88858311846785532</c:v>
                </c:pt>
                <c:pt idx="150">
                  <c:v>0.88293119169094259</c:v>
                </c:pt>
                <c:pt idx="151">
                  <c:v>0.89226490762087429</c:v>
                </c:pt>
                <c:pt idx="152">
                  <c:v>0.90051944989436439</c:v>
                </c:pt>
                <c:pt idx="153">
                  <c:v>0.90286868745134108</c:v>
                </c:pt>
                <c:pt idx="154">
                  <c:v>0.90522676006857372</c:v>
                </c:pt>
                <c:pt idx="155">
                  <c:v>0.906491129560418</c:v>
                </c:pt>
                <c:pt idx="156">
                  <c:v>0.90764250970097482</c:v>
                </c:pt>
                <c:pt idx="157">
                  <c:v>0.9081669101753066</c:v>
                </c:pt>
                <c:pt idx="158">
                  <c:v>0.90986074943898132</c:v>
                </c:pt>
                <c:pt idx="159">
                  <c:v>0.91210823448857625</c:v>
                </c:pt>
                <c:pt idx="160">
                  <c:v>0.91410327277769843</c:v>
                </c:pt>
                <c:pt idx="161">
                  <c:v>0.91655548903257278</c:v>
                </c:pt>
                <c:pt idx="162">
                  <c:v>0.91871285830835214</c:v>
                </c:pt>
                <c:pt idx="163">
                  <c:v>0.9208769356472476</c:v>
                </c:pt>
                <c:pt idx="164">
                  <c:v>0.9207839448076679</c:v>
                </c:pt>
                <c:pt idx="165">
                  <c:v>0.92151108967232565</c:v>
                </c:pt>
                <c:pt idx="166">
                  <c:v>0.92452684608693303</c:v>
                </c:pt>
                <c:pt idx="167">
                  <c:v>0.92878850278060932</c:v>
                </c:pt>
                <c:pt idx="168">
                  <c:v>0.92901284494206193</c:v>
                </c:pt>
                <c:pt idx="169">
                  <c:v>0.93076256935081003</c:v>
                </c:pt>
                <c:pt idx="170">
                  <c:v>0.93386332657875537</c:v>
                </c:pt>
                <c:pt idx="171">
                  <c:v>0.93852505492492533</c:v>
                </c:pt>
                <c:pt idx="172">
                  <c:v>0.9400638611099158</c:v>
                </c:pt>
                <c:pt idx="173">
                  <c:v>0.9413147528808461</c:v>
                </c:pt>
                <c:pt idx="174">
                  <c:v>0.94196337181824141</c:v>
                </c:pt>
                <c:pt idx="175">
                  <c:v>0.94228242473068236</c:v>
                </c:pt>
                <c:pt idx="176">
                  <c:v>0.94291970801079072</c:v>
                </c:pt>
                <c:pt idx="177">
                  <c:v>0.945681181325014</c:v>
                </c:pt>
                <c:pt idx="178">
                  <c:v>0.94587424444790491</c:v>
                </c:pt>
                <c:pt idx="179">
                  <c:v>0.94622026145586347</c:v>
                </c:pt>
                <c:pt idx="180">
                  <c:v>0.94774723307122022</c:v>
                </c:pt>
                <c:pt idx="181">
                  <c:v>0.94831223866612091</c:v>
                </c:pt>
                <c:pt idx="182">
                  <c:v>0.9484906447650181</c:v>
                </c:pt>
                <c:pt idx="183">
                  <c:v>0.95016501220471272</c:v>
                </c:pt>
                <c:pt idx="184">
                  <c:v>0.95031411880210115</c:v>
                </c:pt>
                <c:pt idx="185">
                  <c:v>0.95111013559442326</c:v>
                </c:pt>
                <c:pt idx="186">
                  <c:v>0.95197068482137148</c:v>
                </c:pt>
                <c:pt idx="187">
                  <c:v>0.95269500111597794</c:v>
                </c:pt>
                <c:pt idx="188">
                  <c:v>0.95256273276255099</c:v>
                </c:pt>
                <c:pt idx="189">
                  <c:v>0.95293403099361185</c:v>
                </c:pt>
                <c:pt idx="190">
                  <c:v>0.95457199396890424</c:v>
                </c:pt>
                <c:pt idx="191">
                  <c:v>0.95466436723710102</c:v>
                </c:pt>
                <c:pt idx="192">
                  <c:v>0.95578695708249906</c:v>
                </c:pt>
                <c:pt idx="193">
                  <c:v>0.95588039066704333</c:v>
                </c:pt>
                <c:pt idx="194">
                  <c:v>0.95694260119465357</c:v>
                </c:pt>
                <c:pt idx="195">
                  <c:v>0.9600647364846614</c:v>
                </c:pt>
                <c:pt idx="196">
                  <c:v>0.96143933410134208</c:v>
                </c:pt>
                <c:pt idx="197">
                  <c:v>0.96317590711818157</c:v>
                </c:pt>
                <c:pt idx="198">
                  <c:v>0.96564775584037887</c:v>
                </c:pt>
                <c:pt idx="199">
                  <c:v>0.96747204101977846</c:v>
                </c:pt>
                <c:pt idx="200">
                  <c:v>0.96880835549331756</c:v>
                </c:pt>
                <c:pt idx="201">
                  <c:v>0.97104197578083651</c:v>
                </c:pt>
                <c:pt idx="202">
                  <c:v>0.97140194531749879</c:v>
                </c:pt>
                <c:pt idx="203">
                  <c:v>0.97143632983285799</c:v>
                </c:pt>
                <c:pt idx="204">
                  <c:v>0.97043313338093828</c:v>
                </c:pt>
                <c:pt idx="205">
                  <c:v>0.96923665574105522</c:v>
                </c:pt>
                <c:pt idx="206">
                  <c:v>0.96876249381017132</c:v>
                </c:pt>
                <c:pt idx="207">
                  <c:v>0.96942355992406171</c:v>
                </c:pt>
                <c:pt idx="208">
                  <c:v>0.9731369263642351</c:v>
                </c:pt>
                <c:pt idx="209">
                  <c:v>0.97614995813115901</c:v>
                </c:pt>
                <c:pt idx="210">
                  <c:v>0.97665570875179941</c:v>
                </c:pt>
                <c:pt idx="211">
                  <c:v>0.97807118714298369</c:v>
                </c:pt>
                <c:pt idx="212">
                  <c:v>0.97608856587919701</c:v>
                </c:pt>
                <c:pt idx="213">
                  <c:v>0.97305575781362075</c:v>
                </c:pt>
                <c:pt idx="214">
                  <c:v>0.96950113255192905</c:v>
                </c:pt>
                <c:pt idx="215">
                  <c:v>0.96593646741342443</c:v>
                </c:pt>
                <c:pt idx="216">
                  <c:v>0.9620736884151736</c:v>
                </c:pt>
                <c:pt idx="217">
                  <c:v>0.95851987781833237</c:v>
                </c:pt>
                <c:pt idx="218">
                  <c:v>0.95499275817836637</c:v>
                </c:pt>
                <c:pt idx="219">
                  <c:v>0.95187291031407484</c:v>
                </c:pt>
                <c:pt idx="220">
                  <c:v>0.9481954316971043</c:v>
                </c:pt>
                <c:pt idx="221">
                  <c:v>0.94460678574344936</c:v>
                </c:pt>
                <c:pt idx="222">
                  <c:v>0.94157108411861146</c:v>
                </c:pt>
                <c:pt idx="223">
                  <c:v>0.93976800048942233</c:v>
                </c:pt>
                <c:pt idx="224">
                  <c:v>0.93820453943003956</c:v>
                </c:pt>
                <c:pt idx="225">
                  <c:v>0.938884367823277</c:v>
                </c:pt>
                <c:pt idx="226">
                  <c:v>0.94232014854286272</c:v>
                </c:pt>
                <c:pt idx="227">
                  <c:v>0.9426301213845133</c:v>
                </c:pt>
                <c:pt idx="228">
                  <c:v>0.94314280830259389</c:v>
                </c:pt>
                <c:pt idx="229">
                  <c:v>0.94326719059545194</c:v>
                </c:pt>
                <c:pt idx="230">
                  <c:v>0.94312774668393806</c:v>
                </c:pt>
                <c:pt idx="231">
                  <c:v>0.94353393441823741</c:v>
                </c:pt>
                <c:pt idx="232">
                  <c:v>0.94306171888579682</c:v>
                </c:pt>
                <c:pt idx="233">
                  <c:v>0.94245787209394094</c:v>
                </c:pt>
                <c:pt idx="234">
                  <c:v>0.94029392841933901</c:v>
                </c:pt>
                <c:pt idx="235">
                  <c:v>0.93910522183143896</c:v>
                </c:pt>
                <c:pt idx="236">
                  <c:v>0.93763612924949802</c:v>
                </c:pt>
                <c:pt idx="237">
                  <c:v>0.93613271909175888</c:v>
                </c:pt>
                <c:pt idx="238">
                  <c:v>0.93468269506031265</c:v>
                </c:pt>
                <c:pt idx="239">
                  <c:v>0.93432863058789517</c:v>
                </c:pt>
                <c:pt idx="240">
                  <c:v>0.93481614558904835</c:v>
                </c:pt>
                <c:pt idx="241">
                  <c:v>0.92979899410519662</c:v>
                </c:pt>
                <c:pt idx="242">
                  <c:v>0.9278020898925633</c:v>
                </c:pt>
                <c:pt idx="243">
                  <c:v>0.92581842262001823</c:v>
                </c:pt>
                <c:pt idx="244">
                  <c:v>0.92390144708436628</c:v>
                </c:pt>
                <c:pt idx="245">
                  <c:v>0.92192299232662545</c:v>
                </c:pt>
                <c:pt idx="246">
                  <c:v>0.91996882178505668</c:v>
                </c:pt>
                <c:pt idx="247">
                  <c:v>0.91806423412805849</c:v>
                </c:pt>
                <c:pt idx="248">
                  <c:v>0.91619837792913905</c:v>
                </c:pt>
                <c:pt idx="249">
                  <c:v>0.91440324136175077</c:v>
                </c:pt>
                <c:pt idx="250">
                  <c:v>0.91257337664038274</c:v>
                </c:pt>
                <c:pt idx="251">
                  <c:v>0.9107456174438805</c:v>
                </c:pt>
                <c:pt idx="252">
                  <c:v>0.90895121039790538</c:v>
                </c:pt>
                <c:pt idx="253">
                  <c:v>0.90721370543745927</c:v>
                </c:pt>
                <c:pt idx="254">
                  <c:v>0.90546704608672535</c:v>
                </c:pt>
                <c:pt idx="255">
                  <c:v>0.90378649676009448</c:v>
                </c:pt>
                <c:pt idx="256">
                  <c:v>0.91341581685113071</c:v>
                </c:pt>
                <c:pt idx="257">
                  <c:v>0.92889520001590997</c:v>
                </c:pt>
                <c:pt idx="258">
                  <c:v>0.92716518722674268</c:v>
                </c:pt>
                <c:pt idx="259">
                  <c:v>0.92545483739473511</c:v>
                </c:pt>
                <c:pt idx="260">
                  <c:v>0.92376294157592687</c:v>
                </c:pt>
                <c:pt idx="261">
                  <c:v>0.92214761170896764</c:v>
                </c:pt>
                <c:pt idx="262">
                  <c:v>0.92050625874506997</c:v>
                </c:pt>
                <c:pt idx="263">
                  <c:v>0.91906299738638564</c:v>
                </c:pt>
                <c:pt idx="264">
                  <c:v>0.91745101913909421</c:v>
                </c:pt>
                <c:pt idx="265">
                  <c:v>0.91584037653789663</c:v>
                </c:pt>
                <c:pt idx="266">
                  <c:v>0.91424158550356782</c:v>
                </c:pt>
                <c:pt idx="267">
                  <c:v>0.91267934091064584</c:v>
                </c:pt>
                <c:pt idx="268">
                  <c:v>0.9111348298865114</c:v>
                </c:pt>
                <c:pt idx="269">
                  <c:v>0.90963524471250523</c:v>
                </c:pt>
                <c:pt idx="270">
                  <c:v>0.90827167643008633</c:v>
                </c:pt>
              </c:numCache>
            </c:numRef>
          </c:val>
          <c:extLst>
            <c:ext xmlns:c16="http://schemas.microsoft.com/office/drawing/2014/chart" uri="{C3380CC4-5D6E-409C-BE32-E72D297353CC}">
              <c16:uniqueId val="{00000000-CF0D-439F-9637-7DD2EF4E3DD9}"/>
            </c:ext>
          </c:extLst>
        </c:ser>
        <c:dLbls>
          <c:showLegendKey val="0"/>
          <c:showVal val="0"/>
          <c:showCatName val="0"/>
          <c:showSerName val="0"/>
          <c:showPercent val="0"/>
          <c:showBubbleSize val="0"/>
        </c:dLbls>
        <c:axId val="1389507791"/>
        <c:axId val="1389509231"/>
      </c:areaChart>
      <c:catAx>
        <c:axId val="1389507791"/>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max"/>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tx1">
                <a:lumMod val="65000"/>
                <a:lumOff val="35000"/>
              </a:schemeClr>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C8B0-4F7C-8DBE-75A76EAAAE6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8B0-4F7C-8DBE-75A76EAAAE6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C8B0-4F7C-8DBE-75A76EAAAE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Calibri" panose="020F0502020204030204" pitchFamily="34" charset="0"/>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daily_15h00_itd!$V$1:$X$1</c:f>
              <c:strCache>
                <c:ptCount val="3"/>
                <c:pt idx="0">
                  <c:v>Giá tăng</c:v>
                </c:pt>
                <c:pt idx="1">
                  <c:v>Giá không đổi</c:v>
                </c:pt>
                <c:pt idx="2">
                  <c:v>Giá giảm</c:v>
                </c:pt>
              </c:strCache>
            </c:strRef>
          </c:cat>
          <c:val>
            <c:numRef>
              <c:f>daily_15h00_itd!$V$2:$X$2</c:f>
              <c:numCache>
                <c:formatCode>General</c:formatCode>
                <c:ptCount val="3"/>
                <c:pt idx="0">
                  <c:v>190</c:v>
                </c:pt>
                <c:pt idx="1">
                  <c:v>51</c:v>
                </c:pt>
                <c:pt idx="2">
                  <c:v>138</c:v>
                </c:pt>
              </c:numCache>
            </c:numRef>
          </c:val>
          <c:extLst>
            <c:ext xmlns:c16="http://schemas.microsoft.com/office/drawing/2014/chart" uri="{C3380CC4-5D6E-409C-BE32-E72D297353CC}">
              <c16:uniqueId val="{00000006-C8B0-4F7C-8DBE-75A76EAAAE65}"/>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legendEntry>
        <c:idx val="1"/>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Entry>
      <c:overlay val="0"/>
      <c:spPr>
        <a:noFill/>
        <a:ln>
          <a:noFill/>
        </a:ln>
        <a:effectLst/>
      </c:spPr>
      <c:txPr>
        <a:bodyPr rot="0" spcFirstLastPara="1" vertOverflow="ellipsis" vert="horz" wrap="square" anchor="ctr" anchorCtr="1"/>
        <a:lstStyle/>
        <a:p>
          <a:pPr rtl="0">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_xlchart.v1.6</cx:f>
      </cx:numDim>
    </cx:data>
  </cx:chartData>
  <cx:chart>
    <cx:plotArea>
      <cx:plotAreaRegion>
        <cx:series layoutId="treemap" uniqueId="{66286542-F16C-41C8-990C-94C17B6CEA6B}">
          <cx:spPr>
            <a:solidFill>
              <a:srgbClr val="00B05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_xlchart.v1.10</cx:f>
      </cx:numDim>
    </cx:data>
  </cx:chartData>
  <cx:chart>
    <cx:plotArea>
      <cx:plotAreaRegion>
        <cx:series layoutId="treemap" uniqueId="{414498C5-9B8E-4823-BD9A-9EBF638DA2D9}">
          <cx:spPr>
            <a:solidFill>
              <a:srgbClr val="FF000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_xlchart.v1.19</cx:f>
      </cx:numDim>
    </cx:data>
  </cx:chartData>
  <cx:chart>
    <cx:plotArea>
      <cx:plotAreaRegion>
        <cx:series layoutId="treemap" uniqueId="{4D154D2B-D2CE-4C15-A62E-D86DB7833D85}">
          <cx:spPr>
            <a:solidFill>
              <a:srgbClr val="00B05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plotArea>
      <cx:plotAreaRegion>
        <cx:series layoutId="treemap" uniqueId="{22B47667-C7F9-4745-A403-123D3A99D386}">
          <cx:spPr>
            <a:solidFill>
              <a:srgbClr val="FF000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size">
        <cx:f>_xlchart.v1.22</cx:f>
      </cx:numDim>
    </cx:data>
  </cx:chartData>
  <cx:chart>
    <cx:plotArea>
      <cx:plotAreaRegion>
        <cx:series layoutId="treemap" uniqueId="{D15F78AC-CC82-42E9-90B4-1DA8928C1AEA}">
          <cx:spPr>
            <a:solidFill>
              <a:srgbClr val="00B050"/>
            </a:solidFill>
          </cx:spPr>
          <cx:dataLabels>
            <cx:numFmt formatCode="#,##0.00 &quot;Tỷ&quot;" sourceLinked="0"/>
            <cx:txPr>
              <a:bodyPr spcFirstLastPara="1" vertOverflow="ellipsis" horzOverflow="overflow" wrap="square" lIns="0" tIns="0" rIns="0" bIns="0" anchor="ctr" anchorCtr="1"/>
              <a:lstStyle/>
              <a:p>
                <a:pPr algn="ctr" rtl="0">
                  <a:defRPr sz="800" b="1"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SHB
94.66 Tỷ</a:t>
                  </a:r>
                </a:p>
              </cx:txPr>
            </cx:dataLabel>
          </cx:dataLabels>
          <cx:dataId val="0"/>
          <cx:layoutPr>
            <cx:parentLabelLayout val="overlapping"/>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size">
        <cx:f>_xlchart.v1.24</cx:f>
      </cx:numDim>
    </cx:data>
  </cx:chartData>
  <cx:chart>
    <cx:plotArea>
      <cx:plotAreaRegion>
        <cx:series layoutId="treemap" uniqueId="{7946845A-9BD3-499F-9073-DF60610BD80B}">
          <cx:spPr>
            <a:solidFill>
              <a:srgbClr val="FF000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9">
              <cx:txPr>
                <a:bodyPr spcFirstLastPara="1" vertOverflow="ellipsis" horzOverflow="overflow" wrap="square" lIns="0" tIns="0" rIns="0" bIns="0" anchor="ctr" anchorCtr="1"/>
                <a:lstStyle/>
                <a:p>
                  <a:pPr algn="ctr" rtl="0">
                    <a:defRPr sz="800" b="1" i="0" baseline="0"/>
                  </a:pPr>
                  <a:r>
                    <a:rPr lang="en-US" sz="800" b="1" i="0" u="none" strike="noStrike" baseline="0">
                      <a:solidFill>
                        <a:sysClr val="window" lastClr="FFFFFF"/>
                      </a:solidFill>
                      <a:latin typeface="Calibri" panose="020F0502020204030204"/>
                    </a:rPr>
                    <a:t>HPG
179.18 Tỷ</a:t>
                  </a:r>
                </a:p>
              </cx:txPr>
            </cx:dataLabel>
          </cx:dataLabels>
          <cx:dataId val="0"/>
          <cx:layoutPr/>
        </cx:series>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_xlchart.v1.27</cx:f>
      </cx:strDim>
      <cx:numDim type="size">
        <cx:f>_xlchart.v1.28</cx:f>
      </cx:numDim>
    </cx:data>
  </cx:chartData>
  <cx:chart>
    <cx:plotArea>
      <cx:plotAreaRegion>
        <cx:series layoutId="treemap" uniqueId="{492E18A5-453E-4E53-8582-AD1D0E9461C0}">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solidFill>
                      <a:schemeClr val="bg1"/>
                    </a:solidFill>
                  </a:defRPr>
                </a:pPr>
                <a:endParaRPr lang="en-US" sz="800" b="1" i="0" u="none" strike="noStrike" baseline="0">
                  <a:solidFill>
                    <a:schemeClr val="bg1"/>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size">
        <cx:f>_xlchart.v1.32</cx:f>
      </cx:numDim>
    </cx:data>
  </cx:chartData>
  <cx:chart>
    <cx:plotArea>
      <cx:plotAreaRegion>
        <cx:series layoutId="treemap" uniqueId="{8D3381B8-5CF2-4CF4-9050-A8D81FE0617E}">
          <cx:spPr>
            <a:solidFill>
              <a:srgbClr val="FF000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3" Type="http://schemas.microsoft.com/office/2014/relationships/chartEx" Target="../charts/chartEx1.xml"/><Relationship Id="rId7" Type="http://schemas.openxmlformats.org/officeDocument/2006/relationships/chart" Target="../charts/chart22.xml"/><Relationship Id="rId2" Type="http://schemas.openxmlformats.org/officeDocument/2006/relationships/image" Target="../media/image11.png"/><Relationship Id="rId1" Type="http://schemas.openxmlformats.org/officeDocument/2006/relationships/chart" Target="../charts/chart21.xml"/><Relationship Id="rId6" Type="http://schemas.microsoft.com/office/2014/relationships/chartEx" Target="../charts/chartEx4.xml"/><Relationship Id="rId5" Type="http://schemas.microsoft.com/office/2014/relationships/chartEx" Target="../charts/chartEx3.xml"/><Relationship Id="rId10" Type="http://schemas.openxmlformats.org/officeDocument/2006/relationships/chart" Target="../charts/chart25.xml"/><Relationship Id="rId4" Type="http://schemas.microsoft.com/office/2014/relationships/chartEx" Target="../charts/chartEx2.xml"/><Relationship Id="rId9"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7.xml"/><Relationship Id="rId7" Type="http://schemas.openxmlformats.org/officeDocument/2006/relationships/chart" Target="../charts/chart29.xml"/><Relationship Id="rId2" Type="http://schemas.openxmlformats.org/officeDocument/2006/relationships/image" Target="../media/image11.png"/><Relationship Id="rId1" Type="http://schemas.openxmlformats.org/officeDocument/2006/relationships/chart" Target="../charts/chart26.xml"/><Relationship Id="rId6" Type="http://schemas.openxmlformats.org/officeDocument/2006/relationships/chart" Target="../charts/chart28.xml"/><Relationship Id="rId11" Type="http://schemas.openxmlformats.org/officeDocument/2006/relationships/chart" Target="../charts/chart33.xml"/><Relationship Id="rId5" Type="http://schemas.microsoft.com/office/2014/relationships/chartEx" Target="../charts/chartEx6.xml"/><Relationship Id="rId10" Type="http://schemas.openxmlformats.org/officeDocument/2006/relationships/chart" Target="../charts/chart32.xml"/><Relationship Id="rId4" Type="http://schemas.microsoft.com/office/2014/relationships/chartEx" Target="../charts/chartEx5.xml"/><Relationship Id="rId9" Type="http://schemas.openxmlformats.org/officeDocument/2006/relationships/chart" Target="../charts/chart3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5.xml"/><Relationship Id="rId7" Type="http://schemas.openxmlformats.org/officeDocument/2006/relationships/chart" Target="../charts/chart39.xml"/><Relationship Id="rId2" Type="http://schemas.openxmlformats.org/officeDocument/2006/relationships/chart" Target="../charts/chart34.xml"/><Relationship Id="rId1" Type="http://schemas.openxmlformats.org/officeDocument/2006/relationships/image" Target="../media/image11.png"/><Relationship Id="rId6" Type="http://schemas.openxmlformats.org/officeDocument/2006/relationships/chart" Target="../charts/chart38.xml"/><Relationship Id="rId5" Type="http://schemas.openxmlformats.org/officeDocument/2006/relationships/chart" Target="../charts/chart37.xml"/><Relationship Id="rId4"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chart" Target="../charts/chart41.xml"/><Relationship Id="rId7" Type="http://schemas.openxmlformats.org/officeDocument/2006/relationships/chart" Target="../charts/chart43.xml"/><Relationship Id="rId2" Type="http://schemas.openxmlformats.org/officeDocument/2006/relationships/image" Target="../media/image11.png"/><Relationship Id="rId1" Type="http://schemas.openxmlformats.org/officeDocument/2006/relationships/chart" Target="../charts/chart40.xml"/><Relationship Id="rId6" Type="http://schemas.openxmlformats.org/officeDocument/2006/relationships/chart" Target="../charts/chart42.xml"/><Relationship Id="rId11" Type="http://schemas.openxmlformats.org/officeDocument/2006/relationships/chart" Target="../charts/chart47.xml"/><Relationship Id="rId5" Type="http://schemas.microsoft.com/office/2014/relationships/chartEx" Target="../charts/chartEx8.xml"/><Relationship Id="rId10" Type="http://schemas.openxmlformats.org/officeDocument/2006/relationships/chart" Target="../charts/chart46.xml"/><Relationship Id="rId4" Type="http://schemas.microsoft.com/office/2014/relationships/chartEx" Target="../charts/chartEx7.xml"/><Relationship Id="rId9"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12560</xdr:rowOff>
    </xdr:from>
    <xdr:to>
      <xdr:col>5</xdr:col>
      <xdr:colOff>12562</xdr:colOff>
      <xdr:row>15</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485670</xdr:colOff>
      <xdr:row>10</xdr:row>
      <xdr:rowOff>161193</xdr:rowOff>
    </xdr:from>
    <xdr:to>
      <xdr:col>9</xdr:col>
      <xdr:colOff>4187</xdr:colOff>
      <xdr:row>15</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485669</xdr:colOff>
      <xdr:row>10</xdr:row>
      <xdr:rowOff>170960</xdr:rowOff>
    </xdr:from>
    <xdr:to>
      <xdr:col>13</xdr:col>
      <xdr:colOff>4186</xdr:colOff>
      <xdr:row>15</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159098</xdr:colOff>
      <xdr:row>17</xdr:row>
      <xdr:rowOff>151422</xdr:rowOff>
    </xdr:from>
    <xdr:to>
      <xdr:col>5</xdr:col>
      <xdr:colOff>8374</xdr:colOff>
      <xdr:row>22</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17</xdr:row>
      <xdr:rowOff>166077</xdr:rowOff>
    </xdr:from>
    <xdr:to>
      <xdr:col>9</xdr:col>
      <xdr:colOff>4187</xdr:colOff>
      <xdr:row>22</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477297</xdr:colOff>
      <xdr:row>17</xdr:row>
      <xdr:rowOff>112347</xdr:rowOff>
    </xdr:from>
    <xdr:to>
      <xdr:col>12</xdr:col>
      <xdr:colOff>594529</xdr:colOff>
      <xdr:row>22</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159099</xdr:colOff>
      <xdr:row>24</xdr:row>
      <xdr:rowOff>161192</xdr:rowOff>
    </xdr:from>
    <xdr:to>
      <xdr:col>5</xdr:col>
      <xdr:colOff>8375</xdr:colOff>
      <xdr:row>30</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489858</xdr:colOff>
      <xdr:row>24</xdr:row>
      <xdr:rowOff>151422</xdr:rowOff>
    </xdr:from>
    <xdr:to>
      <xdr:col>9</xdr:col>
      <xdr:colOff>8375</xdr:colOff>
      <xdr:row>30</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9769</xdr:colOff>
      <xdr:row>24</xdr:row>
      <xdr:rowOff>112345</xdr:rowOff>
    </xdr:from>
    <xdr:to>
      <xdr:col>13</xdr:col>
      <xdr:colOff>4187</xdr:colOff>
      <xdr:row>30</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53</xdr:col>
      <xdr:colOff>852142</xdr:colOff>
      <xdr:row>128</xdr:row>
      <xdr:rowOff>131302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0"/>
        <a:stretch>
          <a:fillRect/>
        </a:stretch>
      </xdr:blipFill>
      <xdr:spPr>
        <a:xfrm>
          <a:off x="48657873" y="45279802"/>
          <a:ext cx="1442710" cy="1288880"/>
        </a:xfrm>
        <a:prstGeom prst="rect">
          <a:avLst/>
        </a:prstGeom>
      </xdr:spPr>
    </xdr:pic>
    <xdr:clientData/>
  </xdr:oneCellAnchor>
  <xdr:twoCellAnchor>
    <xdr:from>
      <xdr:col>27</xdr:col>
      <xdr:colOff>146540</xdr:colOff>
      <xdr:row>54</xdr:row>
      <xdr:rowOff>19538</xdr:rowOff>
    </xdr:from>
    <xdr:to>
      <xdr:col>29</xdr:col>
      <xdr:colOff>4885</xdr:colOff>
      <xdr:row>54</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141649</xdr:colOff>
      <xdr:row>57</xdr:row>
      <xdr:rowOff>9771</xdr:rowOff>
    </xdr:from>
    <xdr:to>
      <xdr:col>29</xdr:col>
      <xdr:colOff>19535</xdr:colOff>
      <xdr:row>58</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68379</xdr:colOff>
      <xdr:row>34</xdr:row>
      <xdr:rowOff>68385</xdr:rowOff>
    </xdr:from>
    <xdr:to>
      <xdr:col>19</xdr:col>
      <xdr:colOff>405415</xdr:colOff>
      <xdr:row>35</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404792</xdr:colOff>
      <xdr:row>35</xdr:row>
      <xdr:rowOff>1</xdr:rowOff>
    </xdr:from>
    <xdr:to>
      <xdr:col>26</xdr:col>
      <xdr:colOff>90053</xdr:colOff>
      <xdr:row>35</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224691</xdr:colOff>
      <xdr:row>54</xdr:row>
      <xdr:rowOff>39077</xdr:rowOff>
    </xdr:from>
    <xdr:to>
      <xdr:col>30</xdr:col>
      <xdr:colOff>3341076</xdr:colOff>
      <xdr:row>56</xdr:row>
      <xdr:rowOff>83038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0</xdr:colOff>
      <xdr:row>56</xdr:row>
      <xdr:rowOff>195388</xdr:rowOff>
    </xdr:from>
    <xdr:to>
      <xdr:col>31</xdr:col>
      <xdr:colOff>39076</xdr:colOff>
      <xdr:row>58</xdr:row>
      <xdr:rowOff>4885</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102578</xdr:colOff>
      <xdr:row>8</xdr:row>
      <xdr:rowOff>87924</xdr:rowOff>
    </xdr:from>
    <xdr:to>
      <xdr:col>7</xdr:col>
      <xdr:colOff>1955</xdr:colOff>
      <xdr:row>28</xdr:row>
      <xdr:rowOff>73270</xdr:rowOff>
    </xdr:to>
    <xdr:graphicFrame macro="">
      <xdr:nvGraphicFramePr>
        <xdr:cNvPr id="2" name="Chart 1">
          <a:extLst>
            <a:ext uri="{FF2B5EF4-FFF2-40B4-BE49-F238E27FC236}">
              <a16:creationId xmlns:a16="http://schemas.microsoft.com/office/drawing/2014/main" id="{E2B8A0D4-9C2C-4B69-B854-CF41F95EA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48846</xdr:colOff>
      <xdr:row>35</xdr:row>
      <xdr:rowOff>9770</xdr:rowOff>
    </xdr:from>
    <xdr:to>
      <xdr:col>14</xdr:col>
      <xdr:colOff>33216</xdr:colOff>
      <xdr:row>43</xdr:row>
      <xdr:rowOff>19539</xdr:rowOff>
    </xdr:to>
    <xdr:graphicFrame macro="">
      <xdr:nvGraphicFramePr>
        <xdr:cNvPr id="3" name="Chart 2">
          <a:extLst>
            <a:ext uri="{FF2B5EF4-FFF2-40B4-BE49-F238E27FC236}">
              <a16:creationId xmlns:a16="http://schemas.microsoft.com/office/drawing/2014/main" id="{9FC19D81-20A8-4825-B094-30F6AE45E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43961</xdr:colOff>
      <xdr:row>43</xdr:row>
      <xdr:rowOff>185614</xdr:rowOff>
    </xdr:from>
    <xdr:to>
      <xdr:col>14</xdr:col>
      <xdr:colOff>1954</xdr:colOff>
      <xdr:row>51</xdr:row>
      <xdr:rowOff>239347</xdr:rowOff>
    </xdr:to>
    <xdr:graphicFrame macro="">
      <xdr:nvGraphicFramePr>
        <xdr:cNvPr id="4" name="Chart 3">
          <a:extLst>
            <a:ext uri="{FF2B5EF4-FFF2-40B4-BE49-F238E27FC236}">
              <a16:creationId xmlns:a16="http://schemas.microsoft.com/office/drawing/2014/main" id="{F20F0FE0-E59D-4D23-9E93-0B534F5A4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31</xdr:col>
      <xdr:colOff>903495</xdr:colOff>
      <xdr:row>81</xdr:row>
      <xdr:rowOff>132522</xdr:rowOff>
    </xdr:from>
    <xdr:ext cx="1442710" cy="1288880"/>
    <xdr:pic>
      <xdr:nvPicPr>
        <xdr:cNvPr id="5" name="Picture 4">
          <a:extLst>
            <a:ext uri="{FF2B5EF4-FFF2-40B4-BE49-F238E27FC236}">
              <a16:creationId xmlns:a16="http://schemas.microsoft.com/office/drawing/2014/main" id="{F3D8027B-89A6-451E-ABF7-85C1B0C6399C}"/>
            </a:ext>
          </a:extLst>
        </xdr:cNvPr>
        <xdr:cNvPicPr>
          <a:picLocks noChangeAspect="1"/>
        </xdr:cNvPicPr>
      </xdr:nvPicPr>
      <xdr:blipFill>
        <a:blip xmlns:r="http://schemas.openxmlformats.org/officeDocument/2006/relationships" r:embed="rId4"/>
        <a:stretch>
          <a:fillRect/>
        </a:stretch>
      </xdr:blipFill>
      <xdr:spPr>
        <a:xfrm>
          <a:off x="41848295" y="29863222"/>
          <a:ext cx="1442710" cy="1288880"/>
        </a:xfrm>
        <a:prstGeom prst="rect">
          <a:avLst/>
        </a:prstGeom>
      </xdr:spPr>
    </xdr:pic>
    <xdr:clientData/>
  </xdr:oneCellAnchor>
  <xdr:twoCellAnchor>
    <xdr:from>
      <xdr:col>20</xdr:col>
      <xdr:colOff>14655</xdr:colOff>
      <xdr:row>69</xdr:row>
      <xdr:rowOff>1952</xdr:rowOff>
    </xdr:from>
    <xdr:to>
      <xdr:col>20</xdr:col>
      <xdr:colOff>1719385</xdr:colOff>
      <xdr:row>69</xdr:row>
      <xdr:rowOff>2940538</xdr:rowOff>
    </xdr:to>
    <xdr:graphicFrame macro="">
      <xdr:nvGraphicFramePr>
        <xdr:cNvPr id="6" name="Chart 5">
          <a:extLst>
            <a:ext uri="{FF2B5EF4-FFF2-40B4-BE49-F238E27FC236}">
              <a16:creationId xmlns:a16="http://schemas.microsoft.com/office/drawing/2014/main" id="{BCE70923-D090-48BD-8E5F-5025D65A4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9769</xdr:colOff>
      <xdr:row>69</xdr:row>
      <xdr:rowOff>14653</xdr:rowOff>
    </xdr:from>
    <xdr:to>
      <xdr:col>25</xdr:col>
      <xdr:colOff>29308</xdr:colOff>
      <xdr:row>70</xdr:row>
      <xdr:rowOff>9769</xdr:rowOff>
    </xdr:to>
    <xdr:graphicFrame macro="">
      <xdr:nvGraphicFramePr>
        <xdr:cNvPr id="7" name="Chart 6">
          <a:extLst>
            <a:ext uri="{FF2B5EF4-FFF2-40B4-BE49-F238E27FC236}">
              <a16:creationId xmlns:a16="http://schemas.microsoft.com/office/drawing/2014/main" id="{F93BCCC9-D62B-4466-840D-0603FAD4E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151422</xdr:colOff>
      <xdr:row>67</xdr:row>
      <xdr:rowOff>151423</xdr:rowOff>
    </xdr:from>
    <xdr:to>
      <xdr:col>22</xdr:col>
      <xdr:colOff>92808</xdr:colOff>
      <xdr:row>70</xdr:row>
      <xdr:rowOff>19538</xdr:rowOff>
    </xdr:to>
    <xdr:sp macro="" textlink="">
      <xdr:nvSpPr>
        <xdr:cNvPr id="8" name="Rectangle 7">
          <a:extLst>
            <a:ext uri="{FF2B5EF4-FFF2-40B4-BE49-F238E27FC236}">
              <a16:creationId xmlns:a16="http://schemas.microsoft.com/office/drawing/2014/main" id="{5E009969-96C5-4617-8520-A3D2FD3A2496}"/>
            </a:ext>
          </a:extLst>
        </xdr:cNvPr>
        <xdr:cNvSpPr/>
      </xdr:nvSpPr>
      <xdr:spPr>
        <a:xfrm>
          <a:off x="29647172" y="21601723"/>
          <a:ext cx="3389436" cy="3265365"/>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351693</xdr:colOff>
      <xdr:row>67</xdr:row>
      <xdr:rowOff>151423</xdr:rowOff>
    </xdr:from>
    <xdr:to>
      <xdr:col>25</xdr:col>
      <xdr:colOff>43962</xdr:colOff>
      <xdr:row>70</xdr:row>
      <xdr:rowOff>19538</xdr:rowOff>
    </xdr:to>
    <xdr:sp macro="" textlink="">
      <xdr:nvSpPr>
        <xdr:cNvPr id="9" name="Rectangle 8">
          <a:extLst>
            <a:ext uri="{FF2B5EF4-FFF2-40B4-BE49-F238E27FC236}">
              <a16:creationId xmlns:a16="http://schemas.microsoft.com/office/drawing/2014/main" id="{0E7F5C23-7016-4344-A0A6-3CD45BA7028D}"/>
            </a:ext>
          </a:extLst>
        </xdr:cNvPr>
        <xdr:cNvSpPr/>
      </xdr:nvSpPr>
      <xdr:spPr>
        <a:xfrm>
          <a:off x="33295493" y="21601723"/>
          <a:ext cx="3438769" cy="3265365"/>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102578</xdr:colOff>
      <xdr:row>8</xdr:row>
      <xdr:rowOff>87924</xdr:rowOff>
    </xdr:from>
    <xdr:to>
      <xdr:col>7</xdr:col>
      <xdr:colOff>1955</xdr:colOff>
      <xdr:row>27</xdr:row>
      <xdr:rowOff>73270</xdr:rowOff>
    </xdr:to>
    <xdr:graphicFrame macro="">
      <xdr:nvGraphicFramePr>
        <xdr:cNvPr id="2" name="Chart 1">
          <a:extLst>
            <a:ext uri="{FF2B5EF4-FFF2-40B4-BE49-F238E27FC236}">
              <a16:creationId xmlns:a16="http://schemas.microsoft.com/office/drawing/2014/main" id="{0F99A74C-7781-4DD4-8D18-1CDEEAC2B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42</xdr:col>
      <xdr:colOff>903495</xdr:colOff>
      <xdr:row>110</xdr:row>
      <xdr:rowOff>132522</xdr:rowOff>
    </xdr:from>
    <xdr:ext cx="1442710" cy="1288880"/>
    <xdr:pic>
      <xdr:nvPicPr>
        <xdr:cNvPr id="5" name="Picture 4">
          <a:extLst>
            <a:ext uri="{FF2B5EF4-FFF2-40B4-BE49-F238E27FC236}">
              <a16:creationId xmlns:a16="http://schemas.microsoft.com/office/drawing/2014/main" id="{0371415B-BED9-4CC6-8F56-B728614AD47D}"/>
            </a:ext>
          </a:extLst>
        </xdr:cNvPr>
        <xdr:cNvPicPr>
          <a:picLocks noChangeAspect="1"/>
        </xdr:cNvPicPr>
      </xdr:nvPicPr>
      <xdr:blipFill>
        <a:blip xmlns:r="http://schemas.openxmlformats.org/officeDocument/2006/relationships" r:embed="rId2"/>
        <a:stretch>
          <a:fillRect/>
        </a:stretch>
      </xdr:blipFill>
      <xdr:spPr>
        <a:xfrm>
          <a:off x="41848295" y="29863222"/>
          <a:ext cx="1442710" cy="1288880"/>
        </a:xfrm>
        <a:prstGeom prst="rect">
          <a:avLst/>
        </a:prstGeom>
      </xdr:spPr>
    </xdr:pic>
    <xdr:clientData/>
  </xdr:oneCellAnchor>
  <xdr:twoCellAnchor>
    <xdr:from>
      <xdr:col>20</xdr:col>
      <xdr:colOff>112348</xdr:colOff>
      <xdr:row>57</xdr:row>
      <xdr:rowOff>127000</xdr:rowOff>
    </xdr:from>
    <xdr:to>
      <xdr:col>23</xdr:col>
      <xdr:colOff>39077</xdr:colOff>
      <xdr:row>63</xdr:row>
      <xdr:rowOff>156307</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1A5E054C-86D3-4F0F-B5BE-1786F780D3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726271" y="10858500"/>
              <a:ext cx="4317998" cy="11771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112345</xdr:colOff>
      <xdr:row>63</xdr:row>
      <xdr:rowOff>0</xdr:rowOff>
    </xdr:from>
    <xdr:to>
      <xdr:col>23</xdr:col>
      <xdr:colOff>34492</xdr:colOff>
      <xdr:row>69</xdr:row>
      <xdr:rowOff>73268</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BF4AD51-9A68-4068-B98F-D701888370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726268" y="11879385"/>
              <a:ext cx="4313416" cy="1186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107465</xdr:colOff>
      <xdr:row>69</xdr:row>
      <xdr:rowOff>122116</xdr:rowOff>
    </xdr:from>
    <xdr:to>
      <xdr:col>23</xdr:col>
      <xdr:colOff>43962</xdr:colOff>
      <xdr:row>75</xdr:row>
      <xdr:rowOff>151423</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5C69F32-787C-4281-B867-399BF29A0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721388" y="13115193"/>
              <a:ext cx="4327766" cy="11771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107462</xdr:colOff>
      <xdr:row>74</xdr:row>
      <xdr:rowOff>180732</xdr:rowOff>
    </xdr:from>
    <xdr:to>
      <xdr:col>23</xdr:col>
      <xdr:colOff>39367</xdr:colOff>
      <xdr:row>81</xdr:row>
      <xdr:rowOff>68384</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97D2CE7F-C1E0-49B7-9E81-173FF9E74C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721385" y="14136078"/>
              <a:ext cx="4323174" cy="1186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244231</xdr:colOff>
      <xdr:row>40</xdr:row>
      <xdr:rowOff>24423</xdr:rowOff>
    </xdr:from>
    <xdr:to>
      <xdr:col>15</xdr:col>
      <xdr:colOff>649653</xdr:colOff>
      <xdr:row>52</xdr:row>
      <xdr:rowOff>9769</xdr:rowOff>
    </xdr:to>
    <xdr:graphicFrame macro="">
      <xdr:nvGraphicFramePr>
        <xdr:cNvPr id="14" name="Chart 13">
          <a:extLst>
            <a:ext uri="{FF2B5EF4-FFF2-40B4-BE49-F238E27FC236}">
              <a16:creationId xmlns:a16="http://schemas.microsoft.com/office/drawing/2014/main" id="{3E63CFE1-CB92-4AC7-8F0B-E6888834A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170961</xdr:colOff>
      <xdr:row>33</xdr:row>
      <xdr:rowOff>24423</xdr:rowOff>
    </xdr:from>
    <xdr:to>
      <xdr:col>18</xdr:col>
      <xdr:colOff>434732</xdr:colOff>
      <xdr:row>38</xdr:row>
      <xdr:rowOff>346807</xdr:rowOff>
    </xdr:to>
    <xdr:graphicFrame macro="">
      <xdr:nvGraphicFramePr>
        <xdr:cNvPr id="15" name="Chart 14">
          <a:extLst>
            <a:ext uri="{FF2B5EF4-FFF2-40B4-BE49-F238E27FC236}">
              <a16:creationId xmlns:a16="http://schemas.microsoft.com/office/drawing/2014/main" id="{38A55AA8-A928-4684-B163-6D5B42D76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161191</xdr:colOff>
      <xdr:row>46</xdr:row>
      <xdr:rowOff>190500</xdr:rowOff>
    </xdr:from>
    <xdr:to>
      <xdr:col>10</xdr:col>
      <xdr:colOff>1201616</xdr:colOff>
      <xdr:row>53</xdr:row>
      <xdr:rowOff>34192</xdr:rowOff>
    </xdr:to>
    <xdr:graphicFrame macro="">
      <xdr:nvGraphicFramePr>
        <xdr:cNvPr id="17" name="Chart 16">
          <a:extLst>
            <a:ext uri="{FF2B5EF4-FFF2-40B4-BE49-F238E27FC236}">
              <a16:creationId xmlns:a16="http://schemas.microsoft.com/office/drawing/2014/main" id="{E98FA659-FAEA-4B67-BCE4-E423D97C4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24423</xdr:colOff>
      <xdr:row>39</xdr:row>
      <xdr:rowOff>180732</xdr:rowOff>
    </xdr:from>
    <xdr:to>
      <xdr:col>10</xdr:col>
      <xdr:colOff>1196731</xdr:colOff>
      <xdr:row>43</xdr:row>
      <xdr:rowOff>78155</xdr:rowOff>
    </xdr:to>
    <xdr:graphicFrame macro="">
      <xdr:nvGraphicFramePr>
        <xdr:cNvPr id="18" name="Chart 17">
          <a:extLst>
            <a:ext uri="{FF2B5EF4-FFF2-40B4-BE49-F238E27FC236}">
              <a16:creationId xmlns:a16="http://schemas.microsoft.com/office/drawing/2014/main" id="{3CD3C5DF-043A-44C8-BEAB-7867C7D27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49122</xdr:colOff>
      <xdr:row>27</xdr:row>
      <xdr:rowOff>0</xdr:rowOff>
    </xdr:from>
    <xdr:to>
      <xdr:col>13</xdr:col>
      <xdr:colOff>16649</xdr:colOff>
      <xdr:row>34</xdr:row>
      <xdr:rowOff>218965</xdr:rowOff>
    </xdr:to>
    <xdr:graphicFrame macro="">
      <xdr:nvGraphicFramePr>
        <xdr:cNvPr id="18" name="Chart 17">
          <a:extLst>
            <a:ext uri="{FF2B5EF4-FFF2-40B4-BE49-F238E27FC236}">
              <a16:creationId xmlns:a16="http://schemas.microsoft.com/office/drawing/2014/main" id="{1EC97C35-3259-4397-8D46-1ED6C4126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39</xdr:col>
      <xdr:colOff>903495</xdr:colOff>
      <xdr:row>98</xdr:row>
      <xdr:rowOff>132522</xdr:rowOff>
    </xdr:from>
    <xdr:ext cx="1442710" cy="1288880"/>
    <xdr:pic>
      <xdr:nvPicPr>
        <xdr:cNvPr id="34" name="Picture 33">
          <a:extLst>
            <a:ext uri="{FF2B5EF4-FFF2-40B4-BE49-F238E27FC236}">
              <a16:creationId xmlns:a16="http://schemas.microsoft.com/office/drawing/2014/main" id="{3C507177-9A6F-49FC-BF20-4F11508CCEDA}"/>
            </a:ext>
          </a:extLst>
        </xdr:cNvPr>
        <xdr:cNvPicPr>
          <a:picLocks noChangeAspect="1"/>
        </xdr:cNvPicPr>
      </xdr:nvPicPr>
      <xdr:blipFill>
        <a:blip xmlns:r="http://schemas.openxmlformats.org/officeDocument/2006/relationships" r:embed="rId2"/>
        <a:stretch>
          <a:fillRect/>
        </a:stretch>
      </xdr:blipFill>
      <xdr:spPr>
        <a:xfrm>
          <a:off x="42565017" y="28315479"/>
          <a:ext cx="1442710" cy="1288880"/>
        </a:xfrm>
        <a:prstGeom prst="rect">
          <a:avLst/>
        </a:prstGeom>
      </xdr:spPr>
    </xdr:pic>
    <xdr:clientData/>
  </xdr:oneCellAnchor>
  <xdr:twoCellAnchor>
    <xdr:from>
      <xdr:col>1</xdr:col>
      <xdr:colOff>57555</xdr:colOff>
      <xdr:row>8</xdr:row>
      <xdr:rowOff>127000</xdr:rowOff>
    </xdr:from>
    <xdr:to>
      <xdr:col>3</xdr:col>
      <xdr:colOff>3115324</xdr:colOff>
      <xdr:row>20</xdr:row>
      <xdr:rowOff>83038</xdr:rowOff>
    </xdr:to>
    <xdr:graphicFrame macro="">
      <xdr:nvGraphicFramePr>
        <xdr:cNvPr id="5" name="Chart 4">
          <a:extLst>
            <a:ext uri="{FF2B5EF4-FFF2-40B4-BE49-F238E27FC236}">
              <a16:creationId xmlns:a16="http://schemas.microsoft.com/office/drawing/2014/main" id="{6E515035-89E9-4C3D-9700-72DB319CE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87589</xdr:colOff>
      <xdr:row>34</xdr:row>
      <xdr:rowOff>201450</xdr:rowOff>
    </xdr:from>
    <xdr:to>
      <xdr:col>13</xdr:col>
      <xdr:colOff>73306</xdr:colOff>
      <xdr:row>39</xdr:row>
      <xdr:rowOff>74448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634B81D-1826-4AD4-8FD5-8520B40DF4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876739" y="13377700"/>
              <a:ext cx="7180267" cy="11175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87586</xdr:colOff>
      <xdr:row>38</xdr:row>
      <xdr:rowOff>188310</xdr:rowOff>
    </xdr:from>
    <xdr:to>
      <xdr:col>13</xdr:col>
      <xdr:colOff>65689</xdr:colOff>
      <xdr:row>43</xdr:row>
      <xdr:rowOff>30657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674701E-8F7E-4F15-8F42-D3850F82EE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876736" y="14355160"/>
              <a:ext cx="7172653" cy="11123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102565</xdr:colOff>
      <xdr:row>58</xdr:row>
      <xdr:rowOff>34195</xdr:rowOff>
    </xdr:from>
    <xdr:to>
      <xdr:col>24</xdr:col>
      <xdr:colOff>1225129</xdr:colOff>
      <xdr:row>58</xdr:row>
      <xdr:rowOff>3795348</xdr:rowOff>
    </xdr:to>
    <xdr:graphicFrame macro="">
      <xdr:nvGraphicFramePr>
        <xdr:cNvPr id="8" name="Chart 7">
          <a:extLst>
            <a:ext uri="{FF2B5EF4-FFF2-40B4-BE49-F238E27FC236}">
              <a16:creationId xmlns:a16="http://schemas.microsoft.com/office/drawing/2014/main" id="{613C8A90-0CA0-41B2-8DF3-6EE2ED999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58616</xdr:colOff>
      <xdr:row>49</xdr:row>
      <xdr:rowOff>25698</xdr:rowOff>
    </xdr:from>
    <xdr:to>
      <xdr:col>18</xdr:col>
      <xdr:colOff>24423</xdr:colOff>
      <xdr:row>49</xdr:row>
      <xdr:rowOff>1763346</xdr:rowOff>
    </xdr:to>
    <xdr:graphicFrame macro="">
      <xdr:nvGraphicFramePr>
        <xdr:cNvPr id="9" name="Chart 8">
          <a:extLst>
            <a:ext uri="{FF2B5EF4-FFF2-40B4-BE49-F238E27FC236}">
              <a16:creationId xmlns:a16="http://schemas.microsoft.com/office/drawing/2014/main" id="{73C6D3FA-3C6C-4D4D-AFE9-A3E57D2F1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14654</xdr:colOff>
      <xdr:row>51</xdr:row>
      <xdr:rowOff>83038</xdr:rowOff>
    </xdr:from>
    <xdr:to>
      <xdr:col>16</xdr:col>
      <xdr:colOff>5523</xdr:colOff>
      <xdr:row>51</xdr:row>
      <xdr:rowOff>1973385</xdr:rowOff>
    </xdr:to>
    <xdr:graphicFrame macro="">
      <xdr:nvGraphicFramePr>
        <xdr:cNvPr id="10" name="Chart 9">
          <a:extLst>
            <a:ext uri="{FF2B5EF4-FFF2-40B4-BE49-F238E27FC236}">
              <a16:creationId xmlns:a16="http://schemas.microsoft.com/office/drawing/2014/main" id="{0C492FDA-ADDC-4EB4-A406-0E5102AC0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14654</xdr:colOff>
      <xdr:row>58</xdr:row>
      <xdr:rowOff>34195</xdr:rowOff>
    </xdr:from>
    <xdr:to>
      <xdr:col>22</xdr:col>
      <xdr:colOff>1138115</xdr:colOff>
      <xdr:row>58</xdr:row>
      <xdr:rowOff>3853964</xdr:rowOff>
    </xdr:to>
    <xdr:graphicFrame macro="">
      <xdr:nvGraphicFramePr>
        <xdr:cNvPr id="3" name="Chart 2">
          <a:extLst>
            <a:ext uri="{FF2B5EF4-FFF2-40B4-BE49-F238E27FC236}">
              <a16:creationId xmlns:a16="http://schemas.microsoft.com/office/drawing/2014/main" id="{AFA7A9D5-D01F-4CA8-9706-15673B3BB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11043</xdr:colOff>
      <xdr:row>50</xdr:row>
      <xdr:rowOff>160130</xdr:rowOff>
    </xdr:from>
    <xdr:to>
      <xdr:col>18</xdr:col>
      <xdr:colOff>19539</xdr:colOff>
      <xdr:row>51</xdr:row>
      <xdr:rowOff>1939192</xdr:rowOff>
    </xdr:to>
    <xdr:graphicFrame macro="">
      <xdr:nvGraphicFramePr>
        <xdr:cNvPr id="12" name="Chart 11">
          <a:extLst>
            <a:ext uri="{FF2B5EF4-FFF2-40B4-BE49-F238E27FC236}">
              <a16:creationId xmlns:a16="http://schemas.microsoft.com/office/drawing/2014/main" id="{891735F8-3842-4999-AA92-CFADE0301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4886</xdr:colOff>
      <xdr:row>49</xdr:row>
      <xdr:rowOff>39076</xdr:rowOff>
    </xdr:from>
    <xdr:to>
      <xdr:col>16</xdr:col>
      <xdr:colOff>14655</xdr:colOff>
      <xdr:row>49</xdr:row>
      <xdr:rowOff>1865923</xdr:rowOff>
    </xdr:to>
    <xdr:graphicFrame macro="">
      <xdr:nvGraphicFramePr>
        <xdr:cNvPr id="13" name="Chart 12">
          <a:extLst>
            <a:ext uri="{FF2B5EF4-FFF2-40B4-BE49-F238E27FC236}">
              <a16:creationId xmlns:a16="http://schemas.microsoft.com/office/drawing/2014/main" id="{7B4874D0-6CBB-4239-87C6-B3521C36F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35</xdr:col>
      <xdr:colOff>849923</xdr:colOff>
      <xdr:row>85</xdr:row>
      <xdr:rowOff>161192</xdr:rowOff>
    </xdr:from>
    <xdr:ext cx="1442710" cy="1288880"/>
    <xdr:pic>
      <xdr:nvPicPr>
        <xdr:cNvPr id="40" name="Picture 39">
          <a:extLst>
            <a:ext uri="{FF2B5EF4-FFF2-40B4-BE49-F238E27FC236}">
              <a16:creationId xmlns:a16="http://schemas.microsoft.com/office/drawing/2014/main" id="{DF5E49DA-C8C8-4568-B56A-BE153BDCA7E9}"/>
            </a:ext>
          </a:extLst>
        </xdr:cNvPr>
        <xdr:cNvPicPr>
          <a:picLocks noChangeAspect="1"/>
        </xdr:cNvPicPr>
      </xdr:nvPicPr>
      <xdr:blipFill>
        <a:blip xmlns:r="http://schemas.openxmlformats.org/officeDocument/2006/relationships" r:embed="rId1"/>
        <a:stretch>
          <a:fillRect/>
        </a:stretch>
      </xdr:blipFill>
      <xdr:spPr>
        <a:xfrm>
          <a:off x="34133692" y="34807769"/>
          <a:ext cx="1442710" cy="1288880"/>
        </a:xfrm>
        <a:prstGeom prst="rect">
          <a:avLst/>
        </a:prstGeom>
      </xdr:spPr>
    </xdr:pic>
    <xdr:clientData/>
  </xdr:oneCellAnchor>
  <xdr:twoCellAnchor>
    <xdr:from>
      <xdr:col>2</xdr:col>
      <xdr:colOff>9769</xdr:colOff>
      <xdr:row>11</xdr:row>
      <xdr:rowOff>43793</xdr:rowOff>
    </xdr:from>
    <xdr:to>
      <xdr:col>5</xdr:col>
      <xdr:colOff>24424</xdr:colOff>
      <xdr:row>11</xdr:row>
      <xdr:rowOff>1675423</xdr:rowOff>
    </xdr:to>
    <xdr:graphicFrame macro="">
      <xdr:nvGraphicFramePr>
        <xdr:cNvPr id="41" name="Chart 40">
          <a:extLst>
            <a:ext uri="{FF2B5EF4-FFF2-40B4-BE49-F238E27FC236}">
              <a16:creationId xmlns:a16="http://schemas.microsoft.com/office/drawing/2014/main" id="{3E45D7D0-276C-4E99-B891-D35298C7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486104</xdr:colOff>
      <xdr:row>11</xdr:row>
      <xdr:rowOff>35035</xdr:rowOff>
    </xdr:from>
    <xdr:to>
      <xdr:col>8</xdr:col>
      <xdr:colOff>614620</xdr:colOff>
      <xdr:row>11</xdr:row>
      <xdr:rowOff>1666665</xdr:rowOff>
    </xdr:to>
    <xdr:graphicFrame macro="">
      <xdr:nvGraphicFramePr>
        <xdr:cNvPr id="42" name="Chart 41">
          <a:extLst>
            <a:ext uri="{FF2B5EF4-FFF2-40B4-BE49-F238E27FC236}">
              <a16:creationId xmlns:a16="http://schemas.microsoft.com/office/drawing/2014/main" id="{60AD11E7-63C6-4E80-AAA8-E469FC854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481723</xdr:colOff>
      <xdr:row>11</xdr:row>
      <xdr:rowOff>56931</xdr:rowOff>
    </xdr:from>
    <xdr:to>
      <xdr:col>12</xdr:col>
      <xdr:colOff>610240</xdr:colOff>
      <xdr:row>11</xdr:row>
      <xdr:rowOff>1688561</xdr:rowOff>
    </xdr:to>
    <xdr:graphicFrame macro="">
      <xdr:nvGraphicFramePr>
        <xdr:cNvPr id="43" name="Chart 42">
          <a:extLst>
            <a:ext uri="{FF2B5EF4-FFF2-40B4-BE49-F238E27FC236}">
              <a16:creationId xmlns:a16="http://schemas.microsoft.com/office/drawing/2014/main" id="{88143C8F-D37D-4DB9-98C5-B35448A63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153276</xdr:colOff>
      <xdr:row>14</xdr:row>
      <xdr:rowOff>109483</xdr:rowOff>
    </xdr:from>
    <xdr:to>
      <xdr:col>5</xdr:col>
      <xdr:colOff>10276</xdr:colOff>
      <xdr:row>14</xdr:row>
      <xdr:rowOff>1741113</xdr:rowOff>
    </xdr:to>
    <xdr:graphicFrame macro="">
      <xdr:nvGraphicFramePr>
        <xdr:cNvPr id="44" name="Chart 43">
          <a:extLst>
            <a:ext uri="{FF2B5EF4-FFF2-40B4-BE49-F238E27FC236}">
              <a16:creationId xmlns:a16="http://schemas.microsoft.com/office/drawing/2014/main" id="{1A11835D-A925-48C6-8903-5034EF0D2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490483</xdr:colOff>
      <xdr:row>14</xdr:row>
      <xdr:rowOff>52551</xdr:rowOff>
    </xdr:from>
    <xdr:to>
      <xdr:col>9</xdr:col>
      <xdr:colOff>1516</xdr:colOff>
      <xdr:row>14</xdr:row>
      <xdr:rowOff>1684181</xdr:rowOff>
    </xdr:to>
    <xdr:graphicFrame macro="">
      <xdr:nvGraphicFramePr>
        <xdr:cNvPr id="45" name="Chart 44">
          <a:extLst>
            <a:ext uri="{FF2B5EF4-FFF2-40B4-BE49-F238E27FC236}">
              <a16:creationId xmlns:a16="http://schemas.microsoft.com/office/drawing/2014/main" id="{9DE26C89-B601-4403-8477-4C87A717D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499241</xdr:colOff>
      <xdr:row>14</xdr:row>
      <xdr:rowOff>65686</xdr:rowOff>
    </xdr:from>
    <xdr:to>
      <xdr:col>13</xdr:col>
      <xdr:colOff>10275</xdr:colOff>
      <xdr:row>14</xdr:row>
      <xdr:rowOff>1697316</xdr:rowOff>
    </xdr:to>
    <xdr:graphicFrame macro="">
      <xdr:nvGraphicFramePr>
        <xdr:cNvPr id="46" name="Chart 45">
          <a:extLst>
            <a:ext uri="{FF2B5EF4-FFF2-40B4-BE49-F238E27FC236}">
              <a16:creationId xmlns:a16="http://schemas.microsoft.com/office/drawing/2014/main" id="{317FB6EE-E898-4C92-A330-70573AED2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49122</xdr:colOff>
      <xdr:row>27</xdr:row>
      <xdr:rowOff>0</xdr:rowOff>
    </xdr:from>
    <xdr:to>
      <xdr:col>13</xdr:col>
      <xdr:colOff>16649</xdr:colOff>
      <xdr:row>34</xdr:row>
      <xdr:rowOff>218965</xdr:rowOff>
    </xdr:to>
    <xdr:graphicFrame macro="">
      <xdr:nvGraphicFramePr>
        <xdr:cNvPr id="2" name="Chart 1">
          <a:extLst>
            <a:ext uri="{FF2B5EF4-FFF2-40B4-BE49-F238E27FC236}">
              <a16:creationId xmlns:a16="http://schemas.microsoft.com/office/drawing/2014/main" id="{CCA36882-B264-4E59-8A5F-E578534DD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39</xdr:col>
      <xdr:colOff>903495</xdr:colOff>
      <xdr:row>98</xdr:row>
      <xdr:rowOff>132522</xdr:rowOff>
    </xdr:from>
    <xdr:ext cx="1442710" cy="1288880"/>
    <xdr:pic>
      <xdr:nvPicPr>
        <xdr:cNvPr id="3" name="Picture 2">
          <a:extLst>
            <a:ext uri="{FF2B5EF4-FFF2-40B4-BE49-F238E27FC236}">
              <a16:creationId xmlns:a16="http://schemas.microsoft.com/office/drawing/2014/main" id="{44C34D3B-C090-4C28-8B36-1335BAE8FD1B}"/>
            </a:ext>
          </a:extLst>
        </xdr:cNvPr>
        <xdr:cNvPicPr>
          <a:picLocks noChangeAspect="1"/>
        </xdr:cNvPicPr>
      </xdr:nvPicPr>
      <xdr:blipFill>
        <a:blip xmlns:r="http://schemas.openxmlformats.org/officeDocument/2006/relationships" r:embed="rId2"/>
        <a:stretch>
          <a:fillRect/>
        </a:stretch>
      </xdr:blipFill>
      <xdr:spPr>
        <a:xfrm>
          <a:off x="49169845" y="35101972"/>
          <a:ext cx="1442710" cy="1288880"/>
        </a:xfrm>
        <a:prstGeom prst="rect">
          <a:avLst/>
        </a:prstGeom>
      </xdr:spPr>
    </xdr:pic>
    <xdr:clientData/>
  </xdr:oneCellAnchor>
  <xdr:twoCellAnchor>
    <xdr:from>
      <xdr:col>1</xdr:col>
      <xdr:colOff>57555</xdr:colOff>
      <xdr:row>8</xdr:row>
      <xdr:rowOff>127000</xdr:rowOff>
    </xdr:from>
    <xdr:to>
      <xdr:col>3</xdr:col>
      <xdr:colOff>3115324</xdr:colOff>
      <xdr:row>20</xdr:row>
      <xdr:rowOff>83038</xdr:rowOff>
    </xdr:to>
    <xdr:graphicFrame macro="">
      <xdr:nvGraphicFramePr>
        <xdr:cNvPr id="4" name="Chart 3">
          <a:extLst>
            <a:ext uri="{FF2B5EF4-FFF2-40B4-BE49-F238E27FC236}">
              <a16:creationId xmlns:a16="http://schemas.microsoft.com/office/drawing/2014/main" id="{49B9BE3D-1967-4A6F-BE93-249C68693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87589</xdr:colOff>
      <xdr:row>34</xdr:row>
      <xdr:rowOff>201450</xdr:rowOff>
    </xdr:from>
    <xdr:to>
      <xdr:col>13</xdr:col>
      <xdr:colOff>73306</xdr:colOff>
      <xdr:row>39</xdr:row>
      <xdr:rowOff>74448</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D2AD518-F7B1-471D-9B27-914D9ED7B1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876739" y="13377700"/>
              <a:ext cx="7180267" cy="11175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87586</xdr:colOff>
      <xdr:row>38</xdr:row>
      <xdr:rowOff>188310</xdr:rowOff>
    </xdr:from>
    <xdr:to>
      <xdr:col>13</xdr:col>
      <xdr:colOff>65689</xdr:colOff>
      <xdr:row>43</xdr:row>
      <xdr:rowOff>30657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CC99A16-8151-44C1-922E-CD68956B2C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876736" y="14355160"/>
              <a:ext cx="7172653" cy="11123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102565</xdr:colOff>
      <xdr:row>58</xdr:row>
      <xdr:rowOff>34195</xdr:rowOff>
    </xdr:from>
    <xdr:to>
      <xdr:col>24</xdr:col>
      <xdr:colOff>1225129</xdr:colOff>
      <xdr:row>58</xdr:row>
      <xdr:rowOff>3795348</xdr:rowOff>
    </xdr:to>
    <xdr:graphicFrame macro="">
      <xdr:nvGraphicFramePr>
        <xdr:cNvPr id="7" name="Chart 6">
          <a:extLst>
            <a:ext uri="{FF2B5EF4-FFF2-40B4-BE49-F238E27FC236}">
              <a16:creationId xmlns:a16="http://schemas.microsoft.com/office/drawing/2014/main" id="{25520355-B660-4886-A396-57FFF25C6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58616</xdr:colOff>
      <xdr:row>49</xdr:row>
      <xdr:rowOff>25698</xdr:rowOff>
    </xdr:from>
    <xdr:to>
      <xdr:col>18</xdr:col>
      <xdr:colOff>24423</xdr:colOff>
      <xdr:row>49</xdr:row>
      <xdr:rowOff>1763346</xdr:rowOff>
    </xdr:to>
    <xdr:graphicFrame macro="">
      <xdr:nvGraphicFramePr>
        <xdr:cNvPr id="8" name="Chart 7">
          <a:extLst>
            <a:ext uri="{FF2B5EF4-FFF2-40B4-BE49-F238E27FC236}">
              <a16:creationId xmlns:a16="http://schemas.microsoft.com/office/drawing/2014/main" id="{0D0C5CD4-9C4F-4C8D-82C6-30DE15EFC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14654</xdr:colOff>
      <xdr:row>51</xdr:row>
      <xdr:rowOff>83038</xdr:rowOff>
    </xdr:from>
    <xdr:to>
      <xdr:col>16</xdr:col>
      <xdr:colOff>5523</xdr:colOff>
      <xdr:row>51</xdr:row>
      <xdr:rowOff>1973385</xdr:rowOff>
    </xdr:to>
    <xdr:graphicFrame macro="">
      <xdr:nvGraphicFramePr>
        <xdr:cNvPr id="9" name="Chart 8">
          <a:extLst>
            <a:ext uri="{FF2B5EF4-FFF2-40B4-BE49-F238E27FC236}">
              <a16:creationId xmlns:a16="http://schemas.microsoft.com/office/drawing/2014/main" id="{B0C90AE6-3513-475D-B885-1FCFD002D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14654</xdr:colOff>
      <xdr:row>58</xdr:row>
      <xdr:rowOff>34195</xdr:rowOff>
    </xdr:from>
    <xdr:to>
      <xdr:col>22</xdr:col>
      <xdr:colOff>1138115</xdr:colOff>
      <xdr:row>58</xdr:row>
      <xdr:rowOff>3853964</xdr:rowOff>
    </xdr:to>
    <xdr:graphicFrame macro="">
      <xdr:nvGraphicFramePr>
        <xdr:cNvPr id="10" name="Chart 9">
          <a:extLst>
            <a:ext uri="{FF2B5EF4-FFF2-40B4-BE49-F238E27FC236}">
              <a16:creationId xmlns:a16="http://schemas.microsoft.com/office/drawing/2014/main" id="{E8963F98-2879-4FC3-A68D-AEA244C10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11043</xdr:colOff>
      <xdr:row>50</xdr:row>
      <xdr:rowOff>160130</xdr:rowOff>
    </xdr:from>
    <xdr:to>
      <xdr:col>18</xdr:col>
      <xdr:colOff>19539</xdr:colOff>
      <xdr:row>51</xdr:row>
      <xdr:rowOff>1939192</xdr:rowOff>
    </xdr:to>
    <xdr:graphicFrame macro="">
      <xdr:nvGraphicFramePr>
        <xdr:cNvPr id="11" name="Chart 10">
          <a:extLst>
            <a:ext uri="{FF2B5EF4-FFF2-40B4-BE49-F238E27FC236}">
              <a16:creationId xmlns:a16="http://schemas.microsoft.com/office/drawing/2014/main" id="{DA373DF8-608B-453C-BD50-95A68EC5E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4886</xdr:colOff>
      <xdr:row>49</xdr:row>
      <xdr:rowOff>39076</xdr:rowOff>
    </xdr:from>
    <xdr:to>
      <xdr:col>16</xdr:col>
      <xdr:colOff>14655</xdr:colOff>
      <xdr:row>49</xdr:row>
      <xdr:rowOff>1865923</xdr:rowOff>
    </xdr:to>
    <xdr:graphicFrame macro="">
      <xdr:nvGraphicFramePr>
        <xdr:cNvPr id="12" name="Chart 11">
          <a:extLst>
            <a:ext uri="{FF2B5EF4-FFF2-40B4-BE49-F238E27FC236}">
              <a16:creationId xmlns:a16="http://schemas.microsoft.com/office/drawing/2014/main" id="{D4764D4B-BFF1-4A59-8DAF-7D9A1413E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twan-projects\cts-reports\app\report\cts-weekly-report.xlsx" TargetMode="External"/><Relationship Id="rId1" Type="http://schemas.openxmlformats.org/officeDocument/2006/relationships/externalLinkPath" Target="cts-weekly-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cover"/>
      <sheetName val="weekly_news_comments"/>
      <sheetName val="report part 1"/>
      <sheetName val="weekly_mm_data"/>
      <sheetName val="weekly_omo_data"/>
      <sheetName val="weekly_nhtm_data"/>
      <sheetName val="weekly_other_data"/>
      <sheetName val="report part 2"/>
      <sheetName val="report part 3"/>
      <sheetName val="report disclaimer"/>
      <sheetName val="data news"/>
      <sheetName val="data part 1"/>
      <sheetName val="data part 2"/>
      <sheetName val="emoji"/>
      <sheetName val="weekly_stock_portfolio"/>
      <sheetName val="weekly_market_cap"/>
      <sheetName val="weekly_history_data"/>
      <sheetName val="weekly_ms_index"/>
      <sheetName val="weekly_nntd_history"/>
      <sheetName val="weekly_nntd_stock"/>
      <sheetName val="weekly_news_list"/>
      <sheetName val="weekly_data_comment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6">
          <cell r="S6" t="str">
            <v>impact_ratio</v>
          </cell>
        </row>
        <row r="7">
          <cell r="K7" t="str">
            <v>Ngân hàng</v>
          </cell>
          <cell r="S7">
            <v>0.32750200593505024</v>
          </cell>
        </row>
        <row r="8">
          <cell r="K8" t="str">
            <v>Bất động sản</v>
          </cell>
          <cell r="S8">
            <v>0.10134189794957493</v>
          </cell>
        </row>
        <row r="9">
          <cell r="K9" t="str">
            <v>Công nghệ</v>
          </cell>
          <cell r="S9">
            <v>8.2784763374552303E-2</v>
          </cell>
        </row>
        <row r="10">
          <cell r="G10" t="str">
            <v>net_value</v>
          </cell>
          <cell r="H10" t="str">
            <v>cum_net</v>
          </cell>
          <cell r="K10" t="str">
            <v>Thép</v>
          </cell>
          <cell r="S10">
            <v>6.8111718293878784E-2</v>
          </cell>
        </row>
        <row r="11">
          <cell r="A11">
            <v>45877</v>
          </cell>
          <cell r="G11">
            <v>0</v>
          </cell>
          <cell r="H11">
            <v>-2476.9321877760003</v>
          </cell>
          <cell r="K11" t="str">
            <v>Thực phẩm</v>
          </cell>
          <cell r="S11">
            <v>4.8529046939346426E-2</v>
          </cell>
        </row>
        <row r="12">
          <cell r="A12">
            <v>45876</v>
          </cell>
          <cell r="G12">
            <v>-639.68686387200012</v>
          </cell>
          <cell r="H12">
            <v>-2476.9321877760003</v>
          </cell>
          <cell r="K12" t="str">
            <v>Du lịch và DV</v>
          </cell>
          <cell r="S12">
            <v>4.6681787957915263E-2</v>
          </cell>
        </row>
        <row r="13">
          <cell r="A13">
            <v>45875</v>
          </cell>
          <cell r="G13">
            <v>-235.96635609600017</v>
          </cell>
          <cell r="H13">
            <v>-1837.2453239040001</v>
          </cell>
          <cell r="K13" t="str">
            <v>Hoá chất</v>
          </cell>
          <cell r="S13">
            <v>3.1808661534300946E-2</v>
          </cell>
        </row>
        <row r="14">
          <cell r="A14">
            <v>45874</v>
          </cell>
          <cell r="G14">
            <v>-1314.0477870080001</v>
          </cell>
          <cell r="H14">
            <v>-1601.2789678079998</v>
          </cell>
          <cell r="K14" t="str">
            <v>Chứng khoán</v>
          </cell>
          <cell r="S14">
            <v>2.639845331133809E-2</v>
          </cell>
        </row>
        <row r="15">
          <cell r="A15">
            <v>45873</v>
          </cell>
          <cell r="G15">
            <v>-287.23118079999983</v>
          </cell>
          <cell r="H15">
            <v>-287.23118079999983</v>
          </cell>
          <cell r="K15" t="str">
            <v>Dầu khí</v>
          </cell>
          <cell r="S15">
            <v>2.524987568904118E-2</v>
          </cell>
        </row>
        <row r="16">
          <cell r="K16" t="str">
            <v>Bán lẻ</v>
          </cell>
          <cell r="S16">
            <v>2.2416167524100836E-2</v>
          </cell>
        </row>
        <row r="17">
          <cell r="K17" t="str">
            <v>Xây dựng</v>
          </cell>
          <cell r="S17">
            <v>1.4428464951916166E-2</v>
          </cell>
        </row>
        <row r="18">
          <cell r="K18" t="str">
            <v>Công nghiệp</v>
          </cell>
          <cell r="S18">
            <v>1.0913988169127153E-2</v>
          </cell>
        </row>
        <row r="19">
          <cell r="K19" t="str">
            <v>Bảo hiểm</v>
          </cell>
          <cell r="S19">
            <v>8.8691308639884479E-3</v>
          </cell>
        </row>
        <row r="20">
          <cell r="K20" t="str">
            <v>DV hạ tầng</v>
          </cell>
          <cell r="S20">
            <v>8.6696723370315847E-3</v>
          </cell>
        </row>
        <row r="21">
          <cell r="K21" t="str">
            <v>Thuỷ sản</v>
          </cell>
          <cell r="S21">
            <v>3.5277581225954184E-3</v>
          </cell>
        </row>
        <row r="22">
          <cell r="K22" t="str">
            <v>Dệt may</v>
          </cell>
          <cell r="S22">
            <v>1.4394099720325575E-3</v>
          </cell>
        </row>
        <row r="23">
          <cell r="K23" t="str">
            <v>BĐS KCN</v>
          </cell>
          <cell r="S23">
            <v>6.8120137843248108E-4</v>
          </cell>
        </row>
        <row r="24">
          <cell r="K24" t="str">
            <v>Công ty tài chính</v>
          </cell>
          <cell r="S24">
            <v>1.4151591455407485E-4</v>
          </cell>
        </row>
        <row r="25">
          <cell r="K25" t="str">
            <v>Y tế</v>
          </cell>
          <cell r="S25">
            <v>-9.1215013446396435E-5</v>
          </cell>
        </row>
        <row r="26">
          <cell r="K26" t="str">
            <v>Hàng tiêu dùng</v>
          </cell>
          <cell r="S26">
            <v>-4.3002666093824399E-4</v>
          </cell>
        </row>
        <row r="27">
          <cell r="K27" t="str">
            <v>Vận tải</v>
          </cell>
          <cell r="S27">
            <v>-1.0102095321545435E-3</v>
          </cell>
        </row>
        <row r="28">
          <cell r="K28" t="str">
            <v>Khoáng sản</v>
          </cell>
          <cell r="S28">
            <v>-2.2965688318179692E-3</v>
          </cell>
        </row>
      </sheetData>
      <sheetData sheetId="13"/>
      <sheetData sheetId="14"/>
      <sheetData sheetId="15"/>
      <sheetData sheetId="16"/>
      <sheetData sheetId="17"/>
      <sheetData sheetId="18"/>
      <sheetData sheetId="19"/>
      <sheetData sheetId="20"/>
      <sheetData sheetId="2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4EBC1B8F-E152-417D-BAF9-6289AC6A9FBE}" autoFormatId="16" applyNumberFormats="0" applyBorderFormats="0" applyFontFormats="0" applyPatternFormats="0" applyAlignmentFormats="0" applyWidthHeightFormats="0">
  <queryTableRefresh nextId="20">
    <queryTableFields count="1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pct_change" tableColumnId="8"/>
      <queryTableField id="9" name="diff" tableColumnId="9"/>
      <queryTableField id="10" name="cum_volume" tableColumnId="10"/>
      <queryTableField id="11" name="cum_value" tableColumnId="11"/>
      <queryTableField id="12" name="week_open" tableColumnId="12"/>
      <queryTableField id="13" name="week_prev_high" tableColumnId="13"/>
      <queryTableField id="14" name="week_prev_low" tableColumnId="14"/>
      <queryTableField id="15" name="week_pivot" tableColumnId="15"/>
      <queryTableField id="16" name="month_open" tableColumnId="16"/>
      <queryTableField id="17" name="month_prev_high" tableColumnId="17"/>
      <queryTableField id="18" name="month_prev_low" tableColumnId="18"/>
      <queryTableField id="19" name="month_pivot"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7" xr16:uid="{1581A4E0-453A-47A8-9D9A-61C023110580}" autoFormatId="16" applyNumberFormats="0" applyBorderFormats="0" applyFontFormats="0" applyPatternFormats="0" applyAlignmentFormats="0" applyWidthHeightFormats="0">
  <queryTableRefresh nextId="12">
    <queryTableFields count="11">
      <queryTableField id="1" name="date" tableColumnId="1"/>
      <queryTableField id="2" name="pct_change" tableColumnId="2"/>
      <queryTableField id="3" name="vol_ratio" tableColumnId="3"/>
      <queryTableField id="4" name="t0_score" tableColumnId="4"/>
      <queryTableField id="5" name="t5_score" tableColumnId="5"/>
      <queryTableField id="6" name="hsA" tableColumnId="6"/>
      <queryTableField id="7" name="hsB" tableColumnId="7"/>
      <queryTableField id="8" name="hsC" tableColumnId="8"/>
      <queryTableField id="9" name="hsD" tableColumnId="9"/>
      <queryTableField id="10" name="pct_score" tableColumnId="10"/>
      <queryTableField id="11" name="pct_price"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29" xr16:uid="{93429984-4910-4B90-BE26-6EE6FD9F168D}" autoFormatId="16" applyNumberFormats="0" applyBorderFormats="0" applyFontFormats="0" applyPatternFormats="0" applyAlignmentFormats="0" applyWidthHeightFormats="0">
  <queryTableRefresh nextId="9">
    <queryTableFields count="8">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30" xr16:uid="{949C0BBE-567B-4325-A352-D265E08D4E78}"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net_value" tableColumnId="3"/>
      <queryTableField id="4" name="top_check"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6" xr16:uid="{91E41069-D4D9-42B5-B9F0-433F4F31B7F0}"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6" xr16:uid="{0A4964B7-BC30-4A71-8E20-52A7726FEF62}" autoFormatId="16" applyNumberFormats="0" applyBorderFormats="0" applyFontFormats="0" applyPatternFormats="0" applyAlignmentFormats="0" applyWidthHeightFormats="0">
  <queryTableRefresh nextId="11">
    <queryTableFields count="7">
      <queryTableField id="1" name="ticker" tableColumnId="1"/>
      <queryTableField id="8" name="industry" tableColumnId="6"/>
      <queryTableField id="2" name="close" tableColumnId="2"/>
      <queryTableField id="3" name="pct_change" tableColumnId="3"/>
      <queryTableField id="4" name="t0_score" tableColumnId="4"/>
      <queryTableField id="5" name="vol_ratio" tableColumnId="5"/>
      <queryTableField id="10" name="type"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3" xr16:uid="{8B93E991-5DFB-455D-9356-C56578CFC284}" autoFormatId="16" applyNumberFormats="0" applyBorderFormats="0" applyFontFormats="0" applyPatternFormats="0" applyAlignmentFormats="0" applyWidthHeightFormats="0">
  <queryTableRefresh nextId="29">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cum_volume" tableColumnId="8"/>
      <queryTableField id="9" name="cum_value" tableColumnId="9"/>
      <queryTableField id="10" name="pct_change" tableColumnId="10"/>
      <queryTableField id="11" name="diff" tableColumnId="11"/>
      <queryTableField id="12" name="sentiment_pos" tableColumnId="12"/>
      <queryTableField id="13" name="sentiment_neg" tableColumnId="13"/>
      <queryTableField id="17" name="price_pos" tableColumnId="17"/>
      <queryTableField id="19" name="price_neu" tableColumnId="19"/>
      <queryTableField id="18" name="price_neg" tableColumnId="18"/>
      <queryTableField id="21" name="vol_ratio_pos" tableColumnId="14"/>
      <queryTableField id="23" name="vol_ratio_neu" tableColumnId="16"/>
      <queryTableField id="22" name="vol_ratio_neg" tableColumnId="15"/>
      <queryTableField id="20" name="vol_ratio" tableColumnId="2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4" xr16:uid="{BFFF1187-EB51-4522-80A8-128700DB1C11}" autoFormatId="16" applyNumberFormats="0" applyBorderFormats="0" applyFontFormats="0" applyPatternFormats="0" applyAlignmentFormats="0" applyWidthHeightFormats="0">
  <queryTableRefresh nextId="17">
    <queryTableFields count="7">
      <queryTableField id="5" name="date" tableColumnId="5"/>
      <queryTableField id="6" name="sell_volume" tableColumnId="6"/>
      <queryTableField id="7" name="buy_volume" tableColumnId="7"/>
      <queryTableField id="8" name="sell_value" tableColumnId="8"/>
      <queryTableField id="9" name="buy_value" tableColumnId="9"/>
      <queryTableField id="10" name="net_volume" tableColumnId="10"/>
      <queryTableField id="3" name="net_value"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5" xr16:uid="{60FE6819-498A-444D-BA8D-800488D6F984}"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net_value" tableColumnId="3"/>
      <queryTableField id="4" name="top_check" tableColumnId="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2" xr16:uid="{30ED2286-A96A-4B9D-966A-04055674F981}" autoFormatId="16" applyNumberFormats="0" applyBorderFormats="0" applyFontFormats="0" applyPatternFormats="0" applyAlignmentFormats="0" applyWidthHeightFormats="0">
  <queryTableRefresh nextId="4">
    <queryTableFields count="3">
      <queryTableField id="1" name="ticker" tableColumnId="1"/>
      <queryTableField id="2" name="vol_ratio" tableColumnId="2"/>
      <queryTableField id="3" name="t0_score"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15E2F7-99F6-4936-9922-016489F8C96D}"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12" xr16:uid="{4CE69B06-DBF0-4E3D-B77F-3EAF22DA85E8}" autoFormatId="16" applyNumberFormats="0" applyBorderFormats="0" applyFontFormats="0" applyPatternFormats="0" applyAlignmentFormats="0" applyWidthHeightFormats="0">
  <queryTableRefresh nextId="21">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cum_volume" tableColumnId="8"/>
      <queryTableField id="9" name="cum_value" tableColumnId="9"/>
      <queryTableField id="10" name="pct_change" tableColumnId="10"/>
      <queryTableField id="11" name="diff" tableColumnId="11"/>
      <queryTableField id="12" name="sentiment_pos" tableColumnId="12"/>
      <queryTableField id="13" name="sentiment_neg" tableColumnId="13"/>
      <queryTableField id="14" name="price_pos" tableColumnId="14"/>
      <queryTableField id="15" name="price_neu" tableColumnId="15"/>
      <queryTableField id="16" name="price_neg" tableColumnId="16"/>
      <queryTableField id="17" name="vol_ratio_pos" tableColumnId="17"/>
      <queryTableField id="18" name="vol_ratio_neu" tableColumnId="18"/>
      <queryTableField id="19" name="vol_ratio_neg" tableColumnId="19"/>
      <queryTableField id="20" name="vol_ratio"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14" xr16:uid="{E9C62E1F-A5B0-4435-A8F8-469DF57A9CB8}"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net_value" tableColumnId="3"/>
      <queryTableField id="4" name="top_check" tableColumnId="4"/>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5" connectionId="15" xr16:uid="{CC2B230C-A6FD-4D78-98A1-E4A7C4D5B07C}" autoFormatId="16" applyNumberFormats="0" applyBorderFormats="0" applyFontFormats="0" applyPatternFormats="0" applyAlignmentFormats="0" applyWidthHeightFormats="0">
  <queryTableRefresh nextId="8">
    <queryTableFields count="7">
      <queryTableField id="1" name="ticker" tableColumnId="1"/>
      <queryTableField id="2" name="industry" tableColumnId="2"/>
      <queryTableField id="3" name="close" tableColumnId="3"/>
      <queryTableField id="4" name="pct_change" tableColumnId="4"/>
      <queryTableField id="5" name="t0_score" tableColumnId="5"/>
      <queryTableField id="6" name="vol_ratio" tableColumnId="6"/>
      <queryTableField id="7" name="type" tableColumnId="7"/>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3" connectionId="13" xr16:uid="{F4484AFA-1251-4E6A-98B3-D0AF31B9A369}" autoFormatId="16" applyNumberFormats="0" applyBorderFormats="0" applyFontFormats="0" applyPatternFormats="0" applyAlignmentFormats="0" applyWidthHeightFormats="0">
  <queryTableRefresh nextId="8">
    <queryTableFields count="7">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1" xr16:uid="{DEA102CA-3CBE-4957-95AD-C2D2F1703579}" autoFormatId="16" applyNumberFormats="0" applyBorderFormats="0" applyFontFormats="0" applyPatternFormats="0" applyAlignmentFormats="0" applyWidthHeightFormats="0">
  <queryTableRefresh nextId="4">
    <queryTableFields count="3">
      <queryTableField id="1" name="ticker" tableColumnId="1"/>
      <queryTableField id="2" name="vol_ratio" tableColumnId="2"/>
      <queryTableField id="3" name="t0_score" tableColumnId="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0" xr16:uid="{0EA24236-5EDE-40A5-8DA0-B77C36877F05}"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8" xr16:uid="{07AFB975-C21A-4A9B-9D9C-BA73D4EFE7F9}" autoFormatId="16" applyNumberFormats="0" applyBorderFormats="0" applyFontFormats="0" applyPatternFormats="0" applyAlignmentFormats="0" applyWidthHeightFormats="0">
  <queryTableRefresh nextId="11">
    <queryTableFields count="10">
      <queryTableField id="1" name="source" tableColumnId="1"/>
      <queryTableField id="2" name="title" tableColumnId="2"/>
      <queryTableField id="3" name="content" tableColumnId="3"/>
      <queryTableField id="4" name="image_url" tableColumnId="4"/>
      <queryTableField id="5" name="article_url" tableColumnId="5"/>
      <queryTableField id="6" name="published_time" tableColumnId="6"/>
      <queryTableField id="7" name="news_type" tableColumnId="7"/>
      <queryTableField id="8" name="word_count" tableColumnId="8"/>
      <queryTableField id="9" name="impact" tableColumnId="9"/>
      <queryTableField id="10" name="ai_selected" tableColumnId="10"/>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3" connectionId="24" xr16:uid="{A4787D20-89BA-44D8-8F16-13C7403F8DFF}" autoFormatId="16" applyNumberFormats="0" applyBorderFormats="0" applyFontFormats="0" applyPatternFormats="0" applyAlignmentFormats="0" applyWidthHeightFormats="0">
  <queryTableRefresh nextId="10">
    <queryTableFields count="9">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 id="9" name="ticker" tableColumnId="9"/>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23" xr16:uid="{0CE0EF5D-E175-406B-B4BD-40F8E87EBCA9}" autoFormatId="16" applyNumberFormats="0" applyBorderFormats="0" applyFontFormats="0" applyPatternFormats="0" applyAlignmentFormats="0" applyWidthHeightFormats="0">
  <queryTableRefresh nextId="25">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23" name="cum_volume" tableColumnId="22"/>
      <queryTableField id="8" name="pct_change" tableColumnId="8"/>
      <queryTableField id="9" name="diff" tableColumnId="9"/>
      <queryTableField id="10" name="basis" tableColumnId="10"/>
      <queryTableField id="21" name="open_interest" tableColumnId="21"/>
      <queryTableField id="13" name="week_open" tableColumnId="13"/>
      <queryTableField id="14" name="week_prev_high" tableColumnId="14"/>
      <queryTableField id="15" name="week_prev_low" tableColumnId="15"/>
      <queryTableField id="16" name="week_pivot" tableColumnId="16"/>
      <queryTableField id="17" name="month_open" tableColumnId="17"/>
      <queryTableField id="18" name="month_prev_high" tableColumnId="18"/>
      <queryTableField id="19" name="month_prev_low" tableColumnId="19"/>
      <queryTableField id="20" name="month_pivot" tableColumnId="20"/>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25" xr16:uid="{B2AFF204-AD87-449A-88DD-181A097EF04F}" autoFormatId="16" applyNumberFormats="0" applyBorderFormats="0" applyFontFormats="0" applyPatternFormats="0" applyAlignmentFormats="0" applyWidthHeightFormats="0">
  <queryTableRefresh nextId="5">
    <queryTableFields count="4">
      <queryTableField id="1" name="name" tableColumnId="1"/>
      <queryTableField id="2" name="base" tableColumnId="2"/>
      <queryTableField id="3" name="risk" tableColumnId="3"/>
      <queryTableField id="4" name="profit" tableColumnId="4"/>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2" connectionId="9" xr16:uid="{1C1E7E23-528B-4700-8926-30F580887A94}"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7" xr16:uid="{F0FBFA88-8D04-44E7-B26E-07A3A6EF7DD4}" autoFormatId="16" applyNumberFormats="0" applyBorderFormats="0" applyFontFormats="0" applyPatternFormats="0" applyAlignmentFormats="0" applyWidthHeightFormats="0">
  <queryTableRefresh nextId="10">
    <queryTableFields count="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pct_change" tableColumnId="8"/>
      <queryTableField id="9" name="diff" tableColumnId="9"/>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1" connectionId="22" xr16:uid="{C2328DBF-2F9D-485E-9D74-61B3AC85E237}"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connectionId="19"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 connectionId="21"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 connectionId="20" xr16:uid="{A12C1195-17C1-4A1E-AA24-6A2AFB5613E8}" autoFormatId="16" applyNumberFormats="0" applyBorderFormats="0" applyFontFormats="0" applyPatternFormats="0" applyAlignmentFormats="0" applyWidthHeightFormats="0">
  <queryTableRefresh nextId="41">
    <queryTableFields count="11">
      <queryTableField id="19" name="name" tableColumnId="18"/>
      <queryTableField id="31" name="rate-2025-08-01" tableColumnId="3"/>
      <queryTableField id="32" name="value-2025-08-01" tableColumnId="4"/>
      <queryTableField id="33" name="rate-2025-08-04" tableColumnId="5"/>
      <queryTableField id="34" name="value-2025-08-04" tableColumnId="6"/>
      <queryTableField id="35" name="rate-2025-08-05" tableColumnId="7"/>
      <queryTableField id="36" name="value-2025-08-05" tableColumnId="10"/>
      <queryTableField id="37" name="rate-2025-08-06" tableColumnId="1"/>
      <queryTableField id="38" name="value-2025-08-06" tableColumnId="2"/>
      <queryTableField id="39" name="rate-2025-08-07" tableColumnId="8"/>
      <queryTableField id="40" name="value-2025-08-07" tableColumnId="9"/>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 connectionId="17"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1" connectionId="18"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3" connectionId="16"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image.vietstock.vn/2025/08/09/freddie-mac.png" TargetMode="External"/><Relationship Id="rId7" Type="http://schemas.openxmlformats.org/officeDocument/2006/relationships/hyperlink" Target="https://pub-196e071ed6aa4a6a80cd72afba5ebd53.r2.dev/TA_DAILY_VN30F1M.png" TargetMode="External"/><Relationship Id="rId12" Type="http://schemas.openxmlformats.org/officeDocument/2006/relationships/image" Target="../media/image6.jpeg"/><Relationship Id="rId2" Type="http://schemas.openxmlformats.org/officeDocument/2006/relationships/image" Target="../media/image1.jpg"/><Relationship Id="rId1" Type="http://schemas.openxmlformats.org/officeDocument/2006/relationships/hyperlink" Target="https://image.vietstock.vn/2025/08/11/chinh-phu-ban-hanh-nghi-quyet-phien-hop-thuong-ky-thang-7.jpg" TargetMode="External"/><Relationship Id="rId6" Type="http://schemas.openxmlformats.org/officeDocument/2006/relationships/image" Target="../media/image3.jpg"/><Relationship Id="rId11" Type="http://schemas.openxmlformats.org/officeDocument/2006/relationships/hyperlink" Target="https://cdn.vietnambiz.vn/1881912202208555/images/2025/08/11/photo-import-20250811143237670.jpeg?width=700" TargetMode="External"/><Relationship Id="rId5" Type="http://schemas.openxmlformats.org/officeDocument/2006/relationships/hyperlink" Target="https://cafefcdn.com/thumb_w/640/203337114487263232/2025/8/9/avatar1754712503341-17547125040151612088756.jpg" TargetMode="Externa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https://pub-196e071ed6aa4a6a80cd72afba5ebd53.r2.dev/TA_DAILY_VNINDEX.png" TargetMode="Externa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Srd>
</file>

<file path=xl/richData/rdrichvalue.xml><?xml version="1.0" encoding="utf-8"?>
<rvData xmlns="http://schemas.microsoft.com/office/spreadsheetml/2017/richdata" count="10">
  <rv s="0">
    <v>0</v>
    <v>5</v>
  </rv>
  <rv s="0">
    <v>1</v>
    <v>5</v>
  </rv>
  <rv s="0">
    <v>2</v>
    <v>5</v>
  </rv>
  <rv s="1">
    <v>0</v>
    <v>1</v>
    <v>0</v>
    <v>1</v>
    <v>image</v>
  </rv>
  <rv s="1">
    <v>1</v>
    <v>1</v>
    <v>0</v>
    <v>1</v>
    <v>image</v>
  </rv>
  <rv s="1">
    <v>2</v>
    <v>1</v>
    <v>0</v>
    <v>1</v>
    <v>image</v>
  </rv>
  <rv s="1">
    <v>3</v>
    <v>1</v>
    <v>0</v>
    <v>1</v>
    <v>image</v>
  </rv>
  <rv s="1">
    <v>4</v>
    <v>1</v>
    <v>0</v>
    <v>1</v>
    <v>image</v>
  </rv>
  <rv s="1">
    <v>5</v>
    <v>1</v>
    <v>0</v>
    <v>1</v>
    <v>image</v>
  </rv>
  <rv s="0">
    <v>3</v>
    <v>5</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F24584F-CB53-4ED4-A733-AF6EB1867898}" name="daily_9h00_itd" displayName="daily_9h00_itd" ref="A1:S272" tableType="queryTable" totalsRowShown="0">
  <autoFilter ref="A1:S272" xr:uid="{2F24584F-CB53-4ED4-A733-AF6EB1867898}"/>
  <tableColumns count="19">
    <tableColumn id="1" xr3:uid="{7DD8CA01-5C16-4D1B-B998-F47086BF11D8}" uniqueName="1" name="date" queryTableFieldId="1" dataDxfId="259"/>
    <tableColumn id="2" xr3:uid="{03289497-6458-4011-AB15-D6C41D3EAD8D}" uniqueName="2" name="ticker" queryTableFieldId="2" dataDxfId="258"/>
    <tableColumn id="3" xr3:uid="{D522532B-2CB2-40AF-B13E-ED7900CF1F91}" uniqueName="3" name="open" queryTableFieldId="3"/>
    <tableColumn id="4" xr3:uid="{774C0263-966F-4C32-A78F-272684D13B65}" uniqueName="4" name="high" queryTableFieldId="4"/>
    <tableColumn id="5" xr3:uid="{C76B3DFA-6D0C-46FB-AA62-A3B6A697B31D}" uniqueName="5" name="low" queryTableFieldId="5"/>
    <tableColumn id="6" xr3:uid="{2007F80C-8A4B-4E02-ADF9-021BBB5107C5}" uniqueName="6" name="close" queryTableFieldId="6"/>
    <tableColumn id="7" xr3:uid="{67268334-1246-40B5-BBD1-E41194C2A656}" uniqueName="7" name="volume" queryTableFieldId="7"/>
    <tableColumn id="8" xr3:uid="{5875A91B-EAEB-4478-BBE6-6306C3CA80B1}" uniqueName="8" name="pct_change" queryTableFieldId="8"/>
    <tableColumn id="9" xr3:uid="{A1F8DDE3-7BBB-449C-AB61-955FC74C01F8}" uniqueName="9" name="diff" queryTableFieldId="9"/>
    <tableColumn id="10" xr3:uid="{C948B0D0-20EF-45FF-9505-AF584866E25C}" uniqueName="10" name="cum_volume" queryTableFieldId="10"/>
    <tableColumn id="11" xr3:uid="{4438A5E9-12D4-457F-94FA-65AF9E08E851}" uniqueName="11" name="cum_value" queryTableFieldId="11"/>
    <tableColumn id="12" xr3:uid="{56EF9231-6D86-4FCB-94B2-F971D83B0E15}" uniqueName="12" name="week_open" queryTableFieldId="12"/>
    <tableColumn id="13" xr3:uid="{4A77DE52-9B39-48D3-AB21-EB4F08F46BB9}" uniqueName="13" name="week_prev_high" queryTableFieldId="13"/>
    <tableColumn id="14" xr3:uid="{2DDFC81A-349F-44FD-A5C9-F63C353C6F54}" uniqueName="14" name="week_prev_low" queryTableFieldId="14"/>
    <tableColumn id="15" xr3:uid="{6515638B-BCB4-4F27-8964-D13CB7D54AB3}" uniqueName="15" name="week_pivot" queryTableFieldId="15"/>
    <tableColumn id="16" xr3:uid="{F640F15B-6A2C-4B40-88EA-E9E704BB63A7}" uniqueName="16" name="month_open" queryTableFieldId="16"/>
    <tableColumn id="17" xr3:uid="{1F6D642B-CA9C-4844-B6C2-87D37F639E18}" uniqueName="17" name="month_prev_high" queryTableFieldId="17"/>
    <tableColumn id="18" xr3:uid="{EF96EECF-D129-4353-BDFE-19C1F6132B41}" uniqueName="18" name="month_prev_low" queryTableFieldId="18"/>
    <tableColumn id="19" xr3:uid="{420BB00F-196E-4BCF-B602-6B6587CC574C}" uniqueName="19" name="month_pivot" queryTableField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89EDB2F-4E65-404C-8212-7A508577A8F7}" name="daily_9h00_flow" displayName="daily_9h00_flow" ref="A1:K21" tableType="queryTable" totalsRowShown="0">
  <autoFilter ref="A1:K21" xr:uid="{289EDB2F-4E65-404C-8212-7A508577A8F7}"/>
  <tableColumns count="11">
    <tableColumn id="1" xr3:uid="{57DC0372-CA70-403F-9D72-7EFD6A4FFE04}" uniqueName="1" name="date" queryTableFieldId="1" dataDxfId="255"/>
    <tableColumn id="2" xr3:uid="{D10E9259-3B4E-4681-8182-8ECC085D2BE4}" uniqueName="2" name="pct_change" queryTableFieldId="2"/>
    <tableColumn id="3" xr3:uid="{9DC10CCB-6782-45CE-AAF7-06BA8C2C0390}" uniqueName="3" name="vol_ratio" queryTableFieldId="3"/>
    <tableColumn id="4" xr3:uid="{7BC45DC3-EEFD-446F-8587-8E8BAA1D0D05}" uniqueName="4" name="t0_score" queryTableFieldId="4"/>
    <tableColumn id="5" xr3:uid="{48727109-1CDE-46F3-A850-0CD0528FFD87}" uniqueName="5" name="t5_score" queryTableFieldId="5"/>
    <tableColumn id="6" xr3:uid="{69F2EE2E-8F1F-4272-8CEC-6F5F2AC0210B}" uniqueName="6" name="hsA" queryTableFieldId="6"/>
    <tableColumn id="7" xr3:uid="{900EA615-E483-4128-A989-2EBA046AB61A}" uniqueName="7" name="hsB" queryTableFieldId="7"/>
    <tableColumn id="8" xr3:uid="{51C951DB-D6CA-4896-ADD1-FDC8FF406070}" uniqueName="8" name="hsC" queryTableFieldId="8"/>
    <tableColumn id="9" xr3:uid="{C66DF761-560F-4F63-B14F-917394549EA0}" uniqueName="9" name="hsD" queryTableFieldId="9"/>
    <tableColumn id="10" xr3:uid="{04E86BCF-4433-4157-AEFD-BE97C45AB8D1}" uniqueName="10" name="pct_score" queryTableFieldId="10"/>
    <tableColumn id="11" xr3:uid="{E91D2123-D1AB-4611-A2CB-0C4B366705F4}" uniqueName="11" name="pct_price"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5B33776-5F69-4AA0-8FD3-7FB9097F7954}" name="daily_9h00_nntd_data" displayName="daily_9h00_nntd_data" ref="A1:H40" tableType="queryTable" totalsRowShown="0">
  <autoFilter ref="A1:H40" xr:uid="{E5B33776-5F69-4AA0-8FD3-7FB9097F7954}"/>
  <tableColumns count="8">
    <tableColumn id="1" xr3:uid="{5FB28833-5E7D-421F-AD6E-287DDB863D7E}" uniqueName="1" name="date" queryTableFieldId="1" dataDxfId="254"/>
    <tableColumn id="2" xr3:uid="{6184FD1D-5DFF-4303-A550-6D348CED9EB1}" uniqueName="2" name="sell_volume" queryTableFieldId="2"/>
    <tableColumn id="3" xr3:uid="{A7DC8F83-9269-475E-9A1F-E2AAED51D02B}" uniqueName="3" name="buy_volume" queryTableFieldId="3"/>
    <tableColumn id="4" xr3:uid="{9BF4361B-04B4-40F5-8383-C9823AAD5921}" uniqueName="4" name="sell_value" queryTableFieldId="4"/>
    <tableColumn id="5" xr3:uid="{221F21BC-FDD9-425C-8B00-595D60405041}" uniqueName="5" name="buy_value" queryTableFieldId="5"/>
    <tableColumn id="6" xr3:uid="{C1609EDB-2695-4B04-B922-F77F637C2582}" uniqueName="6" name="net_volume" queryTableFieldId="6"/>
    <tableColumn id="7" xr3:uid="{A33B6DBF-BC26-42DB-ABCF-3A7FEB4DF4E0}" uniqueName="7" name="net_value" queryTableFieldId="7"/>
    <tableColumn id="8" xr3:uid="{D10F0545-76DD-4FE3-83B5-61A049798E6F}" uniqueName="8" name="type" queryTableFieldId="8" dataDxfId="2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942A288-7967-4CAA-967A-DFF9EB9AFA62}" name="daily_9h00_nntd_stock" displayName="daily_9h00_nntd_stock" ref="A1:D41" tableType="queryTable" totalsRowShown="0">
  <autoFilter ref="A1:D41" xr:uid="{B942A288-7967-4CAA-967A-DFF9EB9AFA62}"/>
  <tableColumns count="4">
    <tableColumn id="1" xr3:uid="{E67523BE-126A-4539-B359-C7B0D1E56AD9}" uniqueName="1" name="type" queryTableFieldId="1" dataDxfId="252"/>
    <tableColumn id="2" xr3:uid="{E733191E-E1F1-4AC4-AD77-8A8D1444DC8D}" uniqueName="2" name="ticker" queryTableFieldId="2" dataDxfId="251"/>
    <tableColumn id="3" xr3:uid="{4782EB89-433F-40D6-A8F3-90C6B49F9F24}" uniqueName="3" name="net_value" queryTableFieldId="3"/>
    <tableColumn id="4" xr3:uid="{E4C3FDE6-19C7-48C2-82A8-09DB96DA9F39}" uniqueName="4" name="top_check" queryTableField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C3A5BD02-BB50-447C-B39F-38C0D66C9911}" name="daily_9h00_comment" displayName="daily_9h00_comment" ref="A1:B5" tableType="queryTable" totalsRowShown="0">
  <autoFilter ref="A1:B5" xr:uid="{C3A5BD02-BB50-447C-B39F-38C0D66C9911}"/>
  <tableColumns count="2">
    <tableColumn id="1" xr3:uid="{975B82E2-5DB0-4393-8955-679881564361}" uniqueName="1" name="type" queryTableFieldId="1" dataDxfId="250"/>
    <tableColumn id="2" xr3:uid="{FD07BBE2-7868-4DF0-ACDA-96981CD7778D}" uniqueName="2" name="comment" queryTableFieldId="2" dataDxfId="24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0408C66-4769-425F-8F1B-50C5CB28CBEA}" name="daily_11h30_top_stock" displayName="daily_11h30_top_stock" ref="A1:G21" tableType="queryTable" totalsRowShown="0">
  <autoFilter ref="A1:G21" xr:uid="{B0408C66-4769-425F-8F1B-50C5CB28CBEA}"/>
  <tableColumns count="7">
    <tableColumn id="1" xr3:uid="{B1423F64-C90F-49B1-959A-411B0D786566}" uniqueName="1" name="ticker" queryTableFieldId="1" dataDxfId="295"/>
    <tableColumn id="6" xr3:uid="{20D48179-CED7-415F-82FC-CC11663BF846}" uniqueName="6" name="industry" queryTableFieldId="8" dataDxfId="248"/>
    <tableColumn id="2" xr3:uid="{775AE6D4-D9C5-4F30-BCE7-E64D57D4257A}" uniqueName="2" name="close" queryTableFieldId="2"/>
    <tableColumn id="3" xr3:uid="{1ACD1AB1-2DC6-4FD4-9C25-1B352DAE2544}" uniqueName="3" name="pct_change" queryTableFieldId="3"/>
    <tableColumn id="4" xr3:uid="{F0EF2A90-3F70-415A-AE8F-6A17D1B4CF55}" uniqueName="4" name="t0_score" queryTableFieldId="4"/>
    <tableColumn id="5" xr3:uid="{02AE8731-375D-4C45-9642-5D4B87AA580E}" uniqueName="5" name="vol_ratio" queryTableFieldId="5"/>
    <tableColumn id="7" xr3:uid="{D035ED1F-7435-4D4F-B556-1669A1CD62A9}" uniqueName="7" name="type" queryTableFieldId="10" dataDxfId="2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2B7153C-71D6-46FE-9184-40D7B7935DC5}" name="daily_11h30_itd" displayName="daily_11h30_itd" ref="A1:T152" tableType="queryTable" totalsRowShown="0">
  <autoFilter ref="A1:T152" xr:uid="{F2B7153C-71D6-46FE-9184-40D7B7935DC5}"/>
  <tableColumns count="20">
    <tableColumn id="1" xr3:uid="{DD31230B-3DAA-4876-A7FA-529B6EEEEB16}" uniqueName="1" name="date" queryTableFieldId="1" dataDxfId="257"/>
    <tableColumn id="2" xr3:uid="{626FBF99-304B-492C-9771-45EDDD24E21E}" uniqueName="2" name="ticker" queryTableFieldId="2" dataDxfId="256"/>
    <tableColumn id="3" xr3:uid="{850A9C5F-8DBC-45E8-8909-D2E7444E8B4A}" uniqueName="3" name="open" queryTableFieldId="3"/>
    <tableColumn id="4" xr3:uid="{660EFDF2-9379-4927-9813-68E826C4A1A4}" uniqueName="4" name="high" queryTableFieldId="4"/>
    <tableColumn id="5" xr3:uid="{F406B6FB-84F1-417B-8BB9-750311F38FD7}" uniqueName="5" name="low" queryTableFieldId="5"/>
    <tableColumn id="6" xr3:uid="{F27DA396-803E-4C82-9876-CF3DAD74F838}" uniqueName="6" name="close" queryTableFieldId="6"/>
    <tableColumn id="7" xr3:uid="{3C2D1188-20E4-427D-92B6-C64C6C9EC366}" uniqueName="7" name="volume" queryTableFieldId="7"/>
    <tableColumn id="8" xr3:uid="{46F8C298-A064-4A5F-8B8C-F44BD1D12B85}" uniqueName="8" name="cum_volume" queryTableFieldId="8"/>
    <tableColumn id="9" xr3:uid="{CF7545DE-4E57-4137-A698-3F657E8B85EC}" uniqueName="9" name="cum_value" queryTableFieldId="9"/>
    <tableColumn id="10" xr3:uid="{8B6F94B6-C96F-4AAE-889F-F75D964E0406}" uniqueName="10" name="pct_change" queryTableFieldId="10"/>
    <tableColumn id="11" xr3:uid="{DE02645B-F65C-459F-8B90-9D8E12DB601F}" uniqueName="11" name="diff" queryTableFieldId="11"/>
    <tableColumn id="12" xr3:uid="{213E9A07-7FD7-4DA0-9BD2-AF74861642F7}" uniqueName="12" name="sentiment_pos" queryTableFieldId="12"/>
    <tableColumn id="13" xr3:uid="{E6F0ECAB-1B5A-4B1A-B9C8-208EA5581093}" uniqueName="13" name="sentiment_neg" queryTableFieldId="13"/>
    <tableColumn id="17" xr3:uid="{B7E7154C-0FF0-4977-9B89-4A8D0C2A08C5}" uniqueName="17" name="price_pos" queryTableFieldId="17"/>
    <tableColumn id="19" xr3:uid="{6B78931A-E953-493F-9D34-91A4DD0ACDFB}" uniqueName="19" name="price_neu" queryTableFieldId="19"/>
    <tableColumn id="18" xr3:uid="{589E6BBE-8F38-45EB-9372-EF9F683DAB1D}" uniqueName="18" name="price_neg" queryTableFieldId="18"/>
    <tableColumn id="14" xr3:uid="{693DF421-83BE-4FD5-85A1-EFF136F83426}" uniqueName="14" name="vol_ratio_pos" queryTableFieldId="21"/>
    <tableColumn id="16" xr3:uid="{AE69F7C4-44D0-4992-A8BB-4EA0E3740C33}" uniqueName="16" name="vol_ratio_neu" queryTableFieldId="23"/>
    <tableColumn id="15" xr3:uid="{EAD3DCA0-4094-4B93-AFAE-6C70E497821E}" uniqueName="15" name="vol_ratio_neg" queryTableFieldId="22"/>
    <tableColumn id="20" xr3:uid="{74A1FE94-56FF-4D49-8FBC-82BFADEFB373}" uniqueName="20" name="vol_ratio" queryTableFieldId="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52DF242-9656-4B6A-9418-D5A862622F0D}" name="daily_11h30_nn_data" displayName="daily_11h30_nn_data" ref="A1:G21" tableType="queryTable" totalsRowShown="0">
  <autoFilter ref="A1:G21" xr:uid="{852DF242-9656-4B6A-9418-D5A862622F0D}"/>
  <tableColumns count="7">
    <tableColumn id="5" xr3:uid="{EE77D618-76E6-4072-9446-49C5BEFC0DE1}" uniqueName="5" name="date" queryTableFieldId="5" dataDxfId="246"/>
    <tableColumn id="6" xr3:uid="{DBB60900-5F12-42A6-83E1-74745DC47BDD}" uniqueName="6" name="sell_volume" queryTableFieldId="6"/>
    <tableColumn id="7" xr3:uid="{64E683F9-CFF3-4F43-BE8D-E79CABCCD7FA}" uniqueName="7" name="buy_volume" queryTableFieldId="7"/>
    <tableColumn id="8" xr3:uid="{E6B4B8DB-ED9D-49F2-A79D-A41EA83CC843}" uniqueName="8" name="sell_value" queryTableFieldId="8"/>
    <tableColumn id="9" xr3:uid="{100703CF-BEFF-4566-A829-52DCC882204D}" uniqueName="9" name="buy_value" queryTableFieldId="9"/>
    <tableColumn id="10" xr3:uid="{B8EB9FB6-3BC1-467B-8807-935311811A52}" uniqueName="10" name="net_volume" queryTableFieldId="10"/>
    <tableColumn id="3" xr3:uid="{7B3B9F49-9C4D-4A23-ABB0-3DC4E79A1298}" uniqueName="3" name="net_value" queryTableFieldId="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94BC94A-E52C-4E45-98C4-9D49955A6235}" name="daily_11h30_nn_stock" displayName="daily_11h30_nn_stock" ref="A1:D21" tableType="queryTable" totalsRowShown="0">
  <autoFilter ref="A1:D21" xr:uid="{494BC94A-E52C-4E45-98C4-9D49955A6235}"/>
  <tableColumns count="4">
    <tableColumn id="1" xr3:uid="{7F818FF2-7133-42CC-B293-066057DE71CD}" uniqueName="1" name="type" queryTableFieldId="1" dataDxfId="294"/>
    <tableColumn id="2" xr3:uid="{14EE790C-6570-4891-94E4-7C7A807B9E56}" uniqueName="2" name="ticker" queryTableFieldId="2" dataDxfId="293"/>
    <tableColumn id="3" xr3:uid="{4A5D6288-5ADC-43D0-8163-FA49D3A9592D}" uniqueName="3" name="net_value" queryTableFieldId="3"/>
    <tableColumn id="4" xr3:uid="{49D40A95-2C0B-4D80-B664-5D8D1A4B87B9}" uniqueName="4" name="top_check" queryTableFieldId="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52AFFA-6FAD-420C-B206-E65A1AD20351}" name="daily_11h30_industry" displayName="daily_11h30_industry" ref="A1:C23" tableType="queryTable" totalsRowShown="0">
  <autoFilter ref="A1:C23" xr:uid="{4E52AFFA-6FAD-420C-B206-E65A1AD20351}"/>
  <tableColumns count="3">
    <tableColumn id="1" xr3:uid="{A01A78E7-A5D1-4792-8A0E-CA0E485F7EAE}" uniqueName="1" name="ticker" queryTableFieldId="1" dataDxfId="292"/>
    <tableColumn id="2" xr3:uid="{5AA67636-59D3-45D6-A3E0-C67B92FF567E}" uniqueName="2" name="vol_ratio" queryTableFieldId="2"/>
    <tableColumn id="3" xr3:uid="{9BA71899-E3E5-4F5F-B7C3-1FFD2D6D6C96}" uniqueName="3" name="t0_score" queryTableFieldId="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9D64FAA-4E05-4A2F-987B-F8AB835DDC6B}" name="daily_11h30_comment" displayName="daily_11h30_comment" ref="A1:B4" tableType="queryTable" totalsRowShown="0">
  <autoFilter ref="A1:B4" xr:uid="{19D64FAA-4E05-4A2F-987B-F8AB835DDC6B}"/>
  <tableColumns count="2">
    <tableColumn id="1" xr3:uid="{A88B0458-9BFC-4962-B46B-47E660C1C0A4}" uniqueName="1" name="type" queryTableFieldId="1" dataDxfId="291"/>
    <tableColumn id="2" xr3:uid="{51D1B355-9300-4547-862E-CFBBEC6D6867}" uniqueName="2" name="comment" queryTableFieldId="2" dataDxfId="29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0D8C818-5819-4839-963B-376C79DED88A}" name="daily_15h00_itd" displayName="daily_15h00_itd" ref="A1:T272" tableType="queryTable" totalsRowShown="0">
  <autoFilter ref="A1:T272" xr:uid="{D0D8C818-5819-4839-963B-376C79DED88A}"/>
  <tableColumns count="20">
    <tableColumn id="1" xr3:uid="{13B566C9-FAD1-409C-86A0-A66FA8DA197E}" uniqueName="1" name="date" queryTableFieldId="1" dataDxfId="245"/>
    <tableColumn id="2" xr3:uid="{69F27566-5AD1-4E73-8786-D78043BC765B}" uniqueName="2" name="ticker" queryTableFieldId="2" dataDxfId="244"/>
    <tableColumn id="3" xr3:uid="{7158D369-5C8E-4124-BFFA-DCB7E5B869C0}" uniqueName="3" name="open" queryTableFieldId="3"/>
    <tableColumn id="4" xr3:uid="{05B103F3-234D-48D5-975D-2879940D215C}" uniqueName="4" name="high" queryTableFieldId="4"/>
    <tableColumn id="5" xr3:uid="{2E8AB9BC-0AA4-4CB4-98C0-69E7EB62AF0F}" uniqueName="5" name="low" queryTableFieldId="5"/>
    <tableColumn id="6" xr3:uid="{3F1A4234-98B8-41AC-8180-9AD6683E21A1}" uniqueName="6" name="close" queryTableFieldId="6"/>
    <tableColumn id="7" xr3:uid="{8CEBF83D-6C69-493E-A84A-BDBAC35AAE4D}" uniqueName="7" name="volume" queryTableFieldId="7"/>
    <tableColumn id="8" xr3:uid="{961807AC-3F12-4878-9501-12C6BEB7E9CC}" uniqueName="8" name="cum_volume" queryTableFieldId="8"/>
    <tableColumn id="9" xr3:uid="{0E66E622-6B9F-42FE-BF13-BAF7A12A67B2}" uniqueName="9" name="cum_value" queryTableFieldId="9"/>
    <tableColumn id="10" xr3:uid="{08A2B3AB-C635-4864-9226-B0B0FB9D4889}" uniqueName="10" name="pct_change" queryTableFieldId="10"/>
    <tableColumn id="11" xr3:uid="{C4577540-EAD2-4206-934F-020ED4C0753D}" uniqueName="11" name="diff" queryTableFieldId="11"/>
    <tableColumn id="12" xr3:uid="{0ECD801F-0AC9-4F5D-B8BC-1B6399923AFD}" uniqueName="12" name="sentiment_pos" queryTableFieldId="12"/>
    <tableColumn id="13" xr3:uid="{B246D180-806C-4BB1-A0A7-1CF431D292AC}" uniqueName="13" name="sentiment_neg" queryTableFieldId="13"/>
    <tableColumn id="14" xr3:uid="{EFD5E610-8FDD-4024-B51A-F38AE5E6CB37}" uniqueName="14" name="price_pos" queryTableFieldId="14"/>
    <tableColumn id="15" xr3:uid="{BCFDF339-3D9A-4DC2-A871-03B7EB8EEE4A}" uniqueName="15" name="price_neu" queryTableFieldId="15"/>
    <tableColumn id="16" xr3:uid="{30E2990D-1D71-4671-AB35-9ABD796F127D}" uniqueName="16" name="price_neg" queryTableFieldId="16"/>
    <tableColumn id="17" xr3:uid="{7E043E4C-8E71-4939-9CBD-0803705421B7}" uniqueName="17" name="vol_ratio_pos" queryTableFieldId="17"/>
    <tableColumn id="18" xr3:uid="{EC5359F4-6389-469D-96CC-A0807B3EA4C3}" uniqueName="18" name="vol_ratio_neu" queryTableFieldId="18"/>
    <tableColumn id="19" xr3:uid="{3D955BE9-EF47-4AB0-9EB6-F109AEEC02D1}" uniqueName="19" name="vol_ratio_neg" queryTableFieldId="19"/>
    <tableColumn id="20" xr3:uid="{8EDE4E8F-9B77-41E4-A75C-74FC4BD502C8}" uniqueName="20" name="vol_ratio" queryTableFieldId="2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0CF3240-9791-4C8C-9D7A-58DA249FF42A}" name="daily_15h00_nn_stock" displayName="daily_15h00_nn_stock" ref="A1:D21" tableType="queryTable" totalsRowShown="0">
  <autoFilter ref="A1:D21" xr:uid="{70CF3240-9791-4C8C-9D7A-58DA249FF42A}"/>
  <tableColumns count="4">
    <tableColumn id="1" xr3:uid="{6ECA7924-CBCF-4121-9E07-79D6840C5E05}" uniqueName="1" name="type" queryTableFieldId="1" dataDxfId="243"/>
    <tableColumn id="2" xr3:uid="{D5B39898-5AE4-4EA7-ADB0-87B282F5CBAC}" uniqueName="2" name="ticker" queryTableFieldId="2" dataDxfId="242"/>
    <tableColumn id="3" xr3:uid="{BBF02642-87C8-4A86-9DBD-64942DCFDE24}" uniqueName="3" name="net_value" queryTableFieldId="3"/>
    <tableColumn id="4" xr3:uid="{8258E81E-23BB-4D36-A748-58EB140D10A5}" uniqueName="4" name="top_check" queryTableFieldId="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E3C6630-FD84-46A3-B554-8CCDC3965E0D}" name="daily_15h00_top_stock" displayName="daily_15h00_top_stock" ref="A1:G21" tableType="queryTable" totalsRowShown="0">
  <autoFilter ref="A1:G21" xr:uid="{DE3C6630-FD84-46A3-B554-8CCDC3965E0D}"/>
  <tableColumns count="7">
    <tableColumn id="1" xr3:uid="{894B46C0-280B-42BE-B585-7230D80BDC59}" uniqueName="1" name="ticker" queryTableFieldId="1" dataDxfId="241"/>
    <tableColumn id="2" xr3:uid="{D01899A5-0F59-41AC-8E12-D13788E64841}" uniqueName="2" name="industry" queryTableFieldId="2" dataDxfId="240"/>
    <tableColumn id="3" xr3:uid="{5A69622B-042C-492D-86D3-20356AFC2473}" uniqueName="3" name="close" queryTableFieldId="3"/>
    <tableColumn id="4" xr3:uid="{689F16EF-BB1A-46A6-8852-176CE5179156}" uniqueName="4" name="pct_change" queryTableFieldId="4"/>
    <tableColumn id="5" xr3:uid="{7BE6C6F3-AD97-46CE-94F0-3CA51800488E}" uniqueName="5" name="t0_score" queryTableFieldId="5"/>
    <tableColumn id="6" xr3:uid="{2418E304-8CE3-4B30-AF89-F4CF0BFD882A}" uniqueName="6" name="vol_ratio" queryTableFieldId="6"/>
    <tableColumn id="7" xr3:uid="{D39F91B5-5524-4D85-A1FB-EAF73D7BC39E}" uniqueName="7" name="type" queryTableFieldId="7" dataDxfId="2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B06FFA2-A74C-4184-92BC-86796CD3DD40}" name="daily_15h00_nn_data" displayName="daily_15h00_nn_data" ref="A1:G21" tableType="queryTable" totalsRowShown="0">
  <autoFilter ref="A1:G21" xr:uid="{0B06FFA2-A74C-4184-92BC-86796CD3DD40}"/>
  <tableColumns count="7">
    <tableColumn id="1" xr3:uid="{ADFA83BD-8224-4837-B4D7-22E059902928}" uniqueName="1" name="date" queryTableFieldId="1" dataDxfId="238"/>
    <tableColumn id="2" xr3:uid="{C44A963F-26F3-4667-936E-2FC77F9D5A83}" uniqueName="2" name="sell_volume" queryTableFieldId="2"/>
    <tableColumn id="3" xr3:uid="{8F957FC3-5F1D-42EE-A9E2-470957DB9DC7}" uniqueName="3" name="buy_volume" queryTableFieldId="3"/>
    <tableColumn id="4" xr3:uid="{1F000D16-1D03-44B5-828A-EFD9244ADA04}" uniqueName="4" name="sell_value" queryTableFieldId="4"/>
    <tableColumn id="5" xr3:uid="{24A1B12A-7AD5-4E84-8504-BF1F599BC2C0}" uniqueName="5" name="buy_value" queryTableFieldId="5"/>
    <tableColumn id="6" xr3:uid="{B8B11AC0-871B-4461-AF92-E410E63FAFB1}" uniqueName="6" name="net_volume" queryTableFieldId="6"/>
    <tableColumn id="7" xr3:uid="{2ED21DC7-1262-479C-A287-88FE0D8D37EB}" uniqueName="7" name="net_value" queryTableFieldId="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D77BD1B-49C1-4B9E-9356-34CD2D0B2D86}" name="daily_15h00_industry" displayName="daily_15h00_industry" ref="A1:C23" tableType="queryTable" totalsRowShown="0">
  <autoFilter ref="A1:C23" xr:uid="{CD77BD1B-49C1-4B9E-9356-34CD2D0B2D86}"/>
  <tableColumns count="3">
    <tableColumn id="1" xr3:uid="{C7E6965D-AC70-4CEE-ADFA-112E45269984}" uniqueName="1" name="ticker" queryTableFieldId="1" dataDxfId="237"/>
    <tableColumn id="2" xr3:uid="{AEDA3FD5-F1F7-405B-867B-5D2F3E3C5380}" uniqueName="2" name="vol_ratio" queryTableFieldId="2"/>
    <tableColumn id="3" xr3:uid="{C0140BFA-50BA-4240-AA3D-18721B2B310D}" uniqueName="3" name="t0_score" queryTableFieldId="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3B19F4B-F70C-444B-8332-FCD6C52ED567}" name="daily_15h00_comment" displayName="daily_15h00_comment" ref="A1:B4" tableType="queryTable" totalsRowShown="0">
  <autoFilter ref="A1:B4" xr:uid="{73B19F4B-F70C-444B-8332-FCD6C52ED567}"/>
  <tableColumns count="2">
    <tableColumn id="1" xr3:uid="{4FF78237-8104-4A02-867B-3A098942B620}" uniqueName="1" name="type" queryTableFieldId="1" dataDxfId="236"/>
    <tableColumn id="2" xr3:uid="{9CC118B7-5D67-47DD-815E-A49B4D1FEAF7}" uniqueName="2" name="comment" queryTableFieldId="2" dataDxfId="23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7921ED-1F6E-42D4-9A63-C22022D4AF58}" name="daily_14h00_news" displayName="daily_14h00_news" ref="A1:J31" tableType="queryTable" totalsRowShown="0">
  <autoFilter ref="A1:J31" xr:uid="{A47921ED-1F6E-42D4-9A63-C22022D4AF58}"/>
  <tableColumns count="10">
    <tableColumn id="1" xr3:uid="{D136295D-C829-4557-BEA3-A24A18DF6067}" uniqueName="1" name="source" queryTableFieldId="1" dataDxfId="289"/>
    <tableColumn id="2" xr3:uid="{5558FB0A-970A-48A8-9BEC-456EEC56107E}" uniqueName="2" name="title" queryTableFieldId="2" dataDxfId="288"/>
    <tableColumn id="3" xr3:uid="{2F84BB27-E87A-47C8-9CB2-ECDAA3FE1228}" uniqueName="3" name="content" queryTableFieldId="3" dataDxfId="287"/>
    <tableColumn id="4" xr3:uid="{2EC6444B-3AC6-4E04-A2A5-F07C82BDFD1F}" uniqueName="4" name="image_url" queryTableFieldId="4" dataDxfId="286"/>
    <tableColumn id="5" xr3:uid="{C91F03DC-DF80-4B43-9F53-45CC5E3267F5}" uniqueName="5" name="article_url" queryTableFieldId="5" dataDxfId="285"/>
    <tableColumn id="6" xr3:uid="{0D5F6760-00A9-49D1-A451-B2F45DFA88D5}" uniqueName="6" name="published_time" queryTableFieldId="6" dataDxfId="234"/>
    <tableColumn id="7" xr3:uid="{B2ABD517-482E-4025-B42C-A2F2683BB9F9}" uniqueName="7" name="news_type" queryTableFieldId="7" dataDxfId="284"/>
    <tableColumn id="8" xr3:uid="{D23F20CF-5F00-4162-A7F1-BCE96E306D23}" uniqueName="8" name="word_count" queryTableFieldId="8"/>
    <tableColumn id="9" xr3:uid="{795C57DD-A650-43C8-BBEB-126900007AD3}" uniqueName="9" name="impact" queryTableFieldId="9" dataDxfId="283"/>
    <tableColumn id="10" xr3:uid="{2F720F4B-DD79-4DA1-B3EB-9A4196FAB7C6}" uniqueName="10" name="ai_selected" queryTableFieldId="10" dataDxfId="28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77A266-F675-472E-AC60-0189A7A97316}" name="daily_8h45_nntd" displayName="daily_8h45_nntd" ref="A1:I41" tableType="queryTable" totalsRowShown="0">
  <autoFilter ref="A1:I41" xr:uid="{0377A266-F675-472E-AC60-0189A7A97316}"/>
  <tableColumns count="9">
    <tableColumn id="1" xr3:uid="{90CB6597-C886-48D1-B645-FEA22383089B}" uniqueName="1" name="date" queryTableFieldId="1" dataDxfId="233"/>
    <tableColumn id="2" xr3:uid="{1A684434-62CE-40F5-B4C2-D27BE692A21C}" uniqueName="2" name="sell_volume" queryTableFieldId="2"/>
    <tableColumn id="3" xr3:uid="{0847B8A7-B3D4-41C5-832D-810F5941CBE7}" uniqueName="3" name="buy_volume" queryTableFieldId="3"/>
    <tableColumn id="4" xr3:uid="{CAD2AA81-0AF0-4651-9467-0E64115EF302}" uniqueName="4" name="sell_value" queryTableFieldId="4"/>
    <tableColumn id="5" xr3:uid="{7DEDA24F-DEEC-4690-9FF5-39D9B6A0B9CA}" uniqueName="5" name="buy_value" queryTableFieldId="5"/>
    <tableColumn id="6" xr3:uid="{CE50DECE-7A2A-44EA-A52B-8EB1AF633FA4}" uniqueName="6" name="net_volume" queryTableFieldId="6"/>
    <tableColumn id="7" xr3:uid="{6DCC0DE8-699A-4487-B3B5-6134AFE765FB}" uniqueName="7" name="net_value" queryTableFieldId="7"/>
    <tableColumn id="8" xr3:uid="{AA79A4FB-672F-4160-8898-DB4EDB3076FE}" uniqueName="8" name="type" queryTableFieldId="8" dataDxfId="281"/>
    <tableColumn id="9" xr3:uid="{A0A72529-9212-47BD-8FFB-8389F8F00C02}" uniqueName="9" name="ticker" queryTableFieldId="9" dataDxfId="28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7F39E8-27D0-4B79-A58A-EB4FC71B8B82}" name="daily_8h45_itd" displayName="daily_8h45_itd" ref="A1:T272" tableType="queryTable" totalsRowShown="0">
  <autoFilter ref="A1:T272" xr:uid="{727F39E8-27D0-4B79-A58A-EB4FC71B8B82}"/>
  <tableColumns count="20">
    <tableColumn id="1" xr3:uid="{A8F3DFCA-E408-49C5-BAB1-0A270FE0BDE9}" uniqueName="1" name="date" queryTableFieldId="1" dataDxfId="232"/>
    <tableColumn id="2" xr3:uid="{62A9DA0E-41FB-4D46-82FD-C797029303B8}" uniqueName="2" name="ticker" queryTableFieldId="2" dataDxfId="279"/>
    <tableColumn id="3" xr3:uid="{41CE5A7A-BB1B-4FB1-B2A6-3496D841DD6A}" uniqueName="3" name="open" queryTableFieldId="3"/>
    <tableColumn id="4" xr3:uid="{EC1CA5F7-327E-446A-91FB-7EFB5B1451D0}" uniqueName="4" name="high" queryTableFieldId="4"/>
    <tableColumn id="5" xr3:uid="{8A9981EF-9377-4019-990E-ECBF8F4DC076}" uniqueName="5" name="low" queryTableFieldId="5"/>
    <tableColumn id="6" xr3:uid="{FB058227-D55D-449B-B6F1-8F3D846A0414}" uniqueName="6" name="close" queryTableFieldId="6"/>
    <tableColumn id="7" xr3:uid="{05D71354-8886-4850-9249-27A07A1639A0}" uniqueName="7" name="volume" queryTableFieldId="7"/>
    <tableColumn id="22" xr3:uid="{F60BC730-8E5E-4AF8-9C2A-925817D6472E}" uniqueName="22" name="cum_volume" queryTableFieldId="23"/>
    <tableColumn id="8" xr3:uid="{CD8E2324-CB84-4AEF-A1F9-246416A65C0D}" uniqueName="8" name="pct_change" queryTableFieldId="8"/>
    <tableColumn id="9" xr3:uid="{52652F88-51FA-40AC-A1C1-4E325F31D10B}" uniqueName="9" name="diff" queryTableFieldId="9"/>
    <tableColumn id="10" xr3:uid="{87FC21A9-A4C8-479A-B61D-773D9B14E57E}" uniqueName="10" name="basis" queryTableFieldId="10"/>
    <tableColumn id="21" xr3:uid="{36C0033D-5109-4698-BB09-B66B76257CE8}" uniqueName="21" name="open_interest" queryTableFieldId="21"/>
    <tableColumn id="13" xr3:uid="{32CEF732-2463-4A2C-8B66-C6FDA52116A7}" uniqueName="13" name="week_open" queryTableFieldId="13"/>
    <tableColumn id="14" xr3:uid="{FB75F214-105E-46E1-A0A3-8287F19D6338}" uniqueName="14" name="week_prev_high" queryTableFieldId="14"/>
    <tableColumn id="15" xr3:uid="{7C223EFB-5CCC-4047-9A01-9E24184D9F4E}" uniqueName="15" name="week_prev_low" queryTableFieldId="15"/>
    <tableColumn id="16" xr3:uid="{3E937B92-9004-4F90-855F-BE5D6E77D696}" uniqueName="16" name="week_pivot" queryTableFieldId="16"/>
    <tableColumn id="17" xr3:uid="{B21A287E-43EE-4A83-8362-75FB62295236}" uniqueName="17" name="month_open" queryTableFieldId="17"/>
    <tableColumn id="18" xr3:uid="{08B48AFB-AF09-4EC1-BF4E-EEAD5A585B29}" uniqueName="18" name="month_prev_high" queryTableFieldId="18"/>
    <tableColumn id="19" xr3:uid="{76AA5311-A079-4A42-A580-975CB48A33D7}" uniqueName="19" name="month_prev_low" queryTableFieldId="19"/>
    <tableColumn id="20" xr3:uid="{D29F4B5B-6B31-4726-B28E-952FEA645A5F}" uniqueName="20" name="month_pivot" queryTableFieldId="2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86E3E2-E663-4BB1-B48B-3860E44750BD}" name="daily_8h45_rr" displayName="daily_8h45_rr" ref="A1:D5" tableType="queryTable" totalsRowShown="0">
  <autoFilter ref="A1:D5" xr:uid="{9C86E3E2-E663-4BB1-B48B-3860E44750BD}"/>
  <tableColumns count="4">
    <tableColumn id="1" xr3:uid="{5FE4FE73-B545-41D0-9064-33ECAB37EB1B}" uniqueName="1" name="name" queryTableFieldId="1" dataDxfId="278"/>
    <tableColumn id="2" xr3:uid="{4B66AADE-FCA6-4C9D-A860-3BE4EC236218}" uniqueName="2" name="base" queryTableFieldId="2"/>
    <tableColumn id="3" xr3:uid="{B02EC7C5-142B-4704-B511-99B506F26C53}" uniqueName="3" name="risk" queryTableFieldId="3"/>
    <tableColumn id="4" xr3:uid="{DECBB0FB-8FC5-45AF-BE2F-DED32874290F}" uniqueName="4" name="profit" queryTableFieldId="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3E0DC4C-9C1C-46FE-B51F-C1CEB27B5152}" name="daily_14h00_time" displayName="daily_14h00_time" ref="A1:B2" tableType="queryTable" totalsRowShown="0">
  <autoFilter ref="A1:B2" xr:uid="{53E0DC4C-9C1C-46FE-B51F-C1CEB27B5152}"/>
  <tableColumns count="2">
    <tableColumn id="1" xr3:uid="{4E727BE4-EE4C-4061-8C88-D7533D0B8743}" uniqueName="1" name="time" queryTableFieldId="1" dataDxfId="277"/>
    <tableColumn id="2" xr3:uid="{409DD4F3-869E-4DDA-9513-3E7435D839DA}" uniqueName="2" name="date" queryTableFieldId="2" dataDxfId="276"/>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42EB55-7319-4E3A-8EFC-05BEBB60B7C2}" name="daily_14h00_data" displayName="daily_14h00_data" ref="A1:I331" tableType="queryTable" totalsRowShown="0">
  <autoFilter ref="A1:I331" xr:uid="{8242EB55-7319-4E3A-8EFC-05BEBB60B7C2}"/>
  <tableColumns count="9">
    <tableColumn id="1" xr3:uid="{1B8A7120-FE2C-4C42-AF4B-F96DCDB1FFFA}" uniqueName="1" name="date" queryTableFieldId="1" dataDxfId="231"/>
    <tableColumn id="2" xr3:uid="{7F04681C-DC3E-4F6F-9D3B-AB4E60FA16A3}" uniqueName="2" name="ticker" queryTableFieldId="2" dataDxfId="230"/>
    <tableColumn id="3" xr3:uid="{2E74C775-7D22-48A7-BEA0-772679C2DBD0}" uniqueName="3" name="open" queryTableFieldId="3"/>
    <tableColumn id="4" xr3:uid="{FE2D644F-981A-4720-B17E-8DBD9D14CBAB}" uniqueName="4" name="high" queryTableFieldId="4"/>
    <tableColumn id="5" xr3:uid="{960AC764-DCC0-49FD-9448-1DC71C2938DE}" uniqueName="5" name="low" queryTableFieldId="5"/>
    <tableColumn id="6" xr3:uid="{9306AC3A-3EFC-40C4-A702-91A8474D3ACE}" uniqueName="6" name="close" queryTableFieldId="6"/>
    <tableColumn id="7" xr3:uid="{94B28B02-0D29-4F32-A843-EA2BFCDDAA43}" uniqueName="7" name="volume" queryTableFieldId="7"/>
    <tableColumn id="8" xr3:uid="{0C7ED576-5FC5-479D-BC5F-C89450049E7B}" uniqueName="8" name="pct_change" queryTableFieldId="8"/>
    <tableColumn id="9" xr3:uid="{205F956C-2ABB-4C8C-A2D0-B4D4C44A075C}" uniqueName="9" name="diff" queryTableFieldId="9"/>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CA5A1F-2B6B-42AE-A32A-3F4EE42679DD}" name="daily_8h45_comment" displayName="daily_8h45_comment" ref="A1:B6" tableType="queryTable" totalsRowShown="0">
  <autoFilter ref="A1:B6" xr:uid="{62CA5A1F-2B6B-42AE-A32A-3F4EE42679DD}"/>
  <tableColumns count="2">
    <tableColumn id="1" xr3:uid="{98201BC4-4A88-4BD6-8244-8E2D878B4A7E}" uniqueName="1" name="type" queryTableFieldId="1" dataDxfId="275"/>
    <tableColumn id="2" xr3:uid="{02DDC4FF-EB3A-4383-A0B3-28034216E0DB}" uniqueName="2" name="comment" queryTableFieldId="2" dataDxfId="27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229"/>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273"/>
    <tableColumn id="2" xr3:uid="{24832ADF-485E-4183-B097-4954B5CC8656}" uniqueName="2" name="date" queryTableFieldId="2" dataDxfId="272"/>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271"/>
    <tableColumn id="3" xr3:uid="{F6ECB2C2-4D44-43D5-9286-1D175DF96930}" uniqueName="3" name="rate-2025-08-01" queryTableFieldId="31"/>
    <tableColumn id="4" xr3:uid="{7D014048-7D99-489C-B291-983FD01336D3}" uniqueName="4" name="value-2025-08-01" queryTableFieldId="32"/>
    <tableColumn id="5" xr3:uid="{4AAB24FB-FBAA-4924-A56B-5E6125AF3059}" uniqueName="5" name="rate-2025-08-04" queryTableFieldId="33"/>
    <tableColumn id="6" xr3:uid="{B8AA8B1B-4BD9-4D95-9798-7D7ECCC3D476}" uniqueName="6" name="value-2025-08-04" queryTableFieldId="34"/>
    <tableColumn id="7" xr3:uid="{AC172370-EE8C-4110-A2DA-CA6ED6B8A72F}" uniqueName="7" name="rate-2025-08-05" queryTableFieldId="35"/>
    <tableColumn id="10" xr3:uid="{74BE4ED4-41FB-498A-BE4B-B957D6F1EF6E}" uniqueName="10" name="value-2025-08-05" queryTableFieldId="36"/>
    <tableColumn id="1" xr3:uid="{6B964462-6EE1-4B5F-91D3-83205D5FFC22}" uniqueName="1" name="rate-2025-08-06" queryTableFieldId="37"/>
    <tableColumn id="2" xr3:uid="{F2BD6113-419C-48F4-8F48-EDE260DB544D}" uniqueName="2" name="value-2025-08-06" queryTableFieldId="38"/>
    <tableColumn id="8" xr3:uid="{1F040C8E-8783-496A-9C99-B4DA2FC0A382}" uniqueName="8" name="rate-2025-08-07" queryTableFieldId="39"/>
    <tableColumn id="9" xr3:uid="{9528416C-7CD0-43E2-812D-B82E5363236D}" uniqueName="9" name="value-2025-08-07" queryTableFieldId="40"/>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4" tableType="queryTable" totalsRowShown="0">
  <autoFilter ref="A1:O24" xr:uid="{0DB8C97C-2950-4968-B8D1-BBA35EED9FF8}"/>
  <tableColumns count="15">
    <tableColumn id="1" xr3:uid="{6A8DD3A7-5090-47C2-8B84-74A736C892C3}" uniqueName="1" name="date" queryTableFieldId="1" dataDxfId="228"/>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270"/>
    <tableColumn id="3" xr3:uid="{BD7BD682-2605-42E9-978B-94FB164FCF1E}" uniqueName="3" name="title" queryTableFieldId="3" dataDxfId="269"/>
    <tableColumn id="4" xr3:uid="{A905E4C9-EEBE-4841-A43B-F14CB3460749}" uniqueName="4" name="content" queryTableFieldId="4" dataDxfId="268"/>
    <tableColumn id="5" xr3:uid="{A9B58CA8-B535-4EFC-BAD2-EDEA355BCF6C}" uniqueName="5" name="image_url" queryTableFieldId="5" dataDxfId="267"/>
    <tableColumn id="6" xr3:uid="{1C3C3C04-47F2-4241-B2D6-86831B3CBC90}" uniqueName="6" name="article_url" queryTableFieldId="6" dataDxfId="266"/>
    <tableColumn id="7" xr3:uid="{D383E02F-BE8F-4284-9450-AE3A3493ABD4}" uniqueName="7" name="published_time" queryTableFieldId="7" dataDxfId="227"/>
    <tableColumn id="1" xr3:uid="{EA10FB92-FCB0-4BE5-932A-D13B2425CD9D}" uniqueName="1" name="news_type" queryTableFieldId="1" dataDxfId="265"/>
    <tableColumn id="8" xr3:uid="{07F50A2D-7E87-4D35-AB57-11098F123275}" uniqueName="8" name="word_count" queryTableFieldId="8"/>
    <tableColumn id="9" xr3:uid="{A499F4FF-62A1-43EB-B441-A0129BA0A3E2}" uniqueName="9" name="impact" queryTableFieldId="9" dataDxfId="264"/>
    <tableColumn id="10" xr3:uid="{63E562D6-4C6A-4D7D-876B-4D2E4A82557B}" uniqueName="10" name="ai_selected" queryTableFieldId="12" dataDxfId="263"/>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226"/>
    <tableColumn id="2" xr3:uid="{DC70E0B3-6607-436A-B628-7901FD6908F9}" uniqueName="2" name="ticker" queryTableFieldId="2" dataDxfId="262"/>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261"/>
    <tableColumn id="8" xr3:uid="{66E6611C-10BB-44C1-8D09-184018F055C8}" uniqueName="8" name="type" queryTableFieldId="8" dataDxfId="26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8.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31"/>
  <sheetViews>
    <sheetView tabSelected="1" view="pageBreakPreview" zoomScale="130" zoomScaleNormal="70" zoomScaleSheetLayoutView="130" workbookViewId="0">
      <selection activeCell="K1" activeCellId="1" sqref="F2 K1"/>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1" customWidth="1"/>
    <col min="19" max="19" width="8" customWidth="1"/>
    <col min="20" max="20" width="8" style="51" customWidth="1"/>
    <col min="21" max="21" width="8" customWidth="1"/>
    <col min="22" max="22" width="8" style="51" customWidth="1"/>
    <col min="23" max="23" width="8" customWidth="1"/>
    <col min="24" max="24" width="8" style="51" customWidth="1"/>
    <col min="25" max="25" width="8" customWidth="1"/>
    <col min="26" max="26" width="8" style="51"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72656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1.453125" customWidth="1"/>
    <col min="47" max="47" width="29.08984375" style="35"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259" customHeight="1" x14ac:dyDescent="0.35">
      <c r="A1" s="100" t="e" vm="1">
        <v>#VALUE!</v>
      </c>
    </row>
    <row r="2" spans="1:17" ht="29.5" customHeight="1" x14ac:dyDescent="0.35">
      <c r="A2" s="97"/>
    </row>
    <row r="3" spans="1:17" ht="32" customHeight="1" x14ac:dyDescent="0.4">
      <c r="A3" s="103" t="str">
        <f>"PHIÊN NGÀY " &amp; daily_8h30_time!$B$2</f>
        <v>PHIÊN NGÀY 11/08/2025</v>
      </c>
    </row>
    <row r="4" spans="1:17" ht="32" customHeight="1" x14ac:dyDescent="0.35">
      <c r="A4" s="98" t="s">
        <v>183</v>
      </c>
    </row>
    <row r="5" spans="1:17" ht="32" customHeight="1" x14ac:dyDescent="0.35">
      <c r="A5" s="101" t="s">
        <v>184</v>
      </c>
    </row>
    <row r="6" spans="1:17" ht="32" customHeight="1" x14ac:dyDescent="0.35">
      <c r="A6" s="99"/>
    </row>
    <row r="7" spans="1:17" ht="14.65" customHeight="1" x14ac:dyDescent="0.35">
      <c r="A7" t="str">
        <f>"*Dữ liệu cập nhật lúc " &amp; daily_8h30_time!$A$2 &amp; " ngày " &amp; daily_8h30_time!$B$2</f>
        <v>*Dữ liệu cập nhật lúc 14:59 ngày 11/08/2025</v>
      </c>
      <c r="C7" s="118" t="s">
        <v>66</v>
      </c>
      <c r="D7" s="118"/>
      <c r="E7" s="118"/>
      <c r="F7" s="118"/>
      <c r="G7" s="118"/>
      <c r="H7" s="118"/>
      <c r="L7" s="139" t="e" vm="2">
        <v>#VALUE!</v>
      </c>
      <c r="M7" s="139"/>
      <c r="N7" s="139"/>
      <c r="P7" s="120"/>
      <c r="Q7" s="120"/>
    </row>
    <row r="8" spans="1:17" ht="14.65" customHeight="1" thickBot="1" x14ac:dyDescent="0.4">
      <c r="C8" s="118"/>
      <c r="D8" s="118"/>
      <c r="E8" s="118"/>
      <c r="F8" s="118"/>
      <c r="G8" s="118"/>
      <c r="H8" s="118"/>
      <c r="L8" s="139"/>
      <c r="M8" s="139"/>
      <c r="N8" s="139"/>
      <c r="P8" s="120"/>
      <c r="Q8" s="120"/>
    </row>
    <row r="9" spans="1:17" ht="14" customHeight="1" thickTop="1" x14ac:dyDescent="0.35">
      <c r="C9" s="102"/>
      <c r="D9" s="102"/>
      <c r="E9" s="102"/>
      <c r="F9" s="102"/>
      <c r="G9" s="102"/>
      <c r="H9" s="102"/>
      <c r="I9" s="102"/>
      <c r="J9" s="102"/>
      <c r="K9" s="102"/>
      <c r="L9" s="102"/>
      <c r="M9" s="102"/>
    </row>
    <row r="10" spans="1:17" ht="14" customHeight="1" x14ac:dyDescent="0.35">
      <c r="C10" s="10" t="s">
        <v>24</v>
      </c>
      <c r="D10" s="13" t="s">
        <v>46</v>
      </c>
      <c r="E10" s="13" t="s">
        <v>47</v>
      </c>
      <c r="G10" s="10" t="s">
        <v>25</v>
      </c>
      <c r="H10" s="13" t="s">
        <v>46</v>
      </c>
      <c r="I10" s="13" t="s">
        <v>47</v>
      </c>
      <c r="K10" s="10" t="s">
        <v>39</v>
      </c>
      <c r="L10" s="13" t="s">
        <v>46</v>
      </c>
      <c r="M10" s="13" t="s">
        <v>47</v>
      </c>
    </row>
    <row r="11" spans="1:17" ht="14" customHeight="1" x14ac:dyDescent="0.35">
      <c r="C11" s="4">
        <f>daily_8h30_data!K3</f>
        <v>1596.8599853515625</v>
      </c>
      <c r="D11" s="11">
        <f>daily_8h30_data!L3</f>
        <v>11.9100341796875</v>
      </c>
      <c r="E11" s="12">
        <f>daily_8h30_data!M3</f>
        <v>7.5144544285965509E-3</v>
      </c>
      <c r="F11" s="5"/>
      <c r="G11" s="4">
        <f>daily_8h30_data!Q3</f>
        <v>1741.9000244140625</v>
      </c>
      <c r="H11" s="11">
        <f>daily_8h30_data!R3</f>
        <v>12.820068359375</v>
      </c>
      <c r="I11" s="12">
        <f>daily_8h30_data!S3</f>
        <v>7.4143872378389375E-3</v>
      </c>
      <c r="K11" s="4">
        <f>daily_8h30_data!W3</f>
        <v>1737.5</v>
      </c>
      <c r="L11" s="11">
        <f>daily_8h30_data!X3</f>
        <v>14.300048828125</v>
      </c>
      <c r="M11" s="12">
        <f>daily_8h30_data!Y3</f>
        <v>8.298542962701605E-3</v>
      </c>
    </row>
    <row r="12" spans="1:17" ht="17" customHeight="1" x14ac:dyDescent="0.35"/>
    <row r="13" spans="1:17" ht="17" customHeight="1" x14ac:dyDescent="0.35"/>
    <row r="14" spans="1:17" ht="17" customHeight="1" x14ac:dyDescent="0.35"/>
    <row r="15" spans="1:17" ht="17" customHeight="1" x14ac:dyDescent="0.35"/>
    <row r="16" spans="1:17" ht="17" customHeight="1" x14ac:dyDescent="0.35"/>
    <row r="17" spans="3:26" ht="14" customHeight="1" x14ac:dyDescent="0.35">
      <c r="C17" s="10" t="s">
        <v>22</v>
      </c>
      <c r="D17" s="13" t="s">
        <v>46</v>
      </c>
      <c r="E17" s="13" t="s">
        <v>47</v>
      </c>
      <c r="G17" s="10" t="s">
        <v>23</v>
      </c>
      <c r="H17" s="13" t="s">
        <v>46</v>
      </c>
      <c r="I17" s="13" t="s">
        <v>47</v>
      </c>
      <c r="K17" s="10" t="s">
        <v>21</v>
      </c>
      <c r="L17" s="13" t="s">
        <v>46</v>
      </c>
      <c r="M17" s="13" t="s">
        <v>47</v>
      </c>
    </row>
    <row r="18" spans="3:26" ht="14" customHeight="1" x14ac:dyDescent="0.35">
      <c r="C18" s="4">
        <f>daily_8h30_data!K25</f>
        <v>44175.609375</v>
      </c>
      <c r="D18" s="11">
        <f>daily_8h30_data!L25</f>
        <v>206.96875</v>
      </c>
      <c r="E18" s="12">
        <f>daily_8h30_data!M25</f>
        <v>4.707190103173664E-3</v>
      </c>
      <c r="G18" s="4">
        <f>daily_8h30_data!Q25</f>
        <v>9126.830078125</v>
      </c>
      <c r="H18" s="11">
        <f>daily_8h30_data!R25</f>
        <v>31.099609375</v>
      </c>
      <c r="I18" s="12">
        <f>daily_8h30_data!S25</f>
        <v>3.4191436830552924E-3</v>
      </c>
      <c r="K18" s="4">
        <f>daily_8h30_data!W25</f>
        <v>3647.546630859375</v>
      </c>
      <c r="L18" s="11">
        <f>daily_8h30_data!X25</f>
        <v>12.41845703125</v>
      </c>
      <c r="M18" s="12">
        <f>daily_8h30_data!Y25</f>
        <v>3.4162363574026244E-3</v>
      </c>
    </row>
    <row r="19" spans="3:26" ht="17" customHeight="1" x14ac:dyDescent="0.35"/>
    <row r="20" spans="3:26" ht="17" customHeight="1" x14ac:dyDescent="0.35"/>
    <row r="21" spans="3:26" ht="17" customHeight="1" x14ac:dyDescent="0.35"/>
    <row r="22" spans="3:26" ht="17" customHeight="1" x14ac:dyDescent="0.35"/>
    <row r="23" spans="3:26" ht="17" customHeight="1" x14ac:dyDescent="0.35"/>
    <row r="24" spans="3:26" ht="14" customHeight="1" x14ac:dyDescent="0.35">
      <c r="C24" s="10" t="s">
        <v>48</v>
      </c>
      <c r="D24" s="13" t="s">
        <v>46</v>
      </c>
      <c r="E24" s="13" t="s">
        <v>47</v>
      </c>
      <c r="G24" s="10" t="s">
        <v>62</v>
      </c>
      <c r="H24" s="13" t="s">
        <v>46</v>
      </c>
      <c r="I24" s="13" t="s">
        <v>47</v>
      </c>
      <c r="K24" s="10" t="s">
        <v>26</v>
      </c>
      <c r="L24" s="13" t="s">
        <v>46</v>
      </c>
      <c r="M24" s="13" t="s">
        <v>47</v>
      </c>
    </row>
    <row r="25" spans="3:26" ht="14" customHeight="1" x14ac:dyDescent="0.35">
      <c r="C25" s="4">
        <f>daily_8h30_data!K47</f>
        <v>3357.20166015625</v>
      </c>
      <c r="D25" s="11">
        <f>daily_8h30_data!L47</f>
        <v>-30.427490234375</v>
      </c>
      <c r="E25" s="12">
        <f>daily_8h30_data!M47</f>
        <v>-8.9819424983004215E-3</v>
      </c>
      <c r="G25" s="4">
        <f>daily_8h30_data!Q47</f>
        <v>61.450000762939453</v>
      </c>
      <c r="H25" s="11">
        <f>daily_8h30_data!R47</f>
        <v>-0.31999969482421875</v>
      </c>
      <c r="I25" s="12">
        <f>daily_8h30_data!S47</f>
        <v>-5.1805033584713112E-3</v>
      </c>
      <c r="K25" s="4">
        <f>daily_8h30_data!W47</f>
        <v>98.181128317387362</v>
      </c>
      <c r="L25" s="11">
        <f>daily_8h30_data!X47</f>
        <v>-4.467204164309635E-2</v>
      </c>
      <c r="M25" s="12">
        <f>daily_8h30_data!Y47</f>
        <v>-4.5478928631592641E-4</v>
      </c>
    </row>
    <row r="26" spans="3:26" ht="17" customHeight="1" x14ac:dyDescent="0.35"/>
    <row r="27" spans="3:26" ht="17" customHeight="1" x14ac:dyDescent="0.35"/>
    <row r="28" spans="3:26" ht="17" customHeight="1" x14ac:dyDescent="0.35">
      <c r="Z28" s="55"/>
    </row>
    <row r="29" spans="3:26" ht="17" customHeight="1" x14ac:dyDescent="0.35">
      <c r="Z29" s="55"/>
    </row>
    <row r="30" spans="3:26" ht="17" customHeight="1" x14ac:dyDescent="0.35"/>
    <row r="31" spans="3:26" ht="17.25" customHeight="1" thickBot="1" x14ac:dyDescent="0.4">
      <c r="C31" s="121" t="str">
        <f>$A$7</f>
        <v>*Dữ liệu cập nhật lúc 14:59 ngày 11/08/2025</v>
      </c>
      <c r="D31" s="121"/>
      <c r="E31" s="121"/>
      <c r="F31" s="121"/>
      <c r="G31" s="121"/>
      <c r="H31" s="121"/>
      <c r="I31" s="121"/>
      <c r="J31" s="121"/>
      <c r="K31" s="121"/>
      <c r="L31" s="121"/>
      <c r="M31" s="121"/>
      <c r="P31" s="120"/>
      <c r="Q31" s="120"/>
      <c r="R31" s="120"/>
      <c r="S31" s="120"/>
      <c r="T31" s="120"/>
      <c r="U31" s="120"/>
      <c r="V31" s="120"/>
      <c r="W31" s="120"/>
      <c r="X31" s="120"/>
      <c r="Y31" s="120"/>
      <c r="Z31" s="120"/>
    </row>
    <row r="32" spans="3:26" ht="17" customHeight="1" x14ac:dyDescent="0.35">
      <c r="C32" s="122" t="str">
        <f>$A$4 &amp; " | " &amp; $A$3</f>
        <v>BẢN TIN CHÀO BUỔI SÁNG | PHIÊN NGÀY 11/08/2025</v>
      </c>
      <c r="D32" s="122"/>
      <c r="E32" s="122"/>
      <c r="F32" s="122"/>
      <c r="G32" s="122"/>
      <c r="H32" s="122"/>
      <c r="I32" s="122"/>
      <c r="J32" s="141" t="str">
        <f>$A$5 &amp; " |  1  "</f>
        <v xml:space="preserve">PHÒNG MÔI GIỚI VÀ TƯ VẤN ĐẦU TƯ |  1  </v>
      </c>
      <c r="K32" s="141"/>
      <c r="L32" s="141"/>
      <c r="M32" s="141"/>
      <c r="P32" s="120"/>
      <c r="Q32" s="120"/>
    </row>
    <row r="33" spans="3:35" ht="14.5" customHeight="1" x14ac:dyDescent="0.35">
      <c r="C33" s="120"/>
      <c r="D33" s="120"/>
      <c r="E33" s="120"/>
      <c r="F33" s="120"/>
      <c r="G33" s="120"/>
      <c r="H33" s="120"/>
      <c r="P33" s="118" t="s">
        <v>83</v>
      </c>
      <c r="Q33" s="118"/>
      <c r="R33" s="118"/>
      <c r="S33" s="118"/>
      <c r="T33" s="118"/>
      <c r="U33" s="118"/>
      <c r="V33" s="53"/>
      <c r="W33" s="3"/>
      <c r="X33" s="53"/>
      <c r="Y33" s="139" t="e" vm="2">
        <v>#VALUE!</v>
      </c>
      <c r="Z33" s="139"/>
      <c r="AA33" s="139"/>
    </row>
    <row r="34" spans="3:35" ht="14.5" customHeight="1" thickBot="1" x14ac:dyDescent="0.4">
      <c r="C34" s="120"/>
      <c r="D34" s="120"/>
      <c r="E34" s="120"/>
      <c r="F34" s="120"/>
      <c r="G34" s="120"/>
      <c r="H34" s="120"/>
      <c r="P34" s="118"/>
      <c r="Q34" s="118"/>
      <c r="R34" s="118"/>
      <c r="S34" s="118"/>
      <c r="T34" s="118"/>
      <c r="U34" s="118"/>
      <c r="V34" s="53"/>
      <c r="W34" s="3"/>
      <c r="X34" s="53"/>
      <c r="Y34" s="139"/>
      <c r="Z34" s="139"/>
      <c r="AA34" s="139"/>
    </row>
    <row r="35" spans="3:35" ht="10" customHeight="1" thickTop="1" x14ac:dyDescent="0.35">
      <c r="P35" s="102"/>
      <c r="Q35" s="102"/>
      <c r="R35" s="104"/>
      <c r="S35" s="102"/>
      <c r="T35" s="104"/>
      <c r="U35" s="102"/>
      <c r="V35" s="104"/>
      <c r="W35" s="102"/>
      <c r="X35" s="104"/>
      <c r="Y35" s="102"/>
      <c r="Z35" s="104"/>
    </row>
    <row r="36" spans="3:35" ht="175.5" customHeight="1" x14ac:dyDescent="0.35">
      <c r="J36" s="39"/>
    </row>
    <row r="37" spans="3:35" ht="10" customHeight="1" x14ac:dyDescent="0.35">
      <c r="J37" s="39"/>
    </row>
    <row r="38" spans="3:35" ht="15" customHeight="1" x14ac:dyDescent="0.35">
      <c r="P38" s="126" t="s">
        <v>102</v>
      </c>
      <c r="Q38" s="128">
        <f>daily_8h30_omo!B12</f>
        <v>45870</v>
      </c>
      <c r="R38" s="128"/>
      <c r="S38" s="128">
        <f>daily_8h30_omo!D12</f>
        <v>45873</v>
      </c>
      <c r="T38" s="128"/>
      <c r="U38" s="128">
        <f>daily_8h30_omo!F12</f>
        <v>45874</v>
      </c>
      <c r="V38" s="128"/>
      <c r="W38" s="128">
        <f>daily_8h30_omo!H12</f>
        <v>45875</v>
      </c>
      <c r="X38" s="128"/>
      <c r="Y38" s="128">
        <f>daily_8h30_omo!J12</f>
        <v>45876</v>
      </c>
      <c r="Z38" s="128"/>
    </row>
    <row r="39" spans="3:35" ht="15" customHeight="1" x14ac:dyDescent="0.35">
      <c r="P39" s="126"/>
      <c r="Q39" s="61" t="s">
        <v>91</v>
      </c>
      <c r="R39" s="61" t="s">
        <v>101</v>
      </c>
      <c r="S39" s="61" t="s">
        <v>91</v>
      </c>
      <c r="T39" s="61" t="s">
        <v>101</v>
      </c>
      <c r="U39" s="61" t="s">
        <v>91</v>
      </c>
      <c r="V39" s="61" t="s">
        <v>101</v>
      </c>
      <c r="W39" s="61" t="s">
        <v>91</v>
      </c>
      <c r="X39" s="61" t="s">
        <v>101</v>
      </c>
      <c r="Y39" s="61" t="s">
        <v>91</v>
      </c>
      <c r="Z39" s="61" t="s">
        <v>101</v>
      </c>
    </row>
    <row r="40" spans="3:35" ht="14" customHeight="1" x14ac:dyDescent="0.35">
      <c r="P40" s="62" t="str" cm="1">
        <f t="array" ref="P40:Z48">IF(daily_8h30_omo[] = "", "-", daily_8h30_omo[])</f>
        <v>Tín phiếu 7 ngày</v>
      </c>
      <c r="Q40" s="67" t="str">
        <v>-</v>
      </c>
      <c r="R40" s="68" t="str">
        <v>-</v>
      </c>
      <c r="S40" s="67" t="str">
        <v>-</v>
      </c>
      <c r="T40" s="68" t="str">
        <v>-</v>
      </c>
      <c r="U40" s="67" t="str">
        <v>-</v>
      </c>
      <c r="V40" s="68" t="str">
        <v>-</v>
      </c>
      <c r="W40" s="67" t="str">
        <v>-</v>
      </c>
      <c r="X40" s="68" t="str">
        <v>-</v>
      </c>
      <c r="Y40" s="67" t="str">
        <v>-</v>
      </c>
      <c r="Z40" s="68" t="str">
        <v>-</v>
      </c>
    </row>
    <row r="41" spans="3:35" ht="14" customHeight="1" x14ac:dyDescent="0.35">
      <c r="P41" s="63" t="str">
        <v>Tín phiếu 14 ngày</v>
      </c>
      <c r="Q41" s="69" t="str">
        <v>-</v>
      </c>
      <c r="R41" s="68" t="str">
        <v>-</v>
      </c>
      <c r="S41" s="69" t="str">
        <v>-</v>
      </c>
      <c r="T41" s="68" t="str">
        <v>-</v>
      </c>
      <c r="U41" s="69" t="str">
        <v>-</v>
      </c>
      <c r="V41" s="68" t="str">
        <v>-</v>
      </c>
      <c r="W41" s="69" t="str">
        <v>-</v>
      </c>
      <c r="X41" s="68" t="str">
        <v>-</v>
      </c>
      <c r="Y41" s="69" t="str">
        <v>-</v>
      </c>
      <c r="Z41" s="68" t="str">
        <v>-</v>
      </c>
    </row>
    <row r="42" spans="3:35" ht="14" customHeight="1" x14ac:dyDescent="0.35">
      <c r="J42" s="39"/>
      <c r="P42" s="63" t="str">
        <v>Tín phiếu 28 ngày</v>
      </c>
      <c r="Q42" s="69" t="str">
        <v>-</v>
      </c>
      <c r="R42" s="68" t="str">
        <v>-</v>
      </c>
      <c r="S42" s="69" t="str">
        <v>-</v>
      </c>
      <c r="T42" s="68" t="str">
        <v>-</v>
      </c>
      <c r="U42" s="69" t="str">
        <v>-</v>
      </c>
      <c r="V42" s="68" t="str">
        <v>-</v>
      </c>
      <c r="W42" s="69" t="str">
        <v>-</v>
      </c>
      <c r="X42" s="68" t="str">
        <v>-</v>
      </c>
      <c r="Y42" s="69" t="str">
        <v>-</v>
      </c>
      <c r="Z42" s="68" t="str">
        <v>-</v>
      </c>
    </row>
    <row r="43" spans="3:35" ht="14" customHeight="1" x14ac:dyDescent="0.35">
      <c r="J43" s="39"/>
      <c r="P43" s="63" t="str">
        <v>Reversed Repo 7 ngày</v>
      </c>
      <c r="Q43" s="69">
        <v>0.04</v>
      </c>
      <c r="R43" s="68">
        <v>-8028.37</v>
      </c>
      <c r="S43" s="69">
        <v>0.04</v>
      </c>
      <c r="T43" s="68">
        <v>-12179.01</v>
      </c>
      <c r="U43" s="69">
        <v>0.04</v>
      </c>
      <c r="V43" s="68">
        <v>-9151.23</v>
      </c>
      <c r="W43" s="69">
        <v>0.04</v>
      </c>
      <c r="X43" s="68">
        <v>-5952.59</v>
      </c>
      <c r="Y43" s="69">
        <v>0.04</v>
      </c>
      <c r="Z43" s="68">
        <v>-10235.69</v>
      </c>
    </row>
    <row r="44" spans="3:35" ht="14" customHeight="1" x14ac:dyDescent="0.35">
      <c r="J44" s="39"/>
      <c r="P44" s="63" t="str">
        <v>Reversed Repo 14 ngày</v>
      </c>
      <c r="Q44" s="69">
        <v>0.04</v>
      </c>
      <c r="R44" s="68">
        <v>-16955.189999999999</v>
      </c>
      <c r="S44" s="69">
        <v>0.04</v>
      </c>
      <c r="T44" s="68">
        <v>-4525.3599999999997</v>
      </c>
      <c r="U44" s="69">
        <v>0.04</v>
      </c>
      <c r="V44" s="68">
        <v>-8953.06</v>
      </c>
      <c r="W44" s="69">
        <v>0.04</v>
      </c>
      <c r="X44" s="68">
        <v>-12424.62</v>
      </c>
      <c r="Y44" s="69">
        <v>0.04</v>
      </c>
      <c r="Z44" s="68">
        <v>-12756.94</v>
      </c>
      <c r="AD44" s="66"/>
      <c r="AE44" s="66"/>
      <c r="AF44" s="66"/>
      <c r="AG44" s="66"/>
      <c r="AH44" s="66"/>
      <c r="AI44" s="66"/>
    </row>
    <row r="45" spans="3:35" ht="14" customHeight="1" x14ac:dyDescent="0.35">
      <c r="J45" s="39"/>
      <c r="P45" s="63" t="str">
        <v>Reversed Repo 21 ngày</v>
      </c>
      <c r="Q45" s="69" t="str">
        <v>-</v>
      </c>
      <c r="R45" s="68" t="str">
        <v>-</v>
      </c>
      <c r="S45" s="69" t="str">
        <v>-</v>
      </c>
      <c r="T45" s="68" t="str">
        <v>-</v>
      </c>
      <c r="U45" s="69" t="str">
        <v>-</v>
      </c>
      <c r="V45" s="68" t="str">
        <v>-</v>
      </c>
      <c r="W45" s="69" t="str">
        <v>-</v>
      </c>
      <c r="X45" s="68" t="str">
        <v>-</v>
      </c>
      <c r="Y45" s="69" t="str">
        <v>-</v>
      </c>
      <c r="Z45" s="68" t="str">
        <v>-</v>
      </c>
    </row>
    <row r="46" spans="3:35" ht="14" customHeight="1" x14ac:dyDescent="0.35">
      <c r="J46" s="39"/>
      <c r="P46" s="63" t="str">
        <v>Reversed Repo 28 ngày</v>
      </c>
      <c r="Q46" s="69">
        <v>0.04</v>
      </c>
      <c r="R46" s="68">
        <v>-5048.4399999999996</v>
      </c>
      <c r="S46" s="69">
        <v>0.04</v>
      </c>
      <c r="T46" s="68">
        <v>-8874.19</v>
      </c>
      <c r="U46" s="69">
        <v>0.04</v>
      </c>
      <c r="V46" s="68">
        <v>-1892.63</v>
      </c>
      <c r="W46" s="69">
        <v>0.04</v>
      </c>
      <c r="X46" s="68">
        <v>-9088.26</v>
      </c>
      <c r="Y46" s="69">
        <v>0.04</v>
      </c>
      <c r="Z46" s="68">
        <v>-3119.09</v>
      </c>
      <c r="AC46" s="39"/>
      <c r="AE46" s="39"/>
    </row>
    <row r="47" spans="3:35" ht="14" customHeight="1" x14ac:dyDescent="0.35">
      <c r="J47" s="39"/>
      <c r="P47" s="63" t="str">
        <v>Reversed Repo 35 ngày</v>
      </c>
      <c r="Q47" s="69" t="str">
        <v>-</v>
      </c>
      <c r="R47" s="68" t="str">
        <v>-</v>
      </c>
      <c r="S47" s="69" t="str">
        <v>-</v>
      </c>
      <c r="T47" s="68" t="str">
        <v>-</v>
      </c>
      <c r="U47" s="69" t="str">
        <v>-</v>
      </c>
      <c r="V47" s="68" t="str">
        <v>-</v>
      </c>
      <c r="W47" s="69" t="str">
        <v>-</v>
      </c>
      <c r="X47" s="68" t="str">
        <v>-</v>
      </c>
      <c r="Y47" s="69" t="str">
        <v>-</v>
      </c>
      <c r="Z47" s="68" t="str">
        <v>-</v>
      </c>
      <c r="AE47" s="39"/>
    </row>
    <row r="48" spans="3:35" ht="14" customHeight="1" x14ac:dyDescent="0.35">
      <c r="J48" s="39"/>
      <c r="P48" s="64" t="str">
        <v>Reversed Repo 91 ngày</v>
      </c>
      <c r="Q48" s="70">
        <v>0.04</v>
      </c>
      <c r="R48" s="70">
        <v>-944.44</v>
      </c>
      <c r="S48" s="70">
        <v>0.04</v>
      </c>
      <c r="T48" s="70">
        <v>0</v>
      </c>
      <c r="U48" s="70">
        <v>0.04</v>
      </c>
      <c r="V48" s="70">
        <v>0</v>
      </c>
      <c r="W48" s="70">
        <v>0.04</v>
      </c>
      <c r="X48" s="70">
        <v>-1057.4100000000001</v>
      </c>
      <c r="Y48" s="70">
        <v>0.04</v>
      </c>
      <c r="Z48" s="70">
        <v>0</v>
      </c>
    </row>
    <row r="49" spans="3:47" ht="17.25" customHeight="1" thickBot="1" x14ac:dyDescent="0.4">
      <c r="C49" s="120"/>
      <c r="D49" s="120"/>
      <c r="E49" s="120"/>
      <c r="F49" s="120"/>
      <c r="G49" s="120"/>
      <c r="H49" s="120"/>
      <c r="I49" s="120"/>
      <c r="J49" s="120"/>
      <c r="K49" s="120"/>
      <c r="L49" s="120"/>
      <c r="M49" s="120"/>
      <c r="P49" s="150" t="str">
        <f>$A$7</f>
        <v>*Dữ liệu cập nhật lúc 14:59 ngày 11/08/2025</v>
      </c>
      <c r="Q49" s="150"/>
      <c r="R49" s="150"/>
      <c r="S49" s="150"/>
      <c r="T49" s="150"/>
      <c r="U49" s="150"/>
      <c r="V49" s="150"/>
      <c r="W49" s="150"/>
      <c r="X49" s="150"/>
      <c r="Y49" s="150"/>
      <c r="Z49" s="150"/>
    </row>
    <row r="50" spans="3:47" ht="17.149999999999999" customHeight="1" x14ac:dyDescent="0.35">
      <c r="C50" s="120"/>
      <c r="D50" s="120"/>
      <c r="E50" s="120"/>
      <c r="F50" s="120"/>
      <c r="G50" s="120"/>
      <c r="H50" s="120"/>
      <c r="I50" s="120"/>
      <c r="P50" s="122" t="str">
        <f>$A$4 &amp; " | " &amp; $A$3</f>
        <v>BẢN TIN CHÀO BUỔI SÁNG | PHIÊN NGÀY 11/08/2025</v>
      </c>
      <c r="Q50" s="122"/>
      <c r="R50" s="122"/>
      <c r="S50" s="122"/>
      <c r="T50" s="122"/>
      <c r="U50" s="122"/>
      <c r="V50" s="54"/>
      <c r="W50" s="6"/>
      <c r="X50" s="54"/>
      <c r="Y50" s="6"/>
      <c r="Z50" s="56" t="str">
        <f>$A$5 &amp; " |  2  "</f>
        <v xml:space="preserve">PHÒNG MÔI GIỚI VÀ TƯ VẤN ĐẦU TƯ |  2  </v>
      </c>
    </row>
    <row r="51" spans="3:47" ht="14.5" customHeight="1" x14ac:dyDescent="0.35">
      <c r="P51" s="50"/>
      <c r="Q51" s="50"/>
      <c r="R51" s="52"/>
      <c r="S51" s="50"/>
      <c r="T51" s="52"/>
      <c r="U51" s="50"/>
      <c r="V51" s="52"/>
      <c r="W51" s="50"/>
      <c r="X51" s="52"/>
      <c r="Y51" s="50"/>
      <c r="Z51" s="57"/>
      <c r="AC51" s="118" t="s">
        <v>167</v>
      </c>
      <c r="AD51" s="118"/>
      <c r="AE51" s="139" t="e" vm="3">
        <v>#VALUE!</v>
      </c>
      <c r="AF51" s="139"/>
    </row>
    <row r="52" spans="3:47" ht="14.5" customHeight="1" thickBot="1" x14ac:dyDescent="0.4">
      <c r="P52" s="50"/>
      <c r="Q52" s="50"/>
      <c r="R52" s="52"/>
      <c r="S52" s="50"/>
      <c r="T52" s="52"/>
      <c r="U52" s="50"/>
      <c r="V52" s="52"/>
      <c r="W52" s="50"/>
      <c r="X52" s="52"/>
      <c r="Y52" s="50"/>
      <c r="Z52" s="57"/>
      <c r="AC52" s="118"/>
      <c r="AD52" s="118"/>
      <c r="AE52" s="139"/>
      <c r="AF52" s="139"/>
    </row>
    <row r="53" spans="3:47" ht="10" customHeight="1" thickTop="1" x14ac:dyDescent="0.35">
      <c r="P53" s="50"/>
      <c r="Q53" s="50"/>
      <c r="R53" s="52"/>
      <c r="S53" s="50"/>
      <c r="T53" s="52"/>
      <c r="U53" s="50"/>
      <c r="V53" s="52"/>
      <c r="W53" s="50"/>
      <c r="X53" s="52"/>
      <c r="Y53" s="50"/>
      <c r="Z53" s="57"/>
      <c r="AC53" s="102"/>
      <c r="AD53" s="102"/>
      <c r="AE53" s="102"/>
    </row>
    <row r="54" spans="3:47" ht="17" customHeight="1" x14ac:dyDescent="0.35">
      <c r="P54" s="50"/>
      <c r="Q54" s="50"/>
      <c r="R54" s="52"/>
      <c r="S54" s="50"/>
      <c r="T54" s="52"/>
      <c r="U54" s="50"/>
      <c r="V54" s="52"/>
      <c r="W54" s="50"/>
      <c r="X54" s="52"/>
      <c r="Y54" s="50"/>
      <c r="Z54" s="57"/>
      <c r="AC54" s="42" t="s">
        <v>103</v>
      </c>
      <c r="AE54" s="42" t="s">
        <v>104</v>
      </c>
    </row>
    <row r="55" spans="3:47" ht="174" customHeight="1" x14ac:dyDescent="0.35">
      <c r="P55" s="50"/>
      <c r="Q55" s="50"/>
      <c r="R55" s="52"/>
      <c r="S55" s="50"/>
      <c r="T55" s="52"/>
      <c r="U55" s="50"/>
      <c r="V55" s="52"/>
      <c r="W55" s="50"/>
      <c r="X55" s="52"/>
      <c r="Y55" s="50"/>
      <c r="Z55" s="57"/>
    </row>
    <row r="56" spans="3:47" ht="11.5" customHeight="1" x14ac:dyDescent="0.35">
      <c r="P56" s="50"/>
      <c r="Q56" s="50"/>
      <c r="R56" s="52"/>
      <c r="S56" s="50"/>
      <c r="T56" s="52"/>
      <c r="U56" s="50"/>
      <c r="V56" s="52"/>
      <c r="W56" s="50"/>
      <c r="X56" s="52"/>
      <c r="Y56" s="50"/>
      <c r="Z56" s="57"/>
    </row>
    <row r="57" spans="3:47" ht="17" customHeight="1" x14ac:dyDescent="0.35">
      <c r="P57" s="50"/>
      <c r="Q57" s="50"/>
      <c r="R57" s="52"/>
      <c r="S57" s="50"/>
      <c r="T57" s="52"/>
      <c r="U57" s="50"/>
      <c r="V57" s="52"/>
      <c r="W57" s="50"/>
      <c r="X57" s="52"/>
      <c r="Y57" s="50"/>
      <c r="Z57" s="57"/>
      <c r="AC57" s="42" t="s">
        <v>106</v>
      </c>
      <c r="AE57" s="42" t="s">
        <v>105</v>
      </c>
    </row>
    <row r="58" spans="3:47" ht="121" customHeight="1" x14ac:dyDescent="0.35">
      <c r="P58" s="50"/>
      <c r="Q58" s="50"/>
      <c r="R58" s="52"/>
      <c r="S58" s="50"/>
      <c r="T58" s="52"/>
      <c r="U58" s="50"/>
      <c r="V58" s="52"/>
      <c r="W58" s="50"/>
      <c r="Y58" s="50"/>
      <c r="Z58" s="57"/>
    </row>
    <row r="59" spans="3:47" ht="17" customHeight="1" thickBot="1" x14ac:dyDescent="0.4">
      <c r="P59" s="50"/>
      <c r="Q59" s="50"/>
      <c r="R59" s="52"/>
      <c r="S59" s="50"/>
      <c r="T59" s="52"/>
      <c r="U59" s="50"/>
      <c r="V59" s="52"/>
      <c r="W59" s="50"/>
      <c r="X59" s="52"/>
      <c r="Y59" s="50"/>
      <c r="Z59" s="57"/>
      <c r="AC59" s="127" t="str">
        <f>$A$7</f>
        <v>*Dữ liệu cập nhật lúc 14:59 ngày 11/08/2025</v>
      </c>
      <c r="AD59" s="127"/>
      <c r="AE59" s="127"/>
    </row>
    <row r="60" spans="3:47" ht="17.149999999999999" customHeight="1" x14ac:dyDescent="0.35">
      <c r="P60" s="50"/>
      <c r="Q60" s="50"/>
      <c r="R60" s="52"/>
      <c r="S60" s="50"/>
      <c r="T60" s="52"/>
      <c r="U60" s="50"/>
      <c r="V60" s="52"/>
      <c r="W60" s="50"/>
      <c r="X60" s="52"/>
      <c r="Y60" s="50"/>
      <c r="Z60" s="57"/>
      <c r="AC60" s="38" t="str">
        <f>$A$4 &amp; " | " &amp; $A$3</f>
        <v>BẢN TIN CHÀO BUỔI SÁNG | PHIÊN NGÀY 11/08/2025</v>
      </c>
      <c r="AD60" s="9"/>
      <c r="AE60" s="9" t="str">
        <f>$A$5 &amp; " |  3  "</f>
        <v xml:space="preserve">PHÒNG MÔI GIỚI VÀ TƯ VẤN ĐẦU TƯ |  3  </v>
      </c>
    </row>
    <row r="61" spans="3:47" ht="14.65" customHeight="1" x14ac:dyDescent="0.35">
      <c r="AH61" s="118" t="s">
        <v>50</v>
      </c>
      <c r="AI61" s="118"/>
      <c r="AJ61" s="118"/>
      <c r="AK61" s="118"/>
      <c r="AL61" s="3"/>
      <c r="AM61" s="3"/>
      <c r="AQ61" s="139" t="e" vm="3">
        <v>#VALUE!</v>
      </c>
      <c r="AR61" s="139"/>
      <c r="AT61" s="137"/>
      <c r="AU61" s="137"/>
    </row>
    <row r="62" spans="3:47" ht="14.65" customHeight="1" thickBot="1" x14ac:dyDescent="0.4">
      <c r="AH62" s="118"/>
      <c r="AI62" s="118"/>
      <c r="AJ62" s="118"/>
      <c r="AK62" s="118"/>
      <c r="AL62" s="3"/>
      <c r="AM62" s="3"/>
      <c r="AQ62" s="139"/>
      <c r="AR62" s="139"/>
      <c r="AT62" s="137"/>
      <c r="AU62" s="137"/>
    </row>
    <row r="63" spans="3:47" ht="15" thickTop="1" x14ac:dyDescent="0.35">
      <c r="AH63" s="102"/>
      <c r="AI63" s="102"/>
      <c r="AJ63" s="102"/>
      <c r="AK63" s="102"/>
      <c r="AL63" s="102"/>
      <c r="AM63" s="102"/>
      <c r="AN63" s="102"/>
      <c r="AO63" s="102"/>
      <c r="AP63" s="102"/>
      <c r="AQ63" s="102"/>
    </row>
    <row r="64" spans="3:47" ht="35" customHeight="1" x14ac:dyDescent="0.35">
      <c r="AH64" s="119" t="e" cm="1" vm="4">
        <f t="array" ref="AH64">_xlfn.IMAGE(TRANSPOSE(_xlfn._xlws.FILTER(daily_8h30_news!S3:S12, daily_8h30_news!L3:L12="o")), "image", 1)</f>
        <v>#VALUE!</v>
      </c>
      <c r="AI64" s="119"/>
      <c r="AJ64" s="119"/>
      <c r="AK64" s="119"/>
      <c r="AL64" s="119"/>
      <c r="AM64" s="130" t="str" cm="1">
        <f t="array" ref="AM64">TRANSPOSE(_xlfn._xlws.FILTER(daily_8h30_news!Q3:Q12, daily_8h30_news!L3:L12="o"))</f>
        <v>Thủ tướng Chính phủ yêu cầu hoàn thành cao nhất các mục tiêu phát triển kinh tế-xã hội năm 2025</v>
      </c>
      <c r="AN64" s="130"/>
      <c r="AO64" s="130"/>
      <c r="AP64" s="130"/>
      <c r="AQ64" s="130"/>
      <c r="AT64" s="119"/>
      <c r="AU64" s="119"/>
    </row>
    <row r="65" spans="24:47" ht="87" customHeight="1" x14ac:dyDescent="0.35">
      <c r="AH65" s="119"/>
      <c r="AI65" s="119"/>
      <c r="AJ65" s="119"/>
      <c r="AK65" s="119"/>
      <c r="AL65" s="119"/>
      <c r="AM65" s="129" t="str" cm="1">
        <f t="array" ref="AM65">TRIM(SUBSTITUTE(TRANSPOSE(_xlfn._xlws.FILTER(daily_8h30_news!R3:R12, daily_8h30_news!L3:L12="o")), CHAR(10), " "))</f>
        <v>Thủ tướng yêu cầu hoàn thành mục tiêu GDP 8.3-8.5% và CPI dưới 4.5% năm 2025. Chính phủ tập trung ổn định kinh tế vĩ mô, tạo đà tăng trưởng 10% năm 2026. Các bộ, ngành cần giải ngân vốn đầu tư công, đạt trên 60% trong quý 3, 100% năm 2025. Ngân sách nhà nước phấn đấu tăng thu 25% và tiết kiệm 10% chi thường xuyên. Hoàn thiện trung tâm tài chính quốc tế tại TP.HCM và Đà Nẵng, đi vào hoạt động năm 2025.</v>
      </c>
      <c r="AN65" s="129"/>
      <c r="AO65" s="129"/>
      <c r="AP65" s="129"/>
      <c r="AQ65" s="129"/>
      <c r="AT65" s="119"/>
      <c r="AU65" s="119"/>
    </row>
    <row r="66" spans="24:47" ht="20" customHeight="1" x14ac:dyDescent="0.35">
      <c r="AH66" s="119"/>
      <c r="AI66" s="119"/>
      <c r="AJ66" s="119"/>
      <c r="AK66" s="119"/>
      <c r="AL66" s="119"/>
      <c r="AM66" s="25" t="s">
        <v>54</v>
      </c>
      <c r="AN66" s="123" t="str" cm="1">
        <f t="array" ref="AN66">TRANSPOSE(_xlfn._xlws.FILTER(daily_8h30_news!O3:O12, daily_8h30_news!L3:L12="o"))</f>
        <v>Tích cực</v>
      </c>
      <c r="AO66" s="123"/>
      <c r="AP66" s="123"/>
      <c r="AQ66" s="123"/>
      <c r="AT66" s="119"/>
      <c r="AU66" s="119"/>
    </row>
    <row r="67" spans="24:47" ht="21" customHeight="1" x14ac:dyDescent="0.35">
      <c r="AI67" s="15"/>
      <c r="AJ67" s="14"/>
      <c r="AK67" s="14"/>
      <c r="AL67" s="14"/>
      <c r="AM67" s="14"/>
      <c r="AN67" s="15"/>
      <c r="AO67" s="14"/>
      <c r="AP67" s="14"/>
      <c r="AQ67" s="14"/>
      <c r="AU67" s="34"/>
    </row>
    <row r="68" spans="24:47" ht="48" customHeight="1" x14ac:dyDescent="0.35">
      <c r="X68" s="20" t="str" cm="1">
        <f t="array" ref="X68:Z68">TRANSPOSE(_xlfn._xlws.FILTER(daily_8h30_news!Q3:Q12, daily_8h30_news!L3:L12="x"))</f>
        <v>2 kịch bản khai thác sân bay Long Thành và Tân Sơn Nhất từ năm 2026</v>
      </c>
      <c r="Y68" s="20" t="str">
        <v>"Đại gia" ngân hàng Nhật Bản muốn đầu tư mạnh vào Việt Nam và Philippines</v>
      </c>
      <c r="Z68" s="20" t="str">
        <v>Các ngân hàng đang cho vay bất động sản ra sao?</v>
      </c>
      <c r="AA68" t="s">
        <v>53</v>
      </c>
      <c r="AH68" s="124" t="str">
        <f>X68</f>
        <v>2 kịch bản khai thác sân bay Long Thành và Tân Sơn Nhất từ năm 2026</v>
      </c>
      <c r="AI68" s="124"/>
      <c r="AJ68" s="85"/>
      <c r="AK68" s="131" t="str">
        <f>Y68</f>
        <v>"Đại gia" ngân hàng Nhật Bản muốn đầu tư mạnh vào Việt Nam và Philippines</v>
      </c>
      <c r="AL68" s="131"/>
      <c r="AM68" s="131"/>
      <c r="AN68" s="131"/>
      <c r="AO68" s="85"/>
      <c r="AP68" s="124" t="str">
        <f>Z68</f>
        <v>Các ngân hàng đang cho vay bất động sản ra sao?</v>
      </c>
      <c r="AQ68" s="124"/>
      <c r="AT68" s="135"/>
      <c r="AU68" s="135"/>
    </row>
    <row r="69" spans="24:47" ht="120" customHeight="1" x14ac:dyDescent="0.35">
      <c r="X69" s="19" t="str" cm="1">
        <f t="array" ref="X69:Z69">TRANSPOSE(_xlfn._xlws.FILTER(daily_8h30_news!R3:R12, daily_8h30_news!L3:L12="x"))</f>
        <v xml:space="preserve">ACV xem xét hai phương án khai thác sân bay Long Thành và Tân Sơn Nhất năm 2026. Phương án một chuyển toàn bộ quốc tế, Tân Sơn Nhất phục vụ 29,5 triệu lượt nội địa. Phương án hai: Long Thành 15,3 triệu khách quốc tế, Tân Sơn Nhất 20% tổng lượng quốc tế. Phương án 1 tối ưu, Long Thành 100% quốc tế, giảm chi phí, tạo trung tâm lớn hơn. Cục Hàng không và hãng bay ủng hộ phương án 1, tối ưu khai thác nguồn lực.
</v>
      </c>
      <c r="Y69" s="19" t="str">
        <v>MUFG đặt mục tiêu ROE 12% nhờ đầu tư, M&amp;A tại châu Á, Việt Nam.  Năm tài chính 2024, ROE đạt 9.3% tăng gấp ba 5 năm.  Cần thêm 1.2 ngàn tỷ Yên lợi nhuận từ rủi ro cao hơn.  Tập trung M&amp;A quản lý tài sản, dịch vụ lưu ký tại Mỹ, châu Á.  Thủ tướng đề nghị MUFG tham gia Trung tâm tài chính quốc tế tại Việt Nam.</v>
      </c>
      <c r="Z69" s="19" t="str">
        <v xml:space="preserve">Tín dụng bất động sản tăng mạnh, đạt 3,18 triệu tỷ đồng chiếm 18,5% tổng dư nợ hệ thống. Techcombank dẫn đầu với 64,17% dư nợ liên quan bất động sản trong tổng dư nợ. Tín dụng đổ vào BĐS do áp lực đáo hạn trái phiếu, dự kiến 35-40 nghìn tỷ đồng/quý. Dòng vốn này làm dấy lên lo ngại về tăng giá tài sản và rủi ro chất lượng ngân hàng. NHNN cho biết vẫn theo dõi sát, tỷ lệ vốn ngắn hạn/dài hạn vẫn dưới 30%.
</v>
      </c>
      <c r="AA69" t="s">
        <v>53</v>
      </c>
      <c r="AH69" s="132" t="str">
        <f>TRIM(SUBSTITUTE(X69, CHAR(10), " "))</f>
        <v>ACV xem xét hai phương án khai thác sân bay Long Thành và Tân Sơn Nhất năm 2026. Phương án một chuyển toàn bộ quốc tế, Tân Sơn Nhất phục vụ 29,5 triệu lượt nội địa. Phương án hai: Long Thành 15,3 triệu khách quốc tế, Tân Sơn Nhất 20% tổng lượng quốc tế. Phương án 1 tối ưu, Long Thành 100% quốc tế, giảm chi phí, tạo trung tâm lớn hơn. Cục Hàng không và hãng bay ủng hộ phương án 1, tối ưu khai thác nguồn lực.</v>
      </c>
      <c r="AI69" s="132"/>
      <c r="AK69" s="125" t="str">
        <f>TRIM(SUBSTITUTE(Y69, CHAR(10), " "))</f>
        <v>MUFG đặt mục tiêu ROE 12% nhờ đầu tư, M&amp;A tại châu Á, Việt Nam. Năm tài chính 2024, ROE đạt 9.3% tăng gấp ba 5 năm. Cần thêm 1.2 ngàn tỷ Yên lợi nhuận từ rủi ro cao hơn. Tập trung M&amp;A quản lý tài sản, dịch vụ lưu ký tại Mỹ, châu Á. Thủ tướng đề nghị MUFG tham gia Trung tâm tài chính quốc tế tại Việt Nam.</v>
      </c>
      <c r="AL69" s="125"/>
      <c r="AM69" s="125"/>
      <c r="AN69" s="125"/>
      <c r="AP69" s="125" t="str">
        <f>TRIM(SUBSTITUTE(Z69, CHAR(10), " "))</f>
        <v>Tín dụng bất động sản tăng mạnh, đạt 3,18 triệu tỷ đồng chiếm 18,5% tổng dư nợ hệ thống. Techcombank dẫn đầu với 64,17% dư nợ liên quan bất động sản trong tổng dư nợ. Tín dụng đổ vào BĐS do áp lực đáo hạn trái phiếu, dự kiến 35-40 nghìn tỷ đồng/quý. Dòng vốn này làm dấy lên lo ngại về tăng giá tài sản và rủi ro chất lượng ngân hàng. NHNN cho biết vẫn theo dõi sát, tỷ lệ vốn ngắn hạn/dài hạn vẫn dưới 30%.</v>
      </c>
      <c r="AQ69" s="125"/>
      <c r="AT69" s="120"/>
      <c r="AU69" s="120"/>
    </row>
    <row r="70" spans="24:47" ht="21.4" customHeight="1" thickBot="1" x14ac:dyDescent="0.4">
      <c r="X70" s="22" t="str" cm="1">
        <f t="array" ref="X70:Z70">TRANSPOSE(_xlfn._xlws.FILTER(daily_8h30_news!O3:O12, daily_8h30_news!L3:L12="x"))</f>
        <v>Trung lập</v>
      </c>
      <c r="Y70" s="22" t="str">
        <v>Tích cực</v>
      </c>
      <c r="Z70" s="22" t="str">
        <v>Tiêu cực</v>
      </c>
      <c r="AA70" t="s">
        <v>53</v>
      </c>
      <c r="AH70" s="24" t="s">
        <v>54</v>
      </c>
      <c r="AI70" s="23" t="str">
        <f>X70</f>
        <v>Trung lập</v>
      </c>
      <c r="AJ70" s="21"/>
      <c r="AK70" s="24" t="s">
        <v>54</v>
      </c>
      <c r="AL70" s="123" t="str">
        <f>Y70</f>
        <v>Tích cực</v>
      </c>
      <c r="AM70" s="123"/>
      <c r="AN70" s="123"/>
      <c r="AO70" s="21"/>
      <c r="AP70" s="24" t="s">
        <v>54</v>
      </c>
      <c r="AQ70" s="123" t="str">
        <f>Z70</f>
        <v>Tiêu cực</v>
      </c>
      <c r="AR70" s="123"/>
    </row>
    <row r="71" spans="24:47" ht="17.149999999999999" customHeight="1" x14ac:dyDescent="0.35">
      <c r="X71"/>
      <c r="Z71"/>
      <c r="AH71" s="133" t="str">
        <f>$A$4 &amp; " | " &amp; $A$3</f>
        <v>BẢN TIN CHÀO BUỔI SÁNG | PHIÊN NGÀY 11/08/2025</v>
      </c>
      <c r="AI71" s="133"/>
      <c r="AJ71" s="133"/>
      <c r="AK71" s="133"/>
      <c r="AL71" s="133"/>
      <c r="AM71" s="6"/>
      <c r="AN71" s="8"/>
      <c r="AO71" s="8"/>
      <c r="AP71" s="8"/>
      <c r="AQ71" s="9" t="str">
        <f>$A$5 &amp; " |  4  "</f>
        <v xml:space="preserve">PHÒNG MÔI GIỚI VÀ TƯ VẤN ĐẦU TƯ |  4  </v>
      </c>
    </row>
    <row r="72" spans="24:47" ht="15" customHeight="1" x14ac:dyDescent="0.35">
      <c r="X72"/>
      <c r="Z72"/>
      <c r="AH72" s="118" t="s">
        <v>55</v>
      </c>
      <c r="AI72" s="118"/>
      <c r="AJ72" s="118"/>
      <c r="AK72" s="118"/>
      <c r="AL72" s="3"/>
      <c r="AM72" s="3"/>
      <c r="AQ72" s="139" t="e" vm="3">
        <v>#VALUE!</v>
      </c>
      <c r="AR72" s="139"/>
      <c r="AT72" s="120"/>
      <c r="AU72" s="120"/>
    </row>
    <row r="73" spans="24:47" ht="15" customHeight="1" thickBot="1" x14ac:dyDescent="0.4">
      <c r="X73"/>
      <c r="Z73"/>
      <c r="AH73" s="118"/>
      <c r="AI73" s="118"/>
      <c r="AJ73" s="118"/>
      <c r="AK73" s="118"/>
      <c r="AL73" s="3"/>
      <c r="AM73" s="3"/>
      <c r="AQ73" s="139"/>
      <c r="AR73" s="139"/>
      <c r="AT73" s="120"/>
      <c r="AU73" s="120"/>
    </row>
    <row r="74" spans="24:47" ht="15" thickTop="1" x14ac:dyDescent="0.35">
      <c r="X74"/>
      <c r="Z74"/>
      <c r="AH74" s="102"/>
      <c r="AI74" s="102"/>
      <c r="AJ74" s="102"/>
      <c r="AK74" s="102"/>
      <c r="AL74" s="102"/>
      <c r="AM74" s="102"/>
      <c r="AN74" s="102"/>
      <c r="AO74" s="102"/>
      <c r="AP74" s="102"/>
      <c r="AQ74" s="102"/>
    </row>
    <row r="75" spans="24:47" ht="39.5" customHeight="1" x14ac:dyDescent="0.35">
      <c r="X75"/>
      <c r="Z75"/>
      <c r="AH75" s="119" t="e" cm="1" vm="5">
        <f t="array" ref="AH75">_xlfn.IMAGE(TRANSPOSE(_xlfn._xlws.FILTER(daily_8h30_news!S15:S24, daily_8h30_news!L15:L24="o")), "image", 1)</f>
        <v>#VALUE!</v>
      </c>
      <c r="AI75" s="119"/>
      <c r="AJ75" s="119"/>
      <c r="AK75" s="119"/>
      <c r="AL75" s="119"/>
      <c r="AM75" s="130" t="str" cm="1">
        <f t="array" ref="AM75">TRANSPOSE(_xlfn._xlws.FILTER(daily_8h30_news!Q15:Q24, daily_8h30_news!L15:L24="o"))</f>
        <v>Ông Trump thúc đẩy kế hoạch đưa Fannie Mae và Freddie Mac lên sàn chứng khoán</v>
      </c>
      <c r="AN75" s="130"/>
      <c r="AO75" s="130"/>
      <c r="AP75" s="130"/>
      <c r="AQ75" s="130"/>
      <c r="AT75" s="120"/>
      <c r="AU75" s="120"/>
    </row>
    <row r="76" spans="24:47" ht="92" customHeight="1" x14ac:dyDescent="0.35">
      <c r="X76"/>
      <c r="Z76"/>
      <c r="AH76" s="119"/>
      <c r="AI76" s="119"/>
      <c r="AJ76" s="119"/>
      <c r="AK76" s="119"/>
      <c r="AL76" s="119"/>
      <c r="AM76" s="129" t="str" cm="1">
        <f t="array" ref="AM76">TRIM(SUBSTITUTE(TRANSPOSE(_xlfn._xlws.FILTER(daily_8h30_news!R15:R24, daily_8h30_news!L15:L24="o")), CHAR(10), " "))</f>
        <v>Chính quyền Trump đẩy mạnh kế hoạch đưa Fannie Mae, Freddie Mac lên sàn. Ước tính huy động 30 tỷ USD, định giá hai công ty khoảng 500 tỷ USD. Các lãnh đạo ngân hàng lớn đã gặp Tổng thống Trump thảo luận tương lai này. Hai tập đoàn từng được chính phủ giải cứu 189 tỷ USD năm 2008. Cổ phiếu hai công ty này đã tăng vọt 795% và 646%.</v>
      </c>
      <c r="AN76" s="129"/>
      <c r="AO76" s="129"/>
      <c r="AP76" s="129"/>
      <c r="AQ76" s="129"/>
      <c r="AT76" s="120"/>
      <c r="AU76" s="120"/>
    </row>
    <row r="77" spans="24:47" ht="20" customHeight="1" x14ac:dyDescent="0.35">
      <c r="X77"/>
      <c r="Z77"/>
      <c r="AH77" s="119"/>
      <c r="AI77" s="119"/>
      <c r="AJ77" s="119"/>
      <c r="AK77" s="119"/>
      <c r="AL77" s="119"/>
      <c r="AM77" s="25" t="s">
        <v>54</v>
      </c>
      <c r="AN77" s="123" t="str" cm="1">
        <f t="array" ref="AN77">TRANSPOSE(_xlfn._xlws.FILTER(daily_8h30_news!O15:O24, daily_8h30_news!L15:L24="o"))</f>
        <v>Trung lập</v>
      </c>
      <c r="AO77" s="123"/>
      <c r="AP77" s="123"/>
      <c r="AQ77" s="123"/>
      <c r="AT77" s="120"/>
      <c r="AU77" s="120"/>
    </row>
    <row r="78" spans="24:47" ht="17.5" customHeight="1" x14ac:dyDescent="0.35">
      <c r="X78"/>
      <c r="Z78"/>
      <c r="AI78" s="15"/>
      <c r="AJ78" s="14"/>
      <c r="AK78" s="14"/>
      <c r="AL78" s="14"/>
      <c r="AM78" s="14"/>
      <c r="AN78" s="15"/>
      <c r="AO78" s="14"/>
      <c r="AP78" s="14"/>
      <c r="AQ78" s="14"/>
    </row>
    <row r="79" spans="24:47" ht="45.5" customHeight="1" x14ac:dyDescent="0.35">
      <c r="X79" s="20" t="str" cm="1">
        <f t="array" ref="X79:Z79">TRANSPOSE(_xlfn._xlws.FILTER(daily_8h30_news!Q15:Q24, daily_8h30_news!L15:L24="x"))</f>
        <v>Thỏa thuận chưa từng có: Nvidia, AMD chia 15% doanh thu chip ở Trung Quốc cho Chính phủ Mỹ</v>
      </c>
      <c r="Y79" s="20" t="str">
        <v>Thuế quan Mỹ và đồng yen mạnh - bộ đôi kìm hãm lợi nhuận của doanh nghiệp Nhật Bản</v>
      </c>
      <c r="Z79" s="20" t="str">
        <v>Mỹ nhắm thẳng vào “bạn hàng” lớn nhất của dầu Nga: Quốc gia chủ chốt BRICS liệu có buông tay?</v>
      </c>
      <c r="AH79" s="124" t="str">
        <f>X79</f>
        <v>Thỏa thuận chưa từng có: Nvidia, AMD chia 15% doanh thu chip ở Trung Quốc cho Chính phủ Mỹ</v>
      </c>
      <c r="AI79" s="124"/>
      <c r="AJ79" s="85"/>
      <c r="AK79" s="131" t="str">
        <f>Y79</f>
        <v>Thuế quan Mỹ và đồng yen mạnh - bộ đôi kìm hãm lợi nhuận của doanh nghiệp Nhật Bản</v>
      </c>
      <c r="AL79" s="131"/>
      <c r="AM79" s="131"/>
      <c r="AN79" s="131"/>
      <c r="AO79" s="85"/>
      <c r="AP79" s="124" t="str">
        <f>Z79</f>
        <v>Mỹ nhắm thẳng vào “bạn hàng” lớn nhất của dầu Nga: Quốc gia chủ chốt BRICS liệu có buông tay?</v>
      </c>
      <c r="AQ79" s="124"/>
      <c r="AT79" s="120"/>
      <c r="AU79" s="120"/>
    </row>
    <row r="80" spans="24:47" ht="118" customHeight="1" x14ac:dyDescent="0.35">
      <c r="X80" s="19" t="str" cm="1">
        <f t="array" ref="X80:Z80">TRANSPOSE(_xlfn._xlws.FILTER(daily_8h30_news!R15:R24, daily_8h30_news!L15:L24="x"))</f>
        <v>Nvidia và AMD đồng ý chia 15% doanh thu chip tại Trung Quốc.  Thỏa thuận này cho phép họ bán chip H20 và MI308 ở thị trường này.  Chính phủ Mỹ nhận khoản chia sẻ này để cấp giấy phép xuất khẩu.  Thỏa thuận xuất hiện trong bối cảnh thuế quan của Tổng thống Trump.  Nvidia tuân thủ các quy tắc của chính phủ Mỹ cho hoạt động toàn cầu.</v>
      </c>
      <c r="Y80" s="19" t="str">
        <v xml:space="preserve">Lợi nhuận ròng của các công ty niêm yết Nhật Bản giảm 12% trong quý II/2025 do thuế quan Mỹ và yen mạnh. Khoảng 520 công ty báo cáo lợi nhuận giảm, ngành sản xuất giảm 26%, trong khi phi sản xuất tăng 1%. Ngành ô tô chịu ảnh hưởng lớn nhất với 7 nhà sản xuất thiệt hại khoảng 780 tỷ yen. Trong khi đó, các công ty nội địa có dấu hiệu phục hồi, dù lợi nhuận dự kiến giảm 8% trong năm tài chính 2026.
</v>
      </c>
      <c r="Z80" s="19" t="str">
        <v>Ông Trump đang cân nhắc đánh thuế Trung Quốc tương tự Ấn Độ vì mua dầu Nga.  Trung Quốc nhập kỷ lục 108,5 triệu tấn dầu Nga năm 2024.  Sắc lệnh thuế cho phép giám sát các nước nhập khẩu dầu từ Nga.  Trung Quốc là khách hàng dầu lớn nhất, là "phao cứu sinh" kinh tế cho Moscow.  Phó Tổng thống Vance nhấn mạnh thuế quan là công cụ đàm phán hiệu quả.</v>
      </c>
      <c r="AH80" s="132" t="str">
        <f>TRIM(SUBSTITUTE(X80, CHAR(10), " "))</f>
        <v>Nvidia và AMD đồng ý chia 15% doanh thu chip tại Trung Quốc. Thỏa thuận này cho phép họ bán chip H20 và MI308 ở thị trường này. Chính phủ Mỹ nhận khoản chia sẻ này để cấp giấy phép xuất khẩu. Thỏa thuận xuất hiện trong bối cảnh thuế quan của Tổng thống Trump. Nvidia tuân thủ các quy tắc của chính phủ Mỹ cho hoạt động toàn cầu.</v>
      </c>
      <c r="AI80" s="132"/>
      <c r="AK80" s="125" t="str">
        <f>TRIM(SUBSTITUTE(Y80, CHAR(10), " "))</f>
        <v>Lợi nhuận ròng của các công ty niêm yết Nhật Bản giảm 12% trong quý II/2025 do thuế quan Mỹ và yen mạnh. Khoảng 520 công ty báo cáo lợi nhuận giảm, ngành sản xuất giảm 26%, trong khi phi sản xuất tăng 1%. Ngành ô tô chịu ảnh hưởng lớn nhất với 7 nhà sản xuất thiệt hại khoảng 780 tỷ yen. Trong khi đó, các công ty nội địa có dấu hiệu phục hồi, dù lợi nhuận dự kiến giảm 8% trong năm tài chính 2026.</v>
      </c>
      <c r="AL80" s="125"/>
      <c r="AM80" s="125"/>
      <c r="AN80" s="125"/>
      <c r="AP80" s="125" t="str">
        <f>TRIM(SUBSTITUTE(Z80, CHAR(10), " "))</f>
        <v>Ông Trump đang cân nhắc đánh thuế Trung Quốc tương tự Ấn Độ vì mua dầu Nga. Trung Quốc nhập kỷ lục 108,5 triệu tấn dầu Nga năm 2024. Sắc lệnh thuế cho phép giám sát các nước nhập khẩu dầu từ Nga. Trung Quốc là khách hàng dầu lớn nhất, là "phao cứu sinh" kinh tế cho Moscow. Phó Tổng thống Vance nhấn mạnh thuế quan là công cụ đàm phán hiệu quả.</v>
      </c>
      <c r="AQ80" s="125"/>
      <c r="AT80" s="120"/>
      <c r="AU80" s="120"/>
    </row>
    <row r="81" spans="24:48" ht="19.5" customHeight="1" thickBot="1" x14ac:dyDescent="0.4">
      <c r="X81" s="22" t="str" cm="1">
        <f t="array" ref="X81:Z81">TRANSPOSE(_xlfn._xlws.FILTER(daily_8h30_news!O15:O24, daily_8h30_news!L15:L24="x"))</f>
        <v>Trung lập</v>
      </c>
      <c r="Y81" s="22" t="str">
        <v>Tiêu cực</v>
      </c>
      <c r="Z81" s="22" t="str">
        <v>Trung lập</v>
      </c>
      <c r="AH81" s="24" t="s">
        <v>54</v>
      </c>
      <c r="AI81" s="23" t="str">
        <f>X81</f>
        <v>Trung lập</v>
      </c>
      <c r="AJ81" s="21"/>
      <c r="AK81" s="24" t="s">
        <v>54</v>
      </c>
      <c r="AL81" s="123" t="str">
        <f>Y81</f>
        <v>Tiêu cực</v>
      </c>
      <c r="AM81" s="123"/>
      <c r="AN81" s="123"/>
      <c r="AO81" s="21"/>
      <c r="AP81" s="24" t="s">
        <v>54</v>
      </c>
      <c r="AQ81" s="123" t="str">
        <f>Z81</f>
        <v>Trung lập</v>
      </c>
      <c r="AR81" s="123"/>
    </row>
    <row r="82" spans="24:48" ht="17.149999999999999" customHeight="1" x14ac:dyDescent="0.35">
      <c r="X82"/>
      <c r="Z82"/>
      <c r="AH82" s="133" t="str">
        <f>$A$4 &amp; " | " &amp; $A$3</f>
        <v>BẢN TIN CHÀO BUỔI SÁNG | PHIÊN NGÀY 11/08/2025</v>
      </c>
      <c r="AI82" s="133"/>
      <c r="AJ82" s="133"/>
      <c r="AK82" s="133"/>
      <c r="AL82" s="133"/>
      <c r="AM82" s="6"/>
      <c r="AN82" s="8"/>
      <c r="AO82" s="8"/>
      <c r="AP82" s="8"/>
      <c r="AQ82" s="9" t="str">
        <f>$A$5 &amp; " |  5  "</f>
        <v xml:space="preserve">PHÒNG MÔI GIỚI VÀ TƯ VẤN ĐẦU TƯ |  5  </v>
      </c>
      <c r="AT82" s="120"/>
      <c r="AU82" s="120"/>
    </row>
    <row r="83" spans="24:48" ht="14.65" customHeight="1" x14ac:dyDescent="0.35">
      <c r="X83"/>
      <c r="Z83"/>
      <c r="AH83" s="118" t="s">
        <v>56</v>
      </c>
      <c r="AI83" s="118"/>
      <c r="AJ83" s="118"/>
      <c r="AK83" s="118"/>
      <c r="AL83" s="3"/>
      <c r="AM83" s="3"/>
      <c r="AQ83" s="139" t="e" vm="3">
        <v>#VALUE!</v>
      </c>
      <c r="AR83" s="139"/>
      <c r="AT83" s="120"/>
      <c r="AU83" s="120"/>
    </row>
    <row r="84" spans="24:48" ht="14.65" customHeight="1" thickBot="1" x14ac:dyDescent="0.4">
      <c r="X84"/>
      <c r="Z84"/>
      <c r="AH84" s="118"/>
      <c r="AI84" s="118"/>
      <c r="AJ84" s="118"/>
      <c r="AK84" s="118"/>
      <c r="AL84" s="3"/>
      <c r="AM84" s="3"/>
      <c r="AQ84" s="139"/>
      <c r="AR84" s="139"/>
      <c r="AT84" s="120"/>
      <c r="AU84" s="120"/>
    </row>
    <row r="85" spans="24:48" ht="15" thickTop="1" x14ac:dyDescent="0.35">
      <c r="X85"/>
      <c r="Z85"/>
      <c r="AH85" s="102"/>
      <c r="AI85" s="102"/>
      <c r="AJ85" s="102"/>
      <c r="AK85" s="102"/>
      <c r="AL85" s="102"/>
      <c r="AM85" s="102"/>
      <c r="AN85" s="102"/>
      <c r="AO85" s="102"/>
      <c r="AP85" s="102"/>
      <c r="AQ85" s="102"/>
    </row>
    <row r="86" spans="24:48" ht="36" customHeight="1" x14ac:dyDescent="0.35">
      <c r="X86"/>
      <c r="Z86"/>
      <c r="AH86" s="119" t="e" cm="1" vm="6">
        <f t="array" ref="AH86">_xlfn.IMAGE(TRANSPOSE(_xlfn._xlws.FILTER(daily_8h30_news!S27:S36, daily_8h30_news!L27:L36="o")), "image", 1)</f>
        <v>#VALUE!</v>
      </c>
      <c r="AI86" s="119"/>
      <c r="AJ86" s="119"/>
      <c r="AK86" s="119"/>
      <c r="AL86" s="119"/>
      <c r="AM86" s="130" t="str" cm="1">
        <f t="array" ref="AM86">TRANSPOSE(_xlfn._xlws.FILTER(daily_8h30_news!Q27:Q36, daily_8h30_news!L27:L36="o"))</f>
        <v>Một doanh nghiệp đã nhận hơn 38.000 tỷ đồng cổ tức từ Honda trước thềm Hà Nội sắp bỏ dần xe xăng</v>
      </c>
      <c r="AN86" s="130"/>
      <c r="AO86" s="130"/>
      <c r="AP86" s="130"/>
      <c r="AQ86" s="130"/>
      <c r="AT86" s="120"/>
      <c r="AU86" s="120"/>
    </row>
    <row r="87" spans="24:48" ht="87" customHeight="1" x14ac:dyDescent="0.35">
      <c r="X87"/>
      <c r="Z87"/>
      <c r="AH87" s="119"/>
      <c r="AI87" s="119"/>
      <c r="AJ87" s="119"/>
      <c r="AK87" s="119"/>
      <c r="AL87" s="119"/>
      <c r="AM87" s="129" t="str" cm="1">
        <f t="array" ref="AM87">TRIM(SUBSTITUTE(TRANSPOSE(_xlfn._xlws.FILTER(daily_8h30_news!R27:R36, daily_8h30_news!L27:L36="o")), CHAR(10), " "))</f>
        <v>VEAM, doanh nghiệp ô tô lớn, kiếm lợi nhuận từ cổ phần Honda, Toyota, và Ford. Nửa đầu năm 2025, VEAM lãi 3.410 tỷ đồng nhờ liên doanh, cổ tức 5.932 tỷ từ Honda. VEAM đã thu hơn 38.300 tỷ đồng cổ tức từ Honda Việt Nam từ năm 2018. Thủ tướng ra chỉ thị về lộ trình cấm xe xăng, ảnh hưởng đến VEAM. Honda đặt mục tiêu thị phần xe điện số 1, ROS trên 15% vào năm 2030.</v>
      </c>
      <c r="AN87" s="129"/>
      <c r="AO87" s="129"/>
      <c r="AP87" s="129"/>
      <c r="AQ87" s="129"/>
      <c r="AT87" s="120"/>
      <c r="AU87" s="120"/>
    </row>
    <row r="88" spans="24:48" ht="17" customHeight="1" x14ac:dyDescent="0.35">
      <c r="X88"/>
      <c r="Z88"/>
      <c r="AH88" s="119"/>
      <c r="AI88" s="119"/>
      <c r="AJ88" s="119"/>
      <c r="AK88" s="119"/>
      <c r="AL88" s="119"/>
      <c r="AM88" s="25" t="s">
        <v>54</v>
      </c>
      <c r="AN88" s="123" t="str" cm="1">
        <f t="array" ref="AN88">TRANSPOSE(_xlfn._xlws.FILTER(daily_8h30_news!O27:O36, daily_8h30_news!L27:L36="o"))</f>
        <v>Tích cực</v>
      </c>
      <c r="AO88" s="123"/>
      <c r="AP88" s="123"/>
      <c r="AQ88" s="123"/>
      <c r="AT88" s="120"/>
      <c r="AU88" s="120"/>
    </row>
    <row r="89" spans="24:48" ht="18" customHeight="1" x14ac:dyDescent="0.35">
      <c r="X89"/>
      <c r="Z89"/>
      <c r="AI89" s="15"/>
      <c r="AJ89" s="14"/>
      <c r="AK89" s="14"/>
      <c r="AL89" s="14"/>
      <c r="AM89" s="14"/>
      <c r="AN89" s="15"/>
      <c r="AO89" s="14"/>
      <c r="AP89" s="14"/>
      <c r="AQ89" s="14"/>
    </row>
    <row r="90" spans="24:48" ht="45" customHeight="1" x14ac:dyDescent="0.35">
      <c r="X90" s="20" t="str" cm="1">
        <f t="array" ref="X90:Z90">TRANSPOSE(_xlfn._xlws.FILTER(daily_8h30_news!Q27:Q36, daily_8h30_news!L27:L36="x"))</f>
        <v>Vingroup công bố hai trụ cột trọng điểm mới là hạ tầng và năng lượng xanh</v>
      </c>
      <c r="Y90" s="20" t="str">
        <v>“Đại gia” dầu khí kỳ vọng hưởng lợi lớn từ siêu dự án 12 tỷ USD Lô B - Ô Môn</v>
      </c>
      <c r="Z90" s="20" t="str">
        <v>VNPT rao bán cổ phần của một công ty với giá hơn 275.000 đồng/cp</v>
      </c>
      <c r="AH90" s="124" t="str">
        <f>X90</f>
        <v>Vingroup công bố hai trụ cột trọng điểm mới là hạ tầng và năng lượng xanh</v>
      </c>
      <c r="AI90" s="124"/>
      <c r="AJ90" s="85"/>
      <c r="AK90" s="131" t="str">
        <f>Y90</f>
        <v>“Đại gia” dầu khí kỳ vọng hưởng lợi lớn từ siêu dự án 12 tỷ USD Lô B - Ô Môn</v>
      </c>
      <c r="AL90" s="131"/>
      <c r="AM90" s="131"/>
      <c r="AN90" s="131"/>
      <c r="AO90" s="85"/>
      <c r="AP90" s="124" t="str">
        <f>Z90</f>
        <v>VNPT rao bán cổ phần của một công ty với giá hơn 275.000 đồng/cp</v>
      </c>
      <c r="AQ90" s="124"/>
      <c r="AT90" s="120"/>
      <c r="AU90" s="120"/>
    </row>
    <row r="91" spans="24:48" ht="132" customHeight="1" x14ac:dyDescent="0.35">
      <c r="X91" s="19" t="str" cm="1">
        <f t="array" ref="X91:Z91">TRANSPOSE(_xlfn._xlws.FILTER(daily_8h30_news!R27:R36, daily_8h30_news!L27:L36="x"))</f>
        <v>Vingroup bổ sung hai trụ cột mới Hạ tầng và Năng lượng xanh bên cạnh công nghệ, thương mại, thiện nguyện.  VinSpeed đề xuất đầu tư tuyến đường sắt cao tốc Hà Nội - Quảng Ninh năm 2025.  VinEnergo đặt mục tiêu 80 GW năng lượng tái tạo, pin lưu trữ tại bốn quốc gia.  Vingroup có tài sản 964.439 tỷ đồng, doanh thu thuần 130.366 tỷ đồng.  Tập đoàn cam kết kiến tạo hạ tầng và năng lượng, đưa Việt Nam phát triển thịnh vượng.</v>
      </c>
      <c r="Y91" s="19" t="str">
        <v>PVS đạt 7.383 tỷ đồng doanh thu quý 2/2025, tăng 32% với biên lợi nhuận gộp 6%. Lũy kế 6 tháng, doanh thu thuần đạt gần 13.397 tỷ đồng, tăng 44%. PVS hoàn thành 79% mục tiêu lợi nhuận cả năm với 619 tỷ đồng lợi nhuận sau thuế. Dự kiến quý 3, doanh thu PVS tăng trưởng hai chữ số nhờ dự án Lô B. PVS là nhà cung cấp FSO duy nhất cho dự án Lô B trị giá 12 tỷ USD.</v>
      </c>
      <c r="Z91" s="19" t="str">
        <v xml:space="preserve">SHS thông báo VNPT bán đấu giá 14.400 cổ phần, chiếm 28,8%, giá khởi điểm 275.255 đồng/cổ phần. VNPT dự kiến thu về tối thiểu 3,96 tỷ đồng từ việc thoái vốn tại CTCP Phát triển Viễn thông. Đấu giá diễn ra ngày 09/09/2025, hoàn thành chuyển nhượng vốn trước ngày 03/12/2025. Công ty năm 2024 đạt doanh thu 16,15 tỷ đồng và lợi nhuận sau thuế 612,4 triệu đồng. Quyết định thoái vốn nhằm cơ cấu lại theo Đề án của Thủ tướng Chính phủ.
</v>
      </c>
      <c r="AH91" s="132" t="str">
        <f>TRIM(SUBSTITUTE(X91, CHAR(10), " "))</f>
        <v>Vingroup bổ sung hai trụ cột mới Hạ tầng và Năng lượng xanh bên cạnh công nghệ, thương mại, thiện nguyện. VinSpeed đề xuất đầu tư tuyến đường sắt cao tốc Hà Nội - Quảng Ninh năm 2025. VinEnergo đặt mục tiêu 80 GW năng lượng tái tạo, pin lưu trữ tại bốn quốc gia. Vingroup có tài sản 964.439 tỷ đồng, doanh thu thuần 130.366 tỷ đồng. Tập đoàn cam kết kiến tạo hạ tầng và năng lượng, đưa Việt Nam phát triển thịnh vượng.</v>
      </c>
      <c r="AI91" s="132"/>
      <c r="AK91" s="125" t="str">
        <f>TRIM(SUBSTITUTE(Y91, CHAR(10), " "))</f>
        <v>PVS đạt 7.383 tỷ đồng doanh thu quý 2/2025, tăng 32% với biên lợi nhuận gộp 6%. Lũy kế 6 tháng, doanh thu thuần đạt gần 13.397 tỷ đồng, tăng 44%. PVS hoàn thành 79% mục tiêu lợi nhuận cả năm với 619 tỷ đồng lợi nhuận sau thuế. Dự kiến quý 3, doanh thu PVS tăng trưởng hai chữ số nhờ dự án Lô B. PVS là nhà cung cấp FSO duy nhất cho dự án Lô B trị giá 12 tỷ USD.</v>
      </c>
      <c r="AL91" s="125"/>
      <c r="AM91" s="125"/>
      <c r="AN91" s="125"/>
      <c r="AP91" s="125" t="str">
        <f>TRIM(SUBSTITUTE(Z91, CHAR(10), " "))</f>
        <v>SHS thông báo VNPT bán đấu giá 14.400 cổ phần, chiếm 28,8%, giá khởi điểm 275.255 đồng/cổ phần. VNPT dự kiến thu về tối thiểu 3,96 tỷ đồng từ việc thoái vốn tại CTCP Phát triển Viễn thông. Đấu giá diễn ra ngày 09/09/2025, hoàn thành chuyển nhượng vốn trước ngày 03/12/2025. Công ty năm 2024 đạt doanh thu 16,15 tỷ đồng và lợi nhuận sau thuế 612,4 triệu đồng. Quyết định thoái vốn nhằm cơ cấu lại theo Đề án của Thủ tướng Chính phủ.</v>
      </c>
      <c r="AQ91" s="125"/>
      <c r="AT91" s="120"/>
      <c r="AU91" s="120"/>
    </row>
    <row r="92" spans="24:48" ht="21.4" customHeight="1" thickBot="1" x14ac:dyDescent="0.4">
      <c r="X92" s="22" t="str" cm="1">
        <f t="array" ref="X92:Z92">TRANSPOSE(_xlfn._xlws.FILTER(daily_8h30_news!O27:O36, daily_8h30_news!L27:L36="x"))</f>
        <v>Tích cực</v>
      </c>
      <c r="Y92" s="22" t="str">
        <v>Tích cực</v>
      </c>
      <c r="Z92" s="22" t="str">
        <v>Trung lập</v>
      </c>
      <c r="AH92" s="24" t="s">
        <v>54</v>
      </c>
      <c r="AI92" s="23" t="str">
        <f>X92</f>
        <v>Tích cực</v>
      </c>
      <c r="AJ92" s="21"/>
      <c r="AK92" s="24" t="s">
        <v>54</v>
      </c>
      <c r="AL92" s="123" t="str">
        <f>Y92</f>
        <v>Tích cực</v>
      </c>
      <c r="AM92" s="123"/>
      <c r="AN92" s="123"/>
      <c r="AO92" s="21"/>
      <c r="AP92" s="24" t="s">
        <v>54</v>
      </c>
      <c r="AQ92" s="40" t="str">
        <f>Z92</f>
        <v>Trung lập</v>
      </c>
      <c r="AR92" s="40"/>
    </row>
    <row r="93" spans="24:48" ht="17.149999999999999" customHeight="1" x14ac:dyDescent="0.35">
      <c r="AH93" s="38" t="str">
        <f>$A$4 &amp; " | " &amp; $A$3</f>
        <v>BẢN TIN CHÀO BUỔI SÁNG | PHIÊN NGÀY 11/08/2025</v>
      </c>
      <c r="AI93" s="38"/>
      <c r="AJ93" s="38"/>
      <c r="AK93" s="38"/>
      <c r="AL93" s="38"/>
      <c r="AM93" s="6"/>
      <c r="AN93" s="8"/>
      <c r="AO93" s="8"/>
      <c r="AP93" s="8"/>
      <c r="AQ93" s="9" t="str">
        <f>$A$5 &amp; " |  6  "</f>
        <v xml:space="preserve">PHÒNG MÔI GIỚI VÀ TƯ VẤN ĐẦU TƯ |  6  </v>
      </c>
      <c r="AT93" s="120"/>
      <c r="AU93" s="120"/>
    </row>
    <row r="94" spans="24:48" ht="14.65" customHeight="1" x14ac:dyDescent="0.35">
      <c r="AH94" s="120"/>
      <c r="AI94" s="120"/>
      <c r="AJ94" s="120"/>
      <c r="AK94" s="120"/>
      <c r="AT94" s="118" t="s">
        <v>168</v>
      </c>
      <c r="AU94" s="139" t="e" vm="3">
        <v>#VALUE!</v>
      </c>
      <c r="AV94" s="139"/>
    </row>
    <row r="95" spans="24:48" ht="14.65" customHeight="1" thickBot="1" x14ac:dyDescent="0.4">
      <c r="AH95" s="120"/>
      <c r="AI95" s="120"/>
      <c r="AJ95" s="120"/>
      <c r="AK95" s="120"/>
      <c r="AT95" s="118"/>
      <c r="AU95" s="139"/>
      <c r="AV95" s="139"/>
    </row>
    <row r="96" spans="24:48" ht="8.5" customHeight="1" thickTop="1" x14ac:dyDescent="0.35">
      <c r="AT96" s="102"/>
      <c r="AU96" s="105"/>
    </row>
    <row r="97" spans="46:47" ht="15" customHeight="1" x14ac:dyDescent="0.35">
      <c r="AT97" s="42" t="s">
        <v>63</v>
      </c>
      <c r="AU97" s="43" t="s">
        <v>73</v>
      </c>
    </row>
    <row r="98" spans="46:47" ht="15" customHeight="1" x14ac:dyDescent="0.35">
      <c r="AT98" s="44" t="str" cm="1">
        <f t="array" ref="AT98:AU103">_xlfn.CHOOSECOLS(_xlfn._xlws.SORT(_xlfn._xlws.FILTER(daily_8h30_news!L2:Q12, daily_8h30_news!L2:L12=""), 1, -1), 6, 4)</f>
        <v>Bất ngờ vượt TPHCM, Bắc Ninh vươn lên đứng đầu cả nước về xuất khẩu</v>
      </c>
      <c r="AU98" s="45" t="str">
        <v>Tích cực</v>
      </c>
    </row>
    <row r="99" spans="46:47" ht="15" customHeight="1" x14ac:dyDescent="0.35">
      <c r="AT99" s="46" t="str">
        <v>Khách quốc tế đến Việt Nam có thể tăng mạnh nhờ chính sách miễn thị thực</v>
      </c>
      <c r="AU99" s="47" t="str">
        <v>Tích cực</v>
      </c>
    </row>
    <row r="100" spans="46:47" ht="15" customHeight="1" x14ac:dyDescent="0.35">
      <c r="AT100" s="46" t="str">
        <v>Chuyên gia: Ngân hàng nhỏ bứt phá nhờ thị trường 'ngách', chờ cú hích từ bỏ room tín dụng</v>
      </c>
      <c r="AU100" s="47" t="str">
        <v>Tích cực</v>
      </c>
    </row>
    <row r="101" spans="46:47" ht="15" customHeight="1" x14ac:dyDescent="0.35">
      <c r="AT101" s="46" t="str">
        <v>Tỷ giá USD hôm nay 11/8: Giá mua bán trong nước tăng nhẹ</v>
      </c>
      <c r="AU101" s="47" t="str">
        <v>Trung lập</v>
      </c>
    </row>
    <row r="102" spans="46:47" ht="15" customHeight="1" x14ac:dyDescent="0.35">
      <c r="AT102" s="46" t="str">
        <v>Hàng loạt kỷ lục trong tuần chứng khoán sôi động nhất lịch sử</v>
      </c>
      <c r="AU102" s="47" t="str">
        <v>Tích cực</v>
      </c>
    </row>
    <row r="103" spans="46:47" ht="15" customHeight="1" x14ac:dyDescent="0.35">
      <c r="AT103" s="46" t="str">
        <v>Một tỉnh chuẩn bị đón gần 7 tỷ USD vốn đầu tư</v>
      </c>
      <c r="AU103" s="47" t="str">
        <v>Tích cực</v>
      </c>
    </row>
    <row r="104" spans="46:47" ht="13.5" customHeight="1" x14ac:dyDescent="0.35">
      <c r="AT104" s="20"/>
      <c r="AU104" s="36"/>
    </row>
    <row r="105" spans="46:47" ht="15" customHeight="1" x14ac:dyDescent="0.35">
      <c r="AT105" s="42" t="s">
        <v>64</v>
      </c>
      <c r="AU105" s="43" t="s">
        <v>73</v>
      </c>
    </row>
    <row r="106" spans="46:47" ht="15" customHeight="1" x14ac:dyDescent="0.35">
      <c r="AT106" s="20" t="str" cm="1">
        <f t="array" ref="AT106:AU111">_xlfn.CHOOSECOLS(_xlfn._xlws.SORT(_xlfn._xlws.FILTER(daily_8h30_news!L14:Q24, daily_8h30_news!L14:L24=""), 1, -1), 6, 4)</f>
        <v>Dòng vốn "khủng" đổ vào trái phiếu doanh nghiệp Mỹ</v>
      </c>
      <c r="AU106" s="41" t="str">
        <v>Trung lập</v>
      </c>
    </row>
    <row r="107" spans="46:47" ht="15" customHeight="1" x14ac:dyDescent="0.35">
      <c r="AT107" s="46" t="str">
        <v>Quan chức Mỹ: Tin áp thuế quan với vàng thỏi là "sai lệch", sẽ có sắc lệnh làm rõ</v>
      </c>
      <c r="AU107" s="47" t="str">
        <v>Trung lập</v>
      </c>
    </row>
    <row r="108" spans="46:47" ht="15" customHeight="1" x14ac:dyDescent="0.35">
      <c r="AT108" s="46" t="str">
        <v>Trung Quốc cáo buộc chip H20 của Nvidia gây rủi ro bảo mật, ông lớn Mỹ lập tức phản bác</v>
      </c>
      <c r="AU108" s="47" t="str">
        <v>Trung lập</v>
      </c>
    </row>
    <row r="109" spans="46:47" ht="15" customHeight="1" x14ac:dyDescent="0.35">
      <c r="AT109" s="46" t="str">
        <v>Bí ẩn 48 tỷ USD và vai trò của vàng: Lý do Thụy Sĩ gánh thuế cao từ Mỹ</v>
      </c>
      <c r="AU109" s="47" t="str">
        <v>Trung lập</v>
      </c>
    </row>
    <row r="110" spans="46:47" ht="15" customHeight="1" x14ac:dyDescent="0.35">
      <c r="AT110" s="46" t="str">
        <v>Tuần làm việc 4 ngày: Báo động đỏ từ nền công nghiệp Nga</v>
      </c>
      <c r="AU110" s="47" t="str">
        <v>Tiêu cực</v>
      </c>
    </row>
    <row r="111" spans="46:47" ht="15" customHeight="1" x14ac:dyDescent="0.35">
      <c r="AT111" s="46" t="str">
        <v>Đồng USD chịu áp lực lớn trước những cơn gió ngược</v>
      </c>
      <c r="AU111" s="47" t="str">
        <v>Tích cực</v>
      </c>
    </row>
    <row r="112" spans="46:47" ht="13.5" customHeight="1" x14ac:dyDescent="0.35">
      <c r="AT112" s="37"/>
      <c r="AU112" s="36"/>
    </row>
    <row r="113" spans="11:57" ht="15" customHeight="1" x14ac:dyDescent="0.35">
      <c r="AT113" s="42" t="s">
        <v>65</v>
      </c>
      <c r="AU113" s="43" t="s">
        <v>73</v>
      </c>
    </row>
    <row r="114" spans="11:57" ht="15" customHeight="1" x14ac:dyDescent="0.35">
      <c r="AT114" s="20" t="str" cm="1">
        <f t="array" ref="AT114:AU119">_xlfn.CHOOSECOLS(_xlfn._xlws.SORT(_xlfn._xlws.FILTER(daily_8h30_news!L26:Q36, daily_8h30_news!L26:L36=""), 1, -1), 6, 4)</f>
        <v>Giá vốn và lãi vay giảm mạnh, PGV lãi đậm quý 2</v>
      </c>
      <c r="AU114" s="41" t="str">
        <v>Tích cực</v>
      </c>
    </row>
    <row r="115" spans="11:57" ht="15" customHeight="1" x14ac:dyDescent="0.35">
      <c r="AT115" s="46" t="str">
        <v>Sau nhiều năm, Việt Nam mới lại xuất hiện cổ phiếu trên 1 triệu đồng</v>
      </c>
      <c r="AU115" s="47" t="str">
        <v>Tích cực</v>
      </c>
    </row>
    <row r="116" spans="11:57" ht="15" customHeight="1" x14ac:dyDescent="0.35">
      <c r="AT116" s="46" t="str">
        <v>Thêm một quỹ ngoại bán ra cổ phiếu Haxaco</v>
      </c>
      <c r="AU116" s="47" t="str">
        <v>Tiêu cực</v>
      </c>
    </row>
    <row r="117" spans="11:57" ht="16.5" customHeight="1" x14ac:dyDescent="0.35">
      <c r="K117" s="20"/>
      <c r="L117" s="20"/>
      <c r="M117" s="20"/>
      <c r="Z117" s="58"/>
      <c r="AH117" s="120"/>
      <c r="AI117" s="120"/>
      <c r="AK117" s="120"/>
      <c r="AL117" s="120"/>
      <c r="AM117" s="120"/>
      <c r="AN117" s="120"/>
      <c r="AP117" s="120"/>
      <c r="AQ117" s="120"/>
      <c r="AT117" s="46" t="str">
        <v>T&amp;T Group và Saigon Co.op hợp tác phát triển mô hình bán lẻ tại các khu đô thị toàn quốc</v>
      </c>
      <c r="AU117" s="47" t="str">
        <v>Tích cực</v>
      </c>
    </row>
    <row r="118" spans="11:57" ht="16.5" customHeight="1" x14ac:dyDescent="0.35">
      <c r="K118" s="19"/>
      <c r="L118" s="19"/>
      <c r="M118" s="19"/>
      <c r="Z118" s="59"/>
      <c r="AH118" s="120"/>
      <c r="AI118" s="120"/>
      <c r="AK118" s="120"/>
      <c r="AL118" s="120"/>
      <c r="AM118" s="120"/>
      <c r="AN118" s="120"/>
      <c r="AP118" s="120"/>
      <c r="AQ118" s="120"/>
      <c r="AT118" s="46" t="str">
        <v>Những bước chân dồn dập trong 'Thế trận F2' của bầu Hiển và 2 con trai</v>
      </c>
      <c r="AU118" s="47" t="str">
        <v>Tích cực</v>
      </c>
    </row>
    <row r="119" spans="11:57" ht="16.5" customHeight="1" x14ac:dyDescent="0.35">
      <c r="K119" s="22"/>
      <c r="L119" s="22"/>
      <c r="M119" s="22"/>
      <c r="Z119" s="60"/>
      <c r="AL119" s="120"/>
      <c r="AM119" s="120"/>
      <c r="AN119" s="120"/>
      <c r="AQ119" s="120"/>
      <c r="AR119" s="120"/>
      <c r="AT119" s="46" t="str">
        <v>Cổ phiếu MSN của Masan tăng kịch trần, tài sản tỷ phú Nguyễn Đăng Quang chạm mốc 1,2 tỷ USD</v>
      </c>
      <c r="AU119" s="47" t="str">
        <v>Tích cực</v>
      </c>
      <c r="AV119" s="23"/>
    </row>
    <row r="120" spans="11:57" ht="13.5" customHeight="1" thickBot="1" x14ac:dyDescent="0.4">
      <c r="AV120" s="21"/>
    </row>
    <row r="121" spans="11:57" ht="17.149999999999999" customHeight="1" x14ac:dyDescent="0.35">
      <c r="AH121" s="120"/>
      <c r="AI121" s="120"/>
      <c r="AJ121" s="120"/>
      <c r="AK121" s="120"/>
      <c r="AL121" s="120"/>
      <c r="AT121" s="38" t="str">
        <f>$A$4 &amp; " | " &amp; $A$3</f>
        <v>BẢN TIN CHÀO BUỔI SÁNG | PHIÊN NGÀY 11/08/2025</v>
      </c>
      <c r="AU121" s="9" t="str">
        <f>$A$5 &amp; " |  7  "</f>
        <v xml:space="preserve">PHÒNG MÔI GIỚI VÀ TƯ VẤN ĐẦU TƯ |  7  </v>
      </c>
    </row>
    <row r="122" spans="11:57" ht="14.65" customHeight="1" x14ac:dyDescent="0.35">
      <c r="AY122" s="22"/>
      <c r="AZ122" s="22"/>
      <c r="BA122" s="22"/>
      <c r="BB122" s="22"/>
      <c r="BC122" s="22"/>
      <c r="BD122" s="139" t="e" vm="3">
        <v>#VALUE!</v>
      </c>
      <c r="BE122" s="139"/>
    </row>
    <row r="123" spans="11:57" ht="14.65" customHeight="1" thickBot="1" x14ac:dyDescent="0.6">
      <c r="AX123" s="26"/>
      <c r="AY123" s="26"/>
      <c r="AZ123" s="26"/>
      <c r="BA123" s="22"/>
      <c r="BB123" s="22"/>
      <c r="BC123" s="22"/>
      <c r="BD123" s="139"/>
      <c r="BE123" s="139"/>
    </row>
    <row r="124" spans="11:57" ht="8.65" customHeight="1" thickTop="1" x14ac:dyDescent="0.55000000000000004">
      <c r="AX124" s="106"/>
      <c r="AY124" s="106"/>
      <c r="AZ124" s="106"/>
      <c r="BA124" s="107"/>
      <c r="BB124" s="107"/>
      <c r="BC124" s="107"/>
      <c r="BD124" s="107"/>
    </row>
    <row r="125" spans="11:57" ht="20.149999999999999" customHeight="1" x14ac:dyDescent="0.35">
      <c r="AX125" s="136" t="s">
        <v>57</v>
      </c>
      <c r="AY125" s="136"/>
      <c r="AZ125" s="136"/>
      <c r="BA125" s="136"/>
      <c r="BB125" s="136"/>
      <c r="BC125" s="136"/>
      <c r="BD125" s="136"/>
    </row>
    <row r="126" spans="11:57" ht="9" customHeight="1" x14ac:dyDescent="0.35">
      <c r="AW126" s="27"/>
      <c r="AX126" s="28"/>
      <c r="AY126" s="29"/>
      <c r="AZ126" s="28"/>
      <c r="BA126" s="28"/>
      <c r="BB126" s="28"/>
      <c r="BC126" s="28"/>
      <c r="BD126" s="28"/>
      <c r="BE126" s="27"/>
    </row>
    <row r="127" spans="11:57" ht="148.4" customHeight="1" x14ac:dyDescent="0.35">
      <c r="AW127" s="30"/>
      <c r="AX127" s="140" t="s">
        <v>58</v>
      </c>
      <c r="AY127" s="140"/>
      <c r="AZ127" s="140"/>
      <c r="BA127" s="140"/>
      <c r="BB127" s="140"/>
      <c r="BC127" s="140"/>
      <c r="BD127" s="140"/>
      <c r="BE127" s="30"/>
    </row>
    <row r="128" spans="11:57" ht="35.65" customHeight="1" x14ac:dyDescent="0.35">
      <c r="AX128" s="138"/>
      <c r="AY128" s="138"/>
      <c r="AZ128" s="138"/>
      <c r="BA128" s="31"/>
      <c r="BB128" s="138" t="s">
        <v>59</v>
      </c>
      <c r="BC128" s="138"/>
      <c r="BD128" s="138"/>
    </row>
    <row r="129" spans="50:56" ht="130.4" customHeight="1" x14ac:dyDescent="0.35">
      <c r="AX129" s="32"/>
      <c r="AY129" s="32"/>
      <c r="AZ129" s="32"/>
      <c r="BA129" s="32"/>
      <c r="BB129" s="32"/>
      <c r="BC129" s="32"/>
      <c r="BD129" s="32"/>
    </row>
    <row r="130" spans="50:56" ht="15" thickBot="1" x14ac:dyDescent="0.4">
      <c r="AX130" s="22"/>
      <c r="AY130" s="22"/>
      <c r="AZ130" s="22"/>
      <c r="BA130" s="22"/>
      <c r="BB130" s="22"/>
      <c r="BC130" s="22"/>
      <c r="BD130" s="22"/>
    </row>
    <row r="131" spans="50:56" ht="17.149999999999999" customHeight="1" x14ac:dyDescent="0.35">
      <c r="AX131" s="33" t="str">
        <f>$A$4 &amp; " | " &amp; $A$3</f>
        <v>BẢN TIN CHÀO BUỔI SÁNG | PHIÊN NGÀY 11/08/2025</v>
      </c>
      <c r="AY131" s="33"/>
      <c r="AZ131" s="33"/>
      <c r="BA131" s="33"/>
      <c r="BB131" s="134" t="str">
        <f>$A$5 &amp; " |  8  "</f>
        <v xml:space="preserve">PHÒNG MÔI GIỚI VÀ TƯ VẤN ĐẦU TƯ |  8  </v>
      </c>
      <c r="BC131" s="134"/>
      <c r="BD131" s="134"/>
    </row>
  </sheetData>
  <mergeCells count="99">
    <mergeCell ref="Y33:AA34"/>
    <mergeCell ref="AE51:AF52"/>
    <mergeCell ref="AQ61:AR62"/>
    <mergeCell ref="AT94:AT95"/>
    <mergeCell ref="AU94:AV95"/>
    <mergeCell ref="AK91:AN91"/>
    <mergeCell ref="AP91:AQ91"/>
    <mergeCell ref="AH94:AK95"/>
    <mergeCell ref="AT91:AU91"/>
    <mergeCell ref="AL119:AN119"/>
    <mergeCell ref="AQ119:AR119"/>
    <mergeCell ref="AH121:AL121"/>
    <mergeCell ref="AH118:AI118"/>
    <mergeCell ref="AK118:AN118"/>
    <mergeCell ref="AP118:AQ118"/>
    <mergeCell ref="AH117:AI117"/>
    <mergeCell ref="AK117:AN117"/>
    <mergeCell ref="AP117:AQ117"/>
    <mergeCell ref="AL92:AN92"/>
    <mergeCell ref="AH91:AI91"/>
    <mergeCell ref="AT61:AU62"/>
    <mergeCell ref="AT64:AU66"/>
    <mergeCell ref="AX128:AZ128"/>
    <mergeCell ref="BB128:BD128"/>
    <mergeCell ref="AH90:AI90"/>
    <mergeCell ref="AK90:AN90"/>
    <mergeCell ref="AP90:AQ90"/>
    <mergeCell ref="AH80:AI80"/>
    <mergeCell ref="AK80:AN80"/>
    <mergeCell ref="AP80:AQ80"/>
    <mergeCell ref="AL81:AN81"/>
    <mergeCell ref="AQ81:AR81"/>
    <mergeCell ref="AH82:AL82"/>
    <mergeCell ref="AH83:AK84"/>
    <mergeCell ref="AH86:AL88"/>
    <mergeCell ref="BB131:BD131"/>
    <mergeCell ref="AT72:AU73"/>
    <mergeCell ref="AT75:AU77"/>
    <mergeCell ref="AT68:AU68"/>
    <mergeCell ref="AT69:AU69"/>
    <mergeCell ref="AT82:AU82"/>
    <mergeCell ref="AT83:AU84"/>
    <mergeCell ref="AT86:AU88"/>
    <mergeCell ref="AT79:AU79"/>
    <mergeCell ref="AT80:AU80"/>
    <mergeCell ref="AT90:AU90"/>
    <mergeCell ref="AX125:BD125"/>
    <mergeCell ref="AX127:BD127"/>
    <mergeCell ref="AT93:AU93"/>
    <mergeCell ref="BD122:BE123"/>
    <mergeCell ref="AM87:AQ87"/>
    <mergeCell ref="AN88:AQ88"/>
    <mergeCell ref="AH79:AI79"/>
    <mergeCell ref="AK79:AN79"/>
    <mergeCell ref="AP79:AQ79"/>
    <mergeCell ref="AQ83:AR84"/>
    <mergeCell ref="AH69:AI69"/>
    <mergeCell ref="AH68:AI68"/>
    <mergeCell ref="AH71:AL71"/>
    <mergeCell ref="AL70:AN70"/>
    <mergeCell ref="AM86:AQ86"/>
    <mergeCell ref="AQ72:AR73"/>
    <mergeCell ref="AH72:AK73"/>
    <mergeCell ref="AH75:AL77"/>
    <mergeCell ref="AM75:AQ75"/>
    <mergeCell ref="AM76:AQ76"/>
    <mergeCell ref="AN77:AQ77"/>
    <mergeCell ref="AQ70:AR70"/>
    <mergeCell ref="AP68:AQ68"/>
    <mergeCell ref="AP69:AQ69"/>
    <mergeCell ref="P38:P39"/>
    <mergeCell ref="AC51:AD52"/>
    <mergeCell ref="AC59:AE59"/>
    <mergeCell ref="Q38:R38"/>
    <mergeCell ref="S38:T38"/>
    <mergeCell ref="U38:V38"/>
    <mergeCell ref="W38:X38"/>
    <mergeCell ref="Y38:Z38"/>
    <mergeCell ref="AN66:AQ66"/>
    <mergeCell ref="AM65:AQ65"/>
    <mergeCell ref="AM64:AQ64"/>
    <mergeCell ref="AK68:AN68"/>
    <mergeCell ref="AK69:AN69"/>
    <mergeCell ref="C7:H8"/>
    <mergeCell ref="AH61:AK62"/>
    <mergeCell ref="AH64:AL66"/>
    <mergeCell ref="C33:H34"/>
    <mergeCell ref="C49:M49"/>
    <mergeCell ref="C50:I50"/>
    <mergeCell ref="P7:Q8"/>
    <mergeCell ref="P31:Z31"/>
    <mergeCell ref="P32:Q32"/>
    <mergeCell ref="P49:Z49"/>
    <mergeCell ref="C31:M31"/>
    <mergeCell ref="P50:U50"/>
    <mergeCell ref="C32:I32"/>
    <mergeCell ref="P33:U34"/>
    <mergeCell ref="L7:N8"/>
    <mergeCell ref="J32:M32"/>
  </mergeCells>
  <phoneticPr fontId="3" type="noConversion"/>
  <conditionalFormatting sqref="D25:E25">
    <cfRule type="expression" dxfId="225" priority="279">
      <formula>D25&lt;0</formula>
    </cfRule>
    <cfRule type="expression" dxfId="224" priority="280">
      <formula>D25&gt;=0</formula>
    </cfRule>
  </conditionalFormatting>
  <conditionalFormatting sqref="D40:E41">
    <cfRule type="expression" dxfId="223" priority="155">
      <formula>D40&lt;0</formula>
    </cfRule>
    <cfRule type="expression" dxfId="222" priority="156">
      <formula>D40&gt;=0</formula>
    </cfRule>
  </conditionalFormatting>
  <conditionalFormatting sqref="D11:F11 I20:K20">
    <cfRule type="expression" dxfId="221" priority="299">
      <formula>D11&lt;0</formula>
    </cfRule>
    <cfRule type="expression" dxfId="220" priority="300">
      <formula>D11&gt;=0</formula>
    </cfRule>
  </conditionalFormatting>
  <conditionalFormatting sqref="D20:F20">
    <cfRule type="expression" dxfId="219" priority="293">
      <formula>D20&lt;0</formula>
    </cfRule>
    <cfRule type="expression" dxfId="218" priority="294">
      <formula>D20&gt;=0</formula>
    </cfRule>
  </conditionalFormatting>
  <conditionalFormatting sqref="H18:I18">
    <cfRule type="expression" dxfId="217" priority="247">
      <formula>H18&lt;0</formula>
    </cfRule>
    <cfRule type="expression" dxfId="216" priority="248">
      <formula>H18&gt;=0</formula>
    </cfRule>
  </conditionalFormatting>
  <conditionalFormatting sqref="H25:I25">
    <cfRule type="expression" dxfId="215" priority="243">
      <formula>H25&lt;0</formula>
    </cfRule>
    <cfRule type="expression" dxfId="214" priority="244">
      <formula>H25&gt;=0</formula>
    </cfRule>
  </conditionalFormatting>
  <conditionalFormatting sqref="H40:I41">
    <cfRule type="expression" dxfId="213" priority="147">
      <formula>H40&lt;0</formula>
    </cfRule>
    <cfRule type="expression" dxfId="212" priority="148">
      <formula>H40&gt;=0</formula>
    </cfRule>
  </conditionalFormatting>
  <conditionalFormatting sqref="H11:J11">
    <cfRule type="expression" dxfId="211" priority="253">
      <formula>H11&lt;0</formula>
    </cfRule>
    <cfRule type="expression" dxfId="210" priority="254">
      <formula>H11&gt;=0</formula>
    </cfRule>
  </conditionalFormatting>
  <conditionalFormatting sqref="L11:M11">
    <cfRule type="expression" dxfId="209" priority="251">
      <formula>L11&lt;0</formula>
    </cfRule>
    <cfRule type="expression" dxfId="208" priority="252">
      <formula>L11&gt;=0</formula>
    </cfRule>
  </conditionalFormatting>
  <conditionalFormatting sqref="L18:M18">
    <cfRule type="expression" dxfId="207" priority="245">
      <formula>L18&lt;0</formula>
    </cfRule>
    <cfRule type="expression" dxfId="206" priority="246">
      <formula>L18&gt;=0</formula>
    </cfRule>
  </conditionalFormatting>
  <conditionalFormatting sqref="L25:M25">
    <cfRule type="expression" dxfId="205" priority="241">
      <formula>L25&lt;0</formula>
    </cfRule>
    <cfRule type="expression" dxfId="204" priority="242">
      <formula>L25&gt;=0</formula>
    </cfRule>
  </conditionalFormatting>
  <conditionalFormatting sqref="L40:M41">
    <cfRule type="expression" dxfId="203" priority="145">
      <formula>L40&lt;0</formula>
    </cfRule>
    <cfRule type="expression" dxfId="202" priority="146">
      <formula>L40&gt;=0</formula>
    </cfRule>
  </conditionalFormatting>
  <conditionalFormatting sqref="R40:R48">
    <cfRule type="expression" dxfId="201" priority="13">
      <formula>R40="-"</formula>
    </cfRule>
    <cfRule type="expression" dxfId="200" priority="30">
      <formula>R40&lt;0</formula>
    </cfRule>
    <cfRule type="expression" dxfId="199" priority="31">
      <formula>R40&gt;0</formula>
    </cfRule>
  </conditionalFormatting>
  <conditionalFormatting sqref="T40:T48">
    <cfRule type="expression" dxfId="198" priority="10">
      <formula>T40="-"</formula>
    </cfRule>
    <cfRule type="expression" dxfId="197" priority="11">
      <formula>T40&lt;0</formula>
    </cfRule>
    <cfRule type="expression" dxfId="196" priority="12">
      <formula>T40&gt;0</formula>
    </cfRule>
  </conditionalFormatting>
  <conditionalFormatting sqref="V40:V48">
    <cfRule type="expression" dxfId="195" priority="7">
      <formula>V40="-"</formula>
    </cfRule>
    <cfRule type="expression" dxfId="194" priority="8">
      <formula>V40&lt;0</formula>
    </cfRule>
    <cfRule type="expression" dxfId="193" priority="9">
      <formula>V40&gt;0</formula>
    </cfRule>
  </conditionalFormatting>
  <conditionalFormatting sqref="X40:X48">
    <cfRule type="expression" dxfId="192" priority="4">
      <formula>X40="-"</formula>
    </cfRule>
    <cfRule type="expression" dxfId="191" priority="5">
      <formula>X40&lt;0</formula>
    </cfRule>
    <cfRule type="expression" dxfId="190" priority="6">
      <formula>X40&gt;0</formula>
    </cfRule>
  </conditionalFormatting>
  <conditionalFormatting sqref="Z11 D18:E18 Z18 Z25">
    <cfRule type="expression" dxfId="189" priority="281">
      <formula>D11&lt;0</formula>
    </cfRule>
    <cfRule type="expression" dxfId="188" priority="282">
      <formula>D11&gt;=0</formula>
    </cfRule>
  </conditionalFormatting>
  <conditionalFormatting sqref="Z40:Z48">
    <cfRule type="expression" dxfId="187" priority="1">
      <formula>Z40="-"</formula>
    </cfRule>
    <cfRule type="expression" dxfId="186" priority="2">
      <formula>Z40&lt;0</formula>
    </cfRule>
    <cfRule type="expression" dxfId="185" priority="3">
      <formula>Z40&gt;0</formula>
    </cfRule>
  </conditionalFormatting>
  <conditionalFormatting sqref="AI119 AL119 AQ119">
    <cfRule type="expression" dxfId="184" priority="186">
      <formula>AI119="Tích cực"</formula>
    </cfRule>
    <cfRule type="expression" dxfId="183" priority="187">
      <formula>AI119="Tiêu cực"</formula>
    </cfRule>
    <cfRule type="expression" dxfId="182" priority="188">
      <formula>AI119="Trung lập"</formula>
    </cfRule>
  </conditionalFormatting>
  <conditionalFormatting sqref="AN66 AI70 AL70 AQ70">
    <cfRule type="expression" dxfId="181" priority="216">
      <formula>AI66="Tích cực"</formula>
    </cfRule>
    <cfRule type="expression" dxfId="180" priority="217">
      <formula>AI66="Tiêu cực"</formula>
    </cfRule>
    <cfRule type="expression" dxfId="179" priority="218">
      <formula>AI66="Trung lập"</formula>
    </cfRule>
  </conditionalFormatting>
  <conditionalFormatting sqref="AN77 AI81 AL81 AQ81">
    <cfRule type="expression" dxfId="178" priority="211">
      <formula>AI77="Tích cực"</formula>
    </cfRule>
    <cfRule type="expression" dxfId="177" priority="212">
      <formula>AI77="Tiêu cực"</formula>
    </cfRule>
    <cfRule type="expression" dxfId="176" priority="213">
      <formula>AI77="Trung lập"</formula>
    </cfRule>
  </conditionalFormatting>
  <conditionalFormatting sqref="AN88 AI92 AL92 AQ92">
    <cfRule type="expression" dxfId="175" priority="206">
      <formula>AI88="Tích cực"</formula>
    </cfRule>
    <cfRule type="expression" dxfId="174" priority="207">
      <formula>AI88="Tiêu cực"</formula>
    </cfRule>
    <cfRule type="expression" dxfId="173" priority="208">
      <formula>AI88="Trung lập"</formula>
    </cfRule>
  </conditionalFormatting>
  <conditionalFormatting sqref="AO68">
    <cfRule type="expression" dxfId="172" priority="223">
      <formula>AO68&lt;0</formula>
    </cfRule>
    <cfRule type="expression" dxfId="171" priority="224">
      <formula>AO68&gt;=0</formula>
    </cfRule>
  </conditionalFormatting>
  <conditionalFormatting sqref="AO79">
    <cfRule type="expression" dxfId="170" priority="214">
      <formula>AO79&lt;0</formula>
    </cfRule>
    <cfRule type="expression" dxfId="169" priority="215">
      <formula>AO79&gt;=0</formula>
    </cfRule>
  </conditionalFormatting>
  <conditionalFormatting sqref="AO90">
    <cfRule type="expression" dxfId="168" priority="209">
      <formula>AO90&lt;0</formula>
    </cfRule>
    <cfRule type="expression" dxfId="167" priority="210">
      <formula>AO90&gt;=0</formula>
    </cfRule>
  </conditionalFormatting>
  <conditionalFormatting sqref="AO117">
    <cfRule type="expression" dxfId="166" priority="189">
      <formula>AO117&lt;0</formula>
    </cfRule>
    <cfRule type="expression" dxfId="165" priority="190">
      <formula>AO117&gt;=0</formula>
    </cfRule>
  </conditionalFormatting>
  <conditionalFormatting sqref="AU70">
    <cfRule type="expression" dxfId="164" priority="201">
      <formula>AU70="Tích cực"</formula>
    </cfRule>
    <cfRule type="expression" dxfId="163" priority="202">
      <formula>AU70="Tiêu cực"</formula>
    </cfRule>
    <cfRule type="expression" dxfId="162" priority="203">
      <formula>AU70="Trung lập"</formula>
    </cfRule>
  </conditionalFormatting>
  <conditionalFormatting sqref="AU81">
    <cfRule type="expression" dxfId="161" priority="196">
      <formula>AU81="Tích cực"</formula>
    </cfRule>
    <cfRule type="expression" dxfId="160" priority="197">
      <formula>AU81="Tiêu cực"</formula>
    </cfRule>
    <cfRule type="expression" dxfId="159" priority="198">
      <formula>AU81="Trung lập"</formula>
    </cfRule>
  </conditionalFormatting>
  <conditionalFormatting sqref="AU92">
    <cfRule type="expression" dxfId="158" priority="191">
      <formula>AU92="Tích cực"</formula>
    </cfRule>
    <cfRule type="expression" dxfId="157" priority="192">
      <formula>AU92="Tiêu cực"</formula>
    </cfRule>
    <cfRule type="expression" dxfId="156" priority="193">
      <formula>AU92="Trung lập"</formula>
    </cfRule>
  </conditionalFormatting>
  <conditionalFormatting sqref="AU98:AU103">
    <cfRule type="expression" dxfId="155" priority="78">
      <formula>AU98="Tích cực"</formula>
    </cfRule>
    <cfRule type="expression" dxfId="154" priority="79">
      <formula>AU98="Tiêu cực"</formula>
    </cfRule>
    <cfRule type="expression" dxfId="153" priority="80">
      <formula>AU98="Trung lập"</formula>
    </cfRule>
  </conditionalFormatting>
  <conditionalFormatting sqref="AU106:AU111">
    <cfRule type="expression" dxfId="152" priority="57">
      <formula>AU106="Tích cực"</formula>
    </cfRule>
    <cfRule type="expression" dxfId="151" priority="58">
      <formula>AU106="Tiêu cực"</formula>
    </cfRule>
    <cfRule type="expression" dxfId="150" priority="59">
      <formula>AU106="Trung lập"</formula>
    </cfRule>
  </conditionalFormatting>
  <conditionalFormatting sqref="AU114:AU119">
    <cfRule type="expression" dxfId="149" priority="42">
      <formula>AU114="Tích cực"</formula>
    </cfRule>
    <cfRule type="expression" dxfId="148" priority="43">
      <formula>AU114="Tiêu cực"</formula>
    </cfRule>
    <cfRule type="expression" dxfId="147" priority="44">
      <formula>AU114="Trung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2A14-03CC-4FD2-B7E7-CBCB4CF70229}">
  <dimension ref="A1:AI83"/>
  <sheetViews>
    <sheetView view="pageBreakPreview" topLeftCell="A32" zoomScale="130" zoomScaleNormal="100" zoomScaleSheetLayoutView="130" workbookViewId="0">
      <selection activeCell="C14" sqref="C14"/>
    </sheetView>
  </sheetViews>
  <sheetFormatPr defaultRowHeight="14.5" x14ac:dyDescent="0.35"/>
  <cols>
    <col min="1" max="1" width="107.26953125" customWidth="1"/>
    <col min="2" max="2" width="2.26953125" customWidth="1"/>
    <col min="3" max="3" width="20.08984375" customWidth="1"/>
    <col min="4" max="4" width="12" customWidth="1"/>
    <col min="5" max="6" width="16.1796875" customWidth="1"/>
    <col min="7" max="7" width="36.1796875" customWidth="1"/>
    <col min="8" max="8" width="2.26953125" customWidth="1"/>
    <col min="9" max="9" width="2.1796875" customWidth="1"/>
    <col min="10" max="10" width="23.81640625" customWidth="1"/>
    <col min="11" max="12" width="13.7265625" customWidth="1"/>
    <col min="13" max="13" width="18.1796875" customWidth="1"/>
    <col min="14" max="14" width="31" customWidth="1"/>
    <col min="15" max="16" width="2.1796875" customWidth="1"/>
    <col min="17" max="17" width="67.453125" customWidth="1"/>
    <col min="18" max="18" width="33.1796875" customWidth="1"/>
    <col min="19" max="20" width="2.1796875" customWidth="1"/>
    <col min="21" max="21" width="21.6328125" customWidth="1"/>
    <col min="22" max="22" width="25.54296875" customWidth="1"/>
    <col min="23" max="23" width="6.453125" customWidth="1"/>
    <col min="24" max="24" width="25.54296875" customWidth="1"/>
    <col min="25" max="25" width="21.6328125" customWidth="1"/>
    <col min="26" max="26" width="2.1796875" customWidth="1"/>
    <col min="27" max="27" width="2.36328125" customWidth="1"/>
    <col min="28" max="34" width="14.08984375" customWidth="1"/>
    <col min="35" max="35" width="2.36328125" customWidth="1"/>
  </cols>
  <sheetData>
    <row r="1" spans="1:28" ht="259" customHeight="1" x14ac:dyDescent="0.35">
      <c r="A1" s="100" t="e" vm="1">
        <v>#VALUE!</v>
      </c>
      <c r="E1" s="108"/>
      <c r="F1" s="108"/>
    </row>
    <row r="2" spans="1:28" ht="29.5" customHeight="1" x14ac:dyDescent="0.35">
      <c r="A2" s="97"/>
      <c r="T2" s="51"/>
      <c r="V2" s="51"/>
      <c r="X2" s="51"/>
      <c r="Z2" s="51"/>
      <c r="AB2" s="51"/>
    </row>
    <row r="3" spans="1:28" ht="32" customHeight="1" x14ac:dyDescent="0.4">
      <c r="A3" s="103" t="str">
        <f>"PHIÊN NGÀY " &amp; daily_8h45_comment!$B$5</f>
        <v>PHIÊN NGÀY 11/08/2025</v>
      </c>
      <c r="T3" s="51"/>
      <c r="V3" s="51"/>
      <c r="X3" s="51"/>
      <c r="Z3" s="51"/>
      <c r="AB3" s="51"/>
    </row>
    <row r="4" spans="1:28" ht="32" customHeight="1" x14ac:dyDescent="0.35">
      <c r="A4" s="98" t="s">
        <v>185</v>
      </c>
      <c r="T4" s="51"/>
      <c r="V4" s="51"/>
      <c r="X4" s="51"/>
      <c r="Z4" s="51"/>
      <c r="AB4" s="51"/>
    </row>
    <row r="5" spans="1:28" ht="32" customHeight="1" x14ac:dyDescent="0.35">
      <c r="A5" s="101" t="s">
        <v>184</v>
      </c>
      <c r="T5" s="51"/>
      <c r="V5" s="51"/>
      <c r="X5" s="51"/>
      <c r="Z5" s="51"/>
      <c r="AB5" s="51"/>
    </row>
    <row r="6" spans="1:28" ht="32" customHeight="1" x14ac:dyDescent="0.35">
      <c r="A6" s="99"/>
      <c r="T6" s="51"/>
      <c r="V6" s="51"/>
      <c r="X6" s="51"/>
      <c r="Z6" s="51"/>
      <c r="AB6" s="51"/>
    </row>
    <row r="7" spans="1:28" ht="15" customHeight="1" x14ac:dyDescent="0.35">
      <c r="A7" t="str">
        <f>"*Dữ liệu cập nhật lúc " &amp; daily_8h45_comment!$B$6 &amp; " ngày " &amp; daily_8h45_comment!$B$5</f>
        <v>*Dữ liệu cập nhật lúc 14:59 ngày 11/08/2025</v>
      </c>
      <c r="C7" s="118" t="s">
        <v>149</v>
      </c>
      <c r="D7" s="118"/>
      <c r="E7" s="118"/>
      <c r="F7" s="118"/>
      <c r="G7" s="139" t="e" vm="3">
        <v>#VALUE!</v>
      </c>
      <c r="H7" s="139"/>
    </row>
    <row r="8" spans="1:28" ht="15" customHeight="1" thickBot="1" x14ac:dyDescent="0.4">
      <c r="C8" s="118"/>
      <c r="D8" s="118"/>
      <c r="E8" s="118"/>
      <c r="F8" s="118"/>
      <c r="G8" s="139"/>
      <c r="H8" s="139"/>
    </row>
    <row r="9" spans="1:28" ht="12" customHeight="1" thickTop="1" x14ac:dyDescent="0.35">
      <c r="C9" s="102"/>
      <c r="D9" s="102"/>
      <c r="E9" s="102"/>
      <c r="F9" s="102"/>
      <c r="G9" s="102"/>
    </row>
    <row r="10" spans="1:28" ht="15.5" customHeight="1" x14ac:dyDescent="0.35">
      <c r="C10" s="77" t="s">
        <v>150</v>
      </c>
      <c r="D10" s="82" t="str">
        <f>daily_8h45_nntd!I2</f>
        <v>41I1F8000</v>
      </c>
    </row>
    <row r="11" spans="1:28" ht="15.5" customHeight="1" x14ac:dyDescent="0.35">
      <c r="C11" s="151" t="str">
        <f>"*Phiên giao dịch " &amp; TEXT(daily_8h45_itd!A2, "dd/mm/yyyy")</f>
        <v>*Phiên giao dịch 11/08/2025</v>
      </c>
      <c r="D11" s="151"/>
    </row>
    <row r="12" spans="1:28" ht="14" customHeight="1" x14ac:dyDescent="0.35">
      <c r="A12" s="11"/>
      <c r="C12" s="83" t="s">
        <v>127</v>
      </c>
      <c r="D12" s="78">
        <f>daily_8h45_itd!L2</f>
        <v>54821</v>
      </c>
      <c r="E12" s="74"/>
      <c r="F12" s="74"/>
    </row>
    <row r="13" spans="1:28" ht="14" customHeight="1" x14ac:dyDescent="0.35">
      <c r="C13" s="83" t="s">
        <v>128</v>
      </c>
      <c r="D13" s="78">
        <f>daily_8h45_itd!H2</f>
        <v>2943</v>
      </c>
      <c r="E13" s="74"/>
      <c r="F13" s="74"/>
    </row>
    <row r="14" spans="1:28" ht="14" customHeight="1" x14ac:dyDescent="0.35">
      <c r="C14" s="83" t="s">
        <v>129</v>
      </c>
      <c r="D14" s="79">
        <f>daily_8h45_itd!K2</f>
        <v>-7.99560546875E-2</v>
      </c>
      <c r="E14" s="11"/>
      <c r="F14" s="11"/>
    </row>
    <row r="15" spans="1:28" ht="14" customHeight="1" x14ac:dyDescent="0.35">
      <c r="C15" s="84"/>
      <c r="D15" s="78"/>
      <c r="E15" s="74"/>
      <c r="F15" s="74"/>
    </row>
    <row r="16" spans="1:28" ht="14" customHeight="1" x14ac:dyDescent="0.35">
      <c r="C16" s="83" t="s">
        <v>130</v>
      </c>
      <c r="D16" s="80">
        <f>daily_8h45_itd!F2</f>
        <v>1729</v>
      </c>
      <c r="E16" s="75"/>
      <c r="F16" s="75"/>
    </row>
    <row r="17" spans="3:7" ht="14" customHeight="1" x14ac:dyDescent="0.35">
      <c r="C17" s="83" t="s">
        <v>46</v>
      </c>
      <c r="D17" s="79">
        <f>daily_8h45_itd!J2</f>
        <v>5.800048828125</v>
      </c>
      <c r="E17" s="11"/>
      <c r="F17" s="11"/>
    </row>
    <row r="18" spans="3:7" ht="14" customHeight="1" x14ac:dyDescent="0.35">
      <c r="C18" s="83" t="s">
        <v>47</v>
      </c>
      <c r="D18" s="81">
        <f>daily_8h45_itd!I2</f>
        <v>3.3658594431717767E-3</v>
      </c>
      <c r="E18" s="76"/>
      <c r="F18" s="76"/>
    </row>
    <row r="19" spans="3:7" ht="14" customHeight="1" x14ac:dyDescent="0.35">
      <c r="C19" s="84"/>
      <c r="D19" s="78"/>
      <c r="E19" s="74"/>
      <c r="F19" s="74"/>
    </row>
    <row r="20" spans="3:7" ht="14" customHeight="1" x14ac:dyDescent="0.35">
      <c r="C20" s="83" t="s">
        <v>131</v>
      </c>
      <c r="D20" s="80">
        <f>daily_8h45_itd!M2</f>
        <v>1605</v>
      </c>
      <c r="E20" s="75"/>
      <c r="F20" s="75"/>
    </row>
    <row r="21" spans="3:7" ht="14" customHeight="1" x14ac:dyDescent="0.35">
      <c r="C21" s="83" t="s">
        <v>132</v>
      </c>
      <c r="D21" s="80">
        <f>daily_8h45_itd!N2</f>
        <v>1693.800048828125</v>
      </c>
      <c r="E21" s="75"/>
      <c r="F21" s="75"/>
    </row>
    <row r="22" spans="3:7" ht="14" customHeight="1" x14ac:dyDescent="0.35">
      <c r="C22" s="83" t="s">
        <v>133</v>
      </c>
      <c r="D22" s="80">
        <f>daily_8h45_itd!O2</f>
        <v>1593</v>
      </c>
      <c r="E22" s="75"/>
      <c r="F22" s="75"/>
    </row>
    <row r="23" spans="3:7" ht="14" customHeight="1" x14ac:dyDescent="0.35">
      <c r="C23" s="83" t="s">
        <v>134</v>
      </c>
      <c r="D23" s="80">
        <f>daily_8h45_itd!P2</f>
        <v>1633.933349609375</v>
      </c>
      <c r="E23" s="75"/>
      <c r="F23" s="75"/>
    </row>
    <row r="24" spans="3:7" ht="14" customHeight="1" x14ac:dyDescent="0.35">
      <c r="C24" s="84"/>
      <c r="D24" s="80"/>
      <c r="E24" s="75"/>
      <c r="F24" s="75"/>
    </row>
    <row r="25" spans="3:7" ht="14" customHeight="1" x14ac:dyDescent="0.35">
      <c r="C25" s="83" t="s">
        <v>135</v>
      </c>
      <c r="D25" s="80">
        <f>daily_8h45_itd!Q2</f>
        <v>1601.199951171875</v>
      </c>
      <c r="E25" s="75"/>
      <c r="F25" s="75"/>
    </row>
    <row r="26" spans="3:7" ht="14" customHeight="1" x14ac:dyDescent="0.35">
      <c r="C26" s="83" t="s">
        <v>136</v>
      </c>
      <c r="D26" s="80">
        <f>daily_8h45_itd!R2</f>
        <v>1693.800048828125</v>
      </c>
      <c r="E26" s="75"/>
      <c r="F26" s="75"/>
    </row>
    <row r="27" spans="3:7" ht="14" customHeight="1" x14ac:dyDescent="0.35">
      <c r="C27" s="83" t="s">
        <v>137</v>
      </c>
      <c r="D27" s="80">
        <f>daily_8h45_itd!S2</f>
        <v>1454</v>
      </c>
      <c r="E27" s="75"/>
      <c r="F27" s="75"/>
    </row>
    <row r="28" spans="3:7" ht="14" customHeight="1" x14ac:dyDescent="0.35">
      <c r="C28" s="83" t="s">
        <v>138</v>
      </c>
      <c r="D28" s="80">
        <f>daily_8h45_itd!T2</f>
        <v>1585.0333658854167</v>
      </c>
      <c r="E28" s="75"/>
      <c r="F28" s="75"/>
    </row>
    <row r="29" spans="3:7" ht="12" customHeight="1" x14ac:dyDescent="0.35">
      <c r="C29" s="22"/>
      <c r="D29" s="22"/>
      <c r="E29" s="22"/>
      <c r="F29" s="22"/>
    </row>
    <row r="30" spans="3:7" ht="58" customHeight="1" x14ac:dyDescent="0.35">
      <c r="C30" s="152" t="str">
        <f>VLOOKUP("overall", daily_8h45_comment[], 2, 0)</f>
        <v>Trong phiên giao dịch ngày 11/08/2025, VN30F1M mở cửa trong sắc xanh, nhưng nhanh chóng chịu áp lực bán và không duy trì được đà tăng. Lực mua chủ động chiếm ưu thế xuyên suốt phiên, giúp chỉ số có thời điểm tăng hơn 22.5 điểm so với mức thấp nhất. Mặc dù có sự điều chỉnh nhẹ vào cuối phiên, chỉ số vẫn duy trì ở vùng giá cao, bảo toàn được thành quả tăng điểm.</v>
      </c>
      <c r="D30" s="152"/>
      <c r="E30" s="152"/>
      <c r="F30" s="152"/>
      <c r="G30" s="152"/>
    </row>
    <row r="31" spans="3:7" ht="17.5" customHeight="1" thickBot="1" x14ac:dyDescent="0.4">
      <c r="C31" s="180" t="str">
        <f>$A$7</f>
        <v>*Dữ liệu cập nhật lúc 14:59 ngày 11/08/2025</v>
      </c>
      <c r="D31" s="180"/>
      <c r="E31" s="180"/>
      <c r="F31" s="180"/>
      <c r="G31" s="180"/>
    </row>
    <row r="32" spans="3:7" ht="17.5" customHeight="1" x14ac:dyDescent="0.35">
      <c r="C32" s="38" t="str">
        <f>$A$4 &amp; " | " &amp; $A$3</f>
        <v>BẢN TIN CHIẾN LƯỢC GIAO DỊCH PHÁI SINH | PHIÊN NGÀY 11/08/2025</v>
      </c>
      <c r="D32" s="9"/>
      <c r="E32" s="9"/>
      <c r="F32" s="9"/>
      <c r="G32" s="9" t="str">
        <f>$A$5 &amp; " |  1  "</f>
        <v xml:space="preserve">PHÒNG MÔI GIỚI VÀ TƯ VẤN ĐẦU TƯ |  1  </v>
      </c>
    </row>
    <row r="33" spans="10:15" ht="14.5" customHeight="1" x14ac:dyDescent="0.35">
      <c r="J33" s="118" t="s">
        <v>155</v>
      </c>
      <c r="K33" s="118"/>
      <c r="L33" s="118"/>
      <c r="M33" s="118"/>
      <c r="N33" s="139" t="e" vm="3">
        <v>#VALUE!</v>
      </c>
      <c r="O33" s="139"/>
    </row>
    <row r="34" spans="10:15" ht="14.5" customHeight="1" thickBot="1" x14ac:dyDescent="0.4">
      <c r="J34" s="118"/>
      <c r="K34" s="118"/>
      <c r="L34" s="118"/>
      <c r="M34" s="118"/>
      <c r="N34" s="139"/>
      <c r="O34" s="139"/>
    </row>
    <row r="35" spans="10:15" ht="13.5" customHeight="1" thickTop="1" x14ac:dyDescent="0.35">
      <c r="J35" s="102"/>
      <c r="K35" s="102"/>
      <c r="L35" s="102"/>
      <c r="M35" s="102"/>
      <c r="N35" s="102"/>
    </row>
    <row r="36" spans="10:15" ht="18" customHeight="1" x14ac:dyDescent="0.35">
      <c r="J36" s="148" t="s">
        <v>157</v>
      </c>
      <c r="K36" s="148"/>
    </row>
    <row r="37" spans="10:15" ht="20" customHeight="1" x14ac:dyDescent="0.35">
      <c r="J37" s="91" t="s">
        <v>159</v>
      </c>
      <c r="K37" s="90">
        <f>(-daily_8h45_nntd!D2+daily_8h45_nntd!E2)*10000/(-daily_8h45_nntd!B2+daily_8h45_nntd!C2)</f>
        <v>1736.4228389142745</v>
      </c>
      <c r="L37" s="90"/>
      <c r="M37" s="90"/>
    </row>
    <row r="38" spans="10:15" ht="20" customHeight="1" x14ac:dyDescent="0.35">
      <c r="J38" s="91" t="s">
        <v>158</v>
      </c>
      <c r="K38" s="89">
        <f>SUM(daily_8h45_nntd!F2:F21)</f>
        <v>-19891</v>
      </c>
      <c r="L38" s="89"/>
      <c r="M38" s="89"/>
    </row>
    <row r="39" spans="10:15" ht="20" customHeight="1" x14ac:dyDescent="0.35">
      <c r="J39" s="149" t="str">
        <f>"*Phiên giao dịch " &amp; TEXT(daily_8h45_nntd!A2, "dd/mm/yyyy") &amp;":"</f>
        <v>*Phiên giao dịch 11/08/2025:</v>
      </c>
      <c r="K39" s="149"/>
      <c r="L39" s="88"/>
      <c r="M39" s="88"/>
    </row>
    <row r="40" spans="10:15" ht="20" customHeight="1" x14ac:dyDescent="0.35">
      <c r="J40" s="91" t="s">
        <v>152</v>
      </c>
      <c r="K40" s="89">
        <f>daily_8h45_nntd!C2</f>
        <v>4908</v>
      </c>
      <c r="L40" s="89"/>
      <c r="M40" s="89"/>
    </row>
    <row r="41" spans="10:15" ht="20" customHeight="1" x14ac:dyDescent="0.35">
      <c r="J41" s="91" t="s">
        <v>154</v>
      </c>
      <c r="K41" s="89">
        <f>daily_8h45_nntd!B2</f>
        <v>-5334</v>
      </c>
      <c r="L41" s="89"/>
      <c r="M41" s="89"/>
    </row>
    <row r="42" spans="10:15" ht="20" customHeight="1" x14ac:dyDescent="0.35">
      <c r="J42" s="91" t="s">
        <v>153</v>
      </c>
      <c r="K42" s="89">
        <f>daily_8h45_nntd!F2</f>
        <v>-426</v>
      </c>
      <c r="L42" s="89"/>
      <c r="M42" s="89"/>
    </row>
    <row r="43" spans="10:15" ht="20" customHeight="1" x14ac:dyDescent="0.35">
      <c r="J43" s="150" t="s">
        <v>156</v>
      </c>
      <c r="K43" s="150"/>
      <c r="L43" s="87"/>
      <c r="M43" s="87"/>
    </row>
    <row r="44" spans="10:15" ht="20" customHeight="1" x14ac:dyDescent="0.35">
      <c r="J44" s="86"/>
      <c r="K44" s="22"/>
      <c r="L44" s="22"/>
      <c r="M44" s="22"/>
    </row>
    <row r="45" spans="10:15" ht="18" customHeight="1" x14ac:dyDescent="0.35">
      <c r="J45" s="148" t="s">
        <v>160</v>
      </c>
      <c r="K45" s="148"/>
    </row>
    <row r="46" spans="10:15" ht="20" customHeight="1" x14ac:dyDescent="0.35">
      <c r="J46" s="91" t="s">
        <v>159</v>
      </c>
      <c r="K46" s="90">
        <f>(-daily_8h45_nntd!D22+daily_8h45_nntd!E22)*10000/(-daily_8h45_nntd!B22+daily_8h45_nntd!C22)</f>
        <v>1720.413891756378</v>
      </c>
      <c r="L46" s="90"/>
      <c r="M46" s="90"/>
    </row>
    <row r="47" spans="10:15" ht="20" customHeight="1" x14ac:dyDescent="0.35">
      <c r="J47" s="91" t="s">
        <v>158</v>
      </c>
      <c r="K47" s="89">
        <f>SUM(daily_8h45_nntd!F22:F41)</f>
        <v>-11230</v>
      </c>
      <c r="L47" s="89"/>
      <c r="M47" s="89"/>
    </row>
    <row r="48" spans="10:15" ht="20" customHeight="1" x14ac:dyDescent="0.35">
      <c r="J48" s="149" t="str">
        <f>"*Phiên giao dịch " &amp; TEXT(daily_8h45_nntd!A22, "dd/mm/yyyy") &amp;":"</f>
        <v>*Phiên giao dịch 08/08/2025:</v>
      </c>
      <c r="K48" s="149"/>
      <c r="L48" s="88"/>
      <c r="M48" s="88"/>
    </row>
    <row r="49" spans="9:19" ht="20" customHeight="1" x14ac:dyDescent="0.35">
      <c r="J49" s="91" t="s">
        <v>152</v>
      </c>
      <c r="K49" s="89">
        <f>daily_8h45_nntd!C22</f>
        <v>3510</v>
      </c>
      <c r="L49" s="89"/>
      <c r="M49" s="89"/>
    </row>
    <row r="50" spans="9:19" ht="20" customHeight="1" x14ac:dyDescent="0.35">
      <c r="J50" s="91" t="s">
        <v>154</v>
      </c>
      <c r="K50" s="89">
        <f>daily_8h45_nntd!B22</f>
        <v>-3271</v>
      </c>
      <c r="L50" s="89"/>
      <c r="M50" s="89"/>
    </row>
    <row r="51" spans="9:19" ht="20" customHeight="1" x14ac:dyDescent="0.35">
      <c r="J51" s="91" t="s">
        <v>153</v>
      </c>
      <c r="K51" s="89">
        <f>daily_8h45_nntd!F22</f>
        <v>239</v>
      </c>
      <c r="L51" s="89"/>
      <c r="M51" s="89"/>
    </row>
    <row r="52" spans="9:19" ht="20" customHeight="1" x14ac:dyDescent="0.35">
      <c r="J52" s="145" t="s">
        <v>151</v>
      </c>
      <c r="K52" s="145"/>
      <c r="L52" s="87"/>
      <c r="M52" s="87"/>
    </row>
    <row r="53" spans="9:19" ht="17.5" customHeight="1" thickBot="1" x14ac:dyDescent="0.4">
      <c r="J53" s="180" t="str">
        <f>$A$7</f>
        <v>*Dữ liệu cập nhật lúc 14:59 ngày 11/08/2025</v>
      </c>
      <c r="K53" s="180"/>
      <c r="L53" s="180"/>
      <c r="M53" s="180"/>
      <c r="N53" s="180"/>
    </row>
    <row r="54" spans="9:19" ht="17" customHeight="1" x14ac:dyDescent="0.35">
      <c r="J54" s="38" t="str">
        <f>$A$4 &amp; " | " &amp; $A$3</f>
        <v>BẢN TIN CHIẾN LƯỢC GIAO DỊCH PHÁI SINH | PHIÊN NGÀY 11/08/2025</v>
      </c>
      <c r="K54" s="9"/>
      <c r="L54" s="9"/>
      <c r="M54" s="9"/>
      <c r="N54" s="9" t="str">
        <f>$A$5 &amp; " |  2  "</f>
        <v xml:space="preserve">PHÒNG MÔI GIỚI VÀ TƯ VẤN ĐẦU TƯ |  2  </v>
      </c>
    </row>
    <row r="55" spans="9:19" ht="15" customHeight="1" x14ac:dyDescent="0.35">
      <c r="Q55" s="118" t="s">
        <v>169</v>
      </c>
      <c r="R55" s="139" t="e" vm="3">
        <v>#VALUE!</v>
      </c>
      <c r="S55" s="139"/>
    </row>
    <row r="56" spans="9:19" ht="15" customHeight="1" thickBot="1" x14ac:dyDescent="0.4">
      <c r="Q56" s="118"/>
      <c r="R56" s="139"/>
      <c r="S56" s="139"/>
    </row>
    <row r="57" spans="9:19" ht="17.5" customHeight="1" thickTop="1" x14ac:dyDescent="0.35">
      <c r="Q57" s="102"/>
      <c r="R57" s="102"/>
    </row>
    <row r="58" spans="9:19" ht="17.5" customHeight="1" x14ac:dyDescent="0.35">
      <c r="J58" s="92"/>
      <c r="K58" s="92"/>
      <c r="Q58" s="146" t="e" vm="7">
        <f>_xlfn.IMAGE("https://pub-196e071ed6aa4a6a80cd72afba5ebd53.r2.dev/TA_DAILY_VN30F1M.png", "image", 1)</f>
        <v>#VALUE!</v>
      </c>
      <c r="R58" s="94" t="s">
        <v>171</v>
      </c>
    </row>
    <row r="59" spans="9:19" ht="108" customHeight="1" x14ac:dyDescent="0.35">
      <c r="I59" s="147" t="str">
        <f>VLOOKUP("ta_index", daily_8h45_comment[], 2, 0)</f>
        <v>Trong phiên (11/08), chỉ số mở cửa tăng và giữ vững đà tăng đã tạo nến thân xanh dài, thể hiện bên mua chiếm ưu thế rõ rệt. Hai đường SMA 20 và SMA 60 đều nằm dưới giá, xác nhận xu hướng tăng ngắn hạn và trung hạn hiện tại. Chỉ báo RSI 14 ở mức 74.96, cho thấy trạng thái quá mua, cảnh báo khả năng điều chỉnh trong ngắn hạn.
Trên khung tuần, vùng 1693.8-1700.0 là hỗ trợ quan trọng, trong khi 1745.7 là kháng cự ngắn hạn. Khung tháng cho thấy 1693.8 và 1630.7 là các ngưỡng hỗ trợ đáng chú ý, với 1745.7 là kháng cự mạnh. Vùng 1693.8-1700.0 là hỗ trợ then chốt, còn 1745.7-1750.0 là kháng cự quan trọng quyết định xu hướng.
Xu hướng kỹ thuật chủ đạo của chỉ số đang duy trì đà tăng giá mạnh mẽ, thể hiện động lực tích cực rõ ràng. Vùng hỗ trợ 1693.8-1700.0 và kháng cự 1745.7-1750.0 sẽ là tâm điểm quyết định xu hướng tiếp theo.</v>
      </c>
      <c r="J59" s="147"/>
      <c r="K59" s="147"/>
      <c r="L59" s="92"/>
      <c r="M59" s="92"/>
      <c r="N59" s="20" t="str" cm="1">
        <f t="array" ref="N59:N63">_xlfn.TEXTSPLIT(I59, , CHAR(10))</f>
        <v>Trong phiên (11/08), chỉ số mở cửa tăng và giữ vững đà tăng đã tạo nến thân xanh dài, thể hiện bên mua chiếm ưu thế rõ rệt. Hai đường SMA 20 và SMA 60 đều nằm dưới giá, xác nhận xu hướng tăng ngắn hạn và trung hạn hiện tại. Chỉ báo RSI 14 ở mức 74.96, cho thấy trạng thái quá mua, cảnh báo khả năng điều chỉnh trong ngắn hạn.</v>
      </c>
      <c r="Q59" s="146"/>
      <c r="R59" s="73" t="str">
        <f>N59</f>
        <v>Trong phiên (11/08), chỉ số mở cửa tăng và giữ vững đà tăng đã tạo nến thân xanh dài, thể hiện bên mua chiếm ưu thế rõ rệt. Hai đường SMA 20 và SMA 60 đều nằm dưới giá, xác nhận xu hướng tăng ngắn hạn và trung hạn hiện tại. Chỉ báo RSI 14 ở mức 74.96, cho thấy trạng thái quá mua, cảnh báo khả năng điều chỉnh trong ngắn hạn.</v>
      </c>
    </row>
    <row r="60" spans="9:19" ht="17.5" customHeight="1" x14ac:dyDescent="0.35">
      <c r="I60" s="147"/>
      <c r="J60" s="147"/>
      <c r="K60" s="147"/>
      <c r="L60" s="92"/>
      <c r="M60" s="92"/>
      <c r="N60" s="20" t="str">
        <v/>
      </c>
      <c r="Q60" s="146"/>
      <c r="R60" s="94" t="s">
        <v>170</v>
      </c>
    </row>
    <row r="61" spans="9:19" ht="97" customHeight="1" x14ac:dyDescent="0.35">
      <c r="I61" s="147"/>
      <c r="J61" s="147"/>
      <c r="K61" s="147"/>
      <c r="L61" s="92"/>
      <c r="M61" s="92"/>
      <c r="N61" s="20" t="str">
        <v>Trên khung tuần, vùng 1693.8-1700.0 là hỗ trợ quan trọng, trong khi 1745.7 là kháng cự ngắn hạn. Khung tháng cho thấy 1693.8 và 1630.7 là các ngưỡng hỗ trợ đáng chú ý, với 1745.7 là kháng cự mạnh. Vùng 1693.8-1700.0 là hỗ trợ then chốt, còn 1745.7-1750.0 là kháng cự quan trọng quyết định xu hướng.</v>
      </c>
      <c r="Q61" s="146"/>
      <c r="R61" s="73" t="str">
        <f>N61</f>
        <v>Trên khung tuần, vùng 1693.8-1700.0 là hỗ trợ quan trọng, trong khi 1745.7 là kháng cự ngắn hạn. Khung tháng cho thấy 1693.8 và 1630.7 là các ngưỡng hỗ trợ đáng chú ý, với 1745.7 là kháng cự mạnh. Vùng 1693.8-1700.0 là hỗ trợ then chốt, còn 1745.7-1750.0 là kháng cự quan trọng quyết định xu hướng.</v>
      </c>
    </row>
    <row r="62" spans="9:19" ht="17.5" customHeight="1" x14ac:dyDescent="0.35">
      <c r="I62" s="147"/>
      <c r="J62" s="147"/>
      <c r="K62" s="147"/>
      <c r="L62" s="92"/>
      <c r="M62" s="92"/>
      <c r="N62" s="20" t="str">
        <v/>
      </c>
      <c r="Q62" s="146"/>
      <c r="R62" s="94" t="s">
        <v>172</v>
      </c>
    </row>
    <row r="63" spans="9:19" ht="74.5" customHeight="1" x14ac:dyDescent="0.35">
      <c r="I63" s="147"/>
      <c r="J63" s="147"/>
      <c r="K63" s="147"/>
      <c r="L63" s="92"/>
      <c r="M63" s="92"/>
      <c r="N63" s="20" t="str">
        <v>Xu hướng kỹ thuật chủ đạo của chỉ số đang duy trì đà tăng giá mạnh mẽ, thể hiện động lực tích cực rõ ràng. Vùng hỗ trợ 1693.8-1700.0 và kháng cự 1745.7-1750.0 sẽ là tâm điểm quyết định xu hướng tiếp theo.</v>
      </c>
      <c r="Q63" s="146"/>
      <c r="R63" s="73" t="str">
        <f>N63</f>
        <v>Xu hướng kỹ thuật chủ đạo của chỉ số đang duy trì đà tăng giá mạnh mẽ, thể hiện động lực tích cực rõ ràng. Vùng hỗ trợ 1693.8-1700.0 và kháng cự 1745.7-1750.0 sẽ là tâm điểm quyết định xu hướng tiếp theo.</v>
      </c>
    </row>
    <row r="64" spans="9:19" ht="17.5" customHeight="1" thickBot="1" x14ac:dyDescent="0.4">
      <c r="I64" s="92"/>
      <c r="J64" s="92"/>
      <c r="K64" s="92"/>
      <c r="L64" s="92"/>
      <c r="M64" s="92"/>
      <c r="Q64" s="180" t="str">
        <f>$A$7</f>
        <v>*Dữ liệu cập nhật lúc 14:59 ngày 11/08/2025</v>
      </c>
      <c r="R64" s="180"/>
    </row>
    <row r="65" spans="17:35" ht="17.5" customHeight="1" x14ac:dyDescent="0.35">
      <c r="Q65" s="38" t="str">
        <f>$A$4 &amp; " | " &amp; $A$3</f>
        <v>BẢN TIN CHIẾN LƯỢC GIAO DỊCH PHÁI SINH | PHIÊN NGÀY 11/08/2025</v>
      </c>
      <c r="R65" s="9" t="str">
        <f>$A$5 &amp; " |  3  "</f>
        <v xml:space="preserve">PHÒNG MÔI GIỚI VÀ TƯ VẤN ĐẦU TƯ |  3  </v>
      </c>
    </row>
    <row r="66" spans="17:35" ht="14.5" customHeight="1" x14ac:dyDescent="0.35">
      <c r="U66" s="118" t="s">
        <v>173</v>
      </c>
      <c r="V66" s="118"/>
      <c r="W66" s="65"/>
      <c r="X66" s="65"/>
      <c r="Y66" s="139" t="e" vm="3">
        <v>#VALUE!</v>
      </c>
      <c r="Z66" s="139"/>
    </row>
    <row r="67" spans="17:35" ht="14.5" customHeight="1" thickBot="1" x14ac:dyDescent="0.4">
      <c r="U67" s="118"/>
      <c r="V67" s="118"/>
      <c r="W67" s="65"/>
      <c r="X67" s="65"/>
      <c r="Y67" s="139"/>
      <c r="Z67" s="139"/>
    </row>
    <row r="68" spans="17:35" ht="15" thickTop="1" x14ac:dyDescent="0.35">
      <c r="U68" s="102"/>
      <c r="V68" s="102"/>
      <c r="W68" s="102"/>
      <c r="X68" s="102"/>
      <c r="Y68" s="102"/>
    </row>
    <row r="69" spans="17:35" ht="20" customHeight="1" x14ac:dyDescent="0.35">
      <c r="R69" s="20" t="str" cm="1">
        <f t="array" ref="R69:R71">_xlfn.TEXTSPLIT(Q70, , CHAR(10) &amp; CHAR(10))</f>
        <v>Vị thế Long có thể được xem xét tại vùng 1729.0, dựa trên việc giá đã test thành công hỗ trợ ngắn hạn và hình thành nến tăng, với mức Dừng Lỗ tại 1719.0. Một vùng vào lệnh khác nằm tại 1710.0 khi giá điều chỉnh về hỗ trợ SMA 20, với mức Dừng Lỗ tại 1700.0. Mục tiêu Chốt Lời lần lượt là 1750.0 và 1770.0, tương ứng lợi nhuận kỳ vọng lần lượt là 21 và 41 điểm cho vị thế đầu tiên, 40 và 60 điểm cho vị thế thứ hai.</v>
      </c>
      <c r="U69" s="142" t="s">
        <v>177</v>
      </c>
      <c r="V69" s="142"/>
      <c r="X69" s="143" t="s">
        <v>178</v>
      </c>
      <c r="Y69" s="143"/>
    </row>
    <row r="70" spans="17:35" ht="232.5" customHeight="1" x14ac:dyDescent="0.35">
      <c r="Q70" s="73" t="str">
        <f>VLOOKUP("long_short", daily_8h45_comment[], 2, 0)</f>
        <v xml:space="preserve">Vị thế Long có thể được xem xét tại vùng 1729.0, dựa trên việc giá đã test thành công hỗ trợ ngắn hạn và hình thành nến tăng, với mức Dừng Lỗ tại 1719.0. Một vùng vào lệnh khác nằm tại 1710.0 khi giá điều chỉnh về hỗ trợ SMA 20, với mức Dừng Lỗ tại 1700.0. Mục tiêu Chốt Lời lần lượt là 1750.0 và 1770.0, tương ứng lợi nhuận kỳ vọng lần lượt là 21 và 41 điểm cho vị thế đầu tiên, 40 và 60 điểm cho vị thế thứ hai.
Vị thế Short có thể được xem xét tại vùng 1745.7, dựa trên việc giá có thể đảo chiều tại kháng cự mạnh khung tuần và tháng, với mức Dừng Lỗ tại 1755.7. Một vùng vào lệnh khác nằm tại 1750.0 khi giá test kháng cự và RSI ở trạng thái quá mua, với mức Dừng Lỗ tại 1760.0. Mục tiêu Chốt Lời lần lượt là 1700.0 và 1680.0, tương ứng lợi nhuận kỳ vọng lần lượt là 45.7 và 65.7 điểm cho vị thế đầu tiên, 50 và 70 điểm cho vị thế thứ hai.
Ưu tiên vị thế Long trong giai đoạn này. Giá đang duy trì trên các đường SMA 20 và SMA 60, cho thấy xu hướng tăng ngắn và trung hạn vẫn còn mạnh mẽ. Nếu chọn vị thế Short, cần đặc biệt chú ý quản lý rủi ro và chỉ nên xem xét khi có tín hiệu đảo chiều rõ ràng tại các vùng kháng cự quan trọng.
</v>
      </c>
      <c r="R70" s="20" t="str">
        <v>Vị thế Short có thể được xem xét tại vùng 1745.7, dựa trên việc giá có thể đảo chiều tại kháng cự mạnh khung tuần và tháng, với mức Dừng Lỗ tại 1755.7. Một vùng vào lệnh khác nằm tại 1750.0 khi giá test kháng cự và RSI ở trạng thái quá mua, với mức Dừng Lỗ tại 1760.0. Mục tiêu Chốt Lời lần lượt là 1700.0 và 1680.0, tương ứng lợi nhuận kỳ vọng lần lượt là 45.7 và 65.7 điểm cho vị thế đầu tiên, 50 và 70 điểm cho vị thế thứ hai.</v>
      </c>
      <c r="V70" s="73" t="str">
        <f>R69</f>
        <v>Vị thế Long có thể được xem xét tại vùng 1729.0, dựa trên việc giá đã test thành công hỗ trợ ngắn hạn và hình thành nến tăng, với mức Dừng Lỗ tại 1719.0. Một vùng vào lệnh khác nằm tại 1710.0 khi giá điều chỉnh về hỗ trợ SMA 20, với mức Dừng Lỗ tại 1700.0. Mục tiêu Chốt Lời lần lượt là 1750.0 và 1770.0, tương ứng lợi nhuận kỳ vọng lần lượt là 21 và 41 điểm cho vị thế đầu tiên, 40 và 60 điểm cho vị thế thứ hai.</v>
      </c>
      <c r="X70" s="73" t="str">
        <f>R70</f>
        <v>Vị thế Short có thể được xem xét tại vùng 1745.7, dựa trên việc giá có thể đảo chiều tại kháng cự mạnh khung tuần và tháng, với mức Dừng Lỗ tại 1755.7. Một vùng vào lệnh khác nằm tại 1750.0 khi giá test kháng cự và RSI ở trạng thái quá mua, với mức Dừng Lỗ tại 1760.0. Mục tiêu Chốt Lời lần lượt là 1700.0 và 1680.0, tương ứng lợi nhuận kỳ vọng lần lượt là 45.7 và 65.7 điểm cho vị thế đầu tiên, 50 và 70 điểm cho vị thế thứ hai.</v>
      </c>
    </row>
    <row r="71" spans="17:35" ht="14" customHeight="1" x14ac:dyDescent="0.35">
      <c r="R71" s="20" t="str">
        <v xml:space="preserve">Ưu tiên vị thế Long trong giai đoạn này. Giá đang duy trì trên các đường SMA 20 và SMA 60, cho thấy xu hướng tăng ngắn và trung hạn vẫn còn mạnh mẽ. Nếu chọn vị thế Short, cần đặc biệt chú ý quản lý rủi ro và chỉ nên xem xét khi có tín hiệu đảo chiều rõ ràng tại các vùng kháng cự quan trọng.
</v>
      </c>
    </row>
    <row r="72" spans="17:35" ht="71" customHeight="1" x14ac:dyDescent="0.35">
      <c r="U72" s="144" t="str">
        <f>"➤ " &amp; R71</f>
        <v xml:space="preserve">➤ Ưu tiên vị thế Long trong giai đoạn này. Giá đang duy trì trên các đường SMA 20 và SMA 60, cho thấy xu hướng tăng ngắn và trung hạn vẫn còn mạnh mẽ. Nếu chọn vị thế Short, cần đặc biệt chú ý quản lý rủi ro và chỉ nên xem xét khi có tín hiệu đảo chiều rõ ràng tại các vùng kháng cự quan trọng.
</v>
      </c>
      <c r="V72" s="144"/>
      <c r="W72" s="144"/>
      <c r="X72" s="144"/>
      <c r="Y72" s="144"/>
    </row>
    <row r="73" spans="17:35" ht="15" thickBot="1" x14ac:dyDescent="0.4">
      <c r="U73" s="180" t="str">
        <f>$A$7</f>
        <v>*Dữ liệu cập nhật lúc 14:59 ngày 11/08/2025</v>
      </c>
      <c r="V73" s="180"/>
      <c r="W73" s="180"/>
      <c r="X73" s="180"/>
      <c r="Y73" s="180"/>
    </row>
    <row r="74" spans="17:35" x14ac:dyDescent="0.35">
      <c r="U74" s="38" t="str">
        <f>$A$4 &amp; " | " &amp; $A$3</f>
        <v>BẢN TIN CHIẾN LƯỢC GIAO DỊCH PHÁI SINH | PHIÊN NGÀY 11/08/2025</v>
      </c>
      <c r="V74" s="38"/>
      <c r="W74" s="9"/>
      <c r="X74" s="9"/>
      <c r="Y74" s="9" t="str">
        <f>$A$5 &amp; " |  4  "</f>
        <v xml:space="preserve">PHÒNG MÔI GIỚI VÀ TƯ VẤN ĐẦU TƯ |  4  </v>
      </c>
    </row>
    <row r="75" spans="17:35" ht="15" customHeight="1" x14ac:dyDescent="0.35">
      <c r="AC75" s="22"/>
      <c r="AD75" s="22"/>
      <c r="AE75" s="22"/>
      <c r="AF75" s="22"/>
      <c r="AG75" s="22"/>
      <c r="AH75" s="139" t="e" vm="3">
        <v>#VALUE!</v>
      </c>
      <c r="AI75" s="139"/>
    </row>
    <row r="76" spans="17:35" ht="15" customHeight="1" thickBot="1" x14ac:dyDescent="0.6">
      <c r="AB76" s="26"/>
      <c r="AC76" s="26"/>
      <c r="AD76" s="26"/>
      <c r="AE76" s="22"/>
      <c r="AF76" s="22"/>
      <c r="AG76" s="22"/>
      <c r="AH76" s="139"/>
      <c r="AI76" s="139"/>
    </row>
    <row r="77" spans="17:35" ht="14.5" customHeight="1" thickTop="1" x14ac:dyDescent="0.35">
      <c r="AB77" s="102"/>
      <c r="AC77" s="102"/>
      <c r="AD77" s="102"/>
      <c r="AE77" s="102"/>
      <c r="AF77" s="102"/>
      <c r="AG77" s="102"/>
      <c r="AH77" s="102"/>
    </row>
    <row r="78" spans="17:35" ht="21.5" customHeight="1" x14ac:dyDescent="0.35">
      <c r="AB78" s="136" t="s">
        <v>57</v>
      </c>
      <c r="AC78" s="136"/>
      <c r="AD78" s="136"/>
      <c r="AE78" s="136"/>
      <c r="AF78" s="136"/>
      <c r="AG78" s="136"/>
      <c r="AH78" s="136"/>
    </row>
    <row r="79" spans="17:35" ht="9" customHeight="1" x14ac:dyDescent="0.35">
      <c r="AA79" s="27"/>
      <c r="AB79" s="28"/>
      <c r="AC79" s="29"/>
      <c r="AD79" s="28"/>
      <c r="AE79" s="28"/>
      <c r="AF79" s="28"/>
      <c r="AG79" s="28"/>
      <c r="AH79" s="28"/>
      <c r="AI79" s="27"/>
    </row>
    <row r="80" spans="17:35" ht="156.5" customHeight="1" x14ac:dyDescent="0.35">
      <c r="AA80" s="30"/>
      <c r="AB80" s="140" t="s">
        <v>58</v>
      </c>
      <c r="AC80" s="140"/>
      <c r="AD80" s="140"/>
      <c r="AE80" s="140"/>
      <c r="AF80" s="140"/>
      <c r="AG80" s="140"/>
      <c r="AH80" s="140"/>
      <c r="AI80" s="30"/>
    </row>
    <row r="81" spans="28:34" ht="38.5" customHeight="1" x14ac:dyDescent="0.35">
      <c r="AB81" s="138"/>
      <c r="AC81" s="138"/>
      <c r="AD81" s="138"/>
      <c r="AE81" s="31"/>
      <c r="AF81" s="138" t="s">
        <v>59</v>
      </c>
      <c r="AG81" s="138"/>
      <c r="AH81" s="138"/>
    </row>
    <row r="82" spans="28:34" ht="127" customHeight="1" thickBot="1" x14ac:dyDescent="0.4">
      <c r="AB82" s="22"/>
      <c r="AC82" s="22"/>
      <c r="AD82" s="22"/>
      <c r="AE82" s="22"/>
      <c r="AF82" s="22"/>
      <c r="AG82" s="22"/>
      <c r="AH82" s="22"/>
    </row>
    <row r="83" spans="28:34" x14ac:dyDescent="0.35">
      <c r="AB83" s="33" t="str">
        <f>$A$4 &amp; " | " &amp; $A$3</f>
        <v>BẢN TIN CHIẾN LƯỢC GIAO DỊCH PHÁI SINH | PHIÊN NGÀY 11/08/2025</v>
      </c>
      <c r="AC83" s="33"/>
      <c r="AD83" s="33"/>
      <c r="AE83" s="33"/>
      <c r="AF83" s="134" t="str">
        <f>$A$5 &amp; " |  5  "</f>
        <v xml:space="preserve">PHÒNG MÔI GIỚI VÀ TƯ VẤN ĐẦU TƯ |  5  </v>
      </c>
      <c r="AG83" s="134"/>
      <c r="AH83" s="134"/>
    </row>
  </sheetData>
  <mergeCells count="31">
    <mergeCell ref="J48:K48"/>
    <mergeCell ref="C7:F8"/>
    <mergeCell ref="G7:H8"/>
    <mergeCell ref="C11:D11"/>
    <mergeCell ref="C30:G30"/>
    <mergeCell ref="C31:G31"/>
    <mergeCell ref="J33:M34"/>
    <mergeCell ref="N33:O34"/>
    <mergeCell ref="J36:K36"/>
    <mergeCell ref="J39:K39"/>
    <mergeCell ref="J43:K43"/>
    <mergeCell ref="J45:K45"/>
    <mergeCell ref="U72:Y72"/>
    <mergeCell ref="J52:K52"/>
    <mergeCell ref="J53:N53"/>
    <mergeCell ref="Q55:Q56"/>
    <mergeCell ref="R55:S56"/>
    <mergeCell ref="Q58:Q63"/>
    <mergeCell ref="I59:K63"/>
    <mergeCell ref="Q64:R64"/>
    <mergeCell ref="U66:V67"/>
    <mergeCell ref="Y66:Z67"/>
    <mergeCell ref="U69:V69"/>
    <mergeCell ref="X69:Y69"/>
    <mergeCell ref="AF83:AH83"/>
    <mergeCell ref="U73:Y73"/>
    <mergeCell ref="AH75:AI76"/>
    <mergeCell ref="AB78:AH78"/>
    <mergeCell ref="AB80:AH80"/>
    <mergeCell ref="AB81:AD81"/>
    <mergeCell ref="AF81:AH81"/>
  </mergeCells>
  <conditionalFormatting sqref="A12 K38:M38 K40:M42">
    <cfRule type="expression" dxfId="146" priority="11">
      <formula>A12&lt;0</formula>
    </cfRule>
    <cfRule type="expression" dxfId="145" priority="12">
      <formula>A12&gt;=0</formula>
    </cfRule>
  </conditionalFormatting>
  <conditionalFormatting sqref="D20:D28">
    <cfRule type="expression" dxfId="144" priority="3">
      <formula>D20&lt;$D$16</formula>
    </cfRule>
    <cfRule type="expression" dxfId="143" priority="4">
      <formula>D20&gt;=$D$16</formula>
    </cfRule>
  </conditionalFormatting>
  <conditionalFormatting sqref="D14:F14">
    <cfRule type="expression" dxfId="142" priority="9">
      <formula>D14&lt;0</formula>
    </cfRule>
    <cfRule type="expression" dxfId="141" priority="10">
      <formula>D14&gt;=0</formula>
    </cfRule>
  </conditionalFormatting>
  <conditionalFormatting sqref="D17:F18">
    <cfRule type="expression" dxfId="140" priority="7">
      <formula>D17&lt;0</formula>
    </cfRule>
    <cfRule type="expression" dxfId="139" priority="8">
      <formula>D17&gt;=0</formula>
    </cfRule>
  </conditionalFormatting>
  <conditionalFormatting sqref="K47:M47 K49:M51">
    <cfRule type="expression" dxfId="138" priority="5">
      <formula>K47&lt;0</formula>
    </cfRule>
    <cfRule type="expression" dxfId="137" priority="6">
      <formula>K47&gt;=0</formula>
    </cfRule>
  </conditionalFormatting>
  <conditionalFormatting sqref="W71:X71">
    <cfRule type="expression" dxfId="136" priority="1">
      <formula>W71&lt;0</formula>
    </cfRule>
    <cfRule type="expression" dxfId="135" priority="2">
      <formula>W71&gt;=0</formula>
    </cfRule>
  </conditionalFormatting>
  <printOptions horizontalCentered="1" verticalCentered="1"/>
  <pageMargins left="0" right="0" top="0" bottom="0" header="0" footer="0"/>
  <pageSetup paperSize="1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1564-4FDA-49F1-9CF8-5E97BEDA4273}">
  <dimension ref="A1:AT112"/>
  <sheetViews>
    <sheetView view="pageBreakPreview" zoomScale="130" zoomScaleNormal="100" zoomScaleSheetLayoutView="130" workbookViewId="0">
      <selection activeCell="D1" sqref="D1"/>
    </sheetView>
  </sheetViews>
  <sheetFormatPr defaultRowHeight="14.5" x14ac:dyDescent="0.35"/>
  <cols>
    <col min="1" max="1" width="107.26953125" customWidth="1"/>
    <col min="2" max="2" width="2.26953125" customWidth="1"/>
    <col min="3" max="3" width="20.08984375" customWidth="1"/>
    <col min="4" max="4" width="12" customWidth="1"/>
    <col min="5" max="6" width="16.1796875" customWidth="1"/>
    <col min="7" max="7" width="36.1796875" customWidth="1"/>
    <col min="8" max="9" width="2.26953125" customWidth="1"/>
    <col min="10" max="10" width="23.90625" customWidth="1"/>
    <col min="11" max="13" width="17.36328125" customWidth="1"/>
    <col min="14" max="15" width="6.6328125" customWidth="1"/>
    <col min="16" max="16" width="10.54296875" customWidth="1"/>
    <col min="17" max="18" width="2.1796875" customWidth="1"/>
    <col min="19" max="19" width="23.81640625" customWidth="1"/>
    <col min="20" max="21" width="13.7265625" customWidth="1"/>
    <col min="22" max="22" width="18.1796875" customWidth="1"/>
    <col min="23" max="23" width="31" customWidth="1"/>
    <col min="24" max="25" width="2.1796875" customWidth="1"/>
    <col min="26" max="26" width="67.453125" customWidth="1"/>
    <col min="27" max="27" width="33.1796875" customWidth="1"/>
    <col min="28" max="29" width="2.1796875" customWidth="1"/>
    <col min="30" max="36" width="9.453125" customWidth="1"/>
    <col min="37" max="37" width="2.1796875" customWidth="1"/>
    <col min="38" max="38" width="2.36328125" customWidth="1"/>
    <col min="39" max="45" width="14.08984375" customWidth="1"/>
    <col min="46" max="46" width="2.36328125" customWidth="1"/>
  </cols>
  <sheetData>
    <row r="1" spans="1:39" ht="259" customHeight="1" x14ac:dyDescent="0.35">
      <c r="A1" s="100" t="e" vm="1">
        <v>#VALUE!</v>
      </c>
    </row>
    <row r="2" spans="1:39" ht="29.5" customHeight="1" x14ac:dyDescent="0.35">
      <c r="A2" s="97"/>
      <c r="AM2" s="51"/>
    </row>
    <row r="3" spans="1:39" ht="32" customHeight="1" x14ac:dyDescent="0.4">
      <c r="A3" s="103" t="str">
        <f>"PHIÊN NGÀY " &amp; VLOOKUP("date", daily_9h00_comment[], 2, 0)</f>
        <v>PHIÊN NGÀY 11/08/2025</v>
      </c>
      <c r="AM3" s="51"/>
    </row>
    <row r="4" spans="1:39" ht="32" customHeight="1" x14ac:dyDescent="0.35">
      <c r="A4" s="98" t="s">
        <v>304</v>
      </c>
      <c r="AM4" s="51"/>
    </row>
    <row r="5" spans="1:39" ht="32" customHeight="1" x14ac:dyDescent="0.35">
      <c r="A5" s="101" t="s">
        <v>184</v>
      </c>
      <c r="AM5" s="51"/>
    </row>
    <row r="6" spans="1:39" ht="32" customHeight="1" x14ac:dyDescent="0.35">
      <c r="A6" s="99"/>
      <c r="AM6" s="51"/>
    </row>
    <row r="7" spans="1:39" ht="15" customHeight="1" x14ac:dyDescent="0.35">
      <c r="A7" t="str">
        <f>"*Dữ liệu cập nhật lúc " &amp; VLOOKUP("time", daily_9h00_comment[], 2, 0) &amp; " ngày " &amp; VLOOKUP("date", daily_9h00_comment[], 2, 0)</f>
        <v>*Dữ liệu cập nhật lúc 14:59 ngày 11/08/2025</v>
      </c>
      <c r="C7" s="118" t="s">
        <v>317</v>
      </c>
      <c r="D7" s="118"/>
      <c r="E7" s="118"/>
      <c r="F7" s="118"/>
      <c r="G7" s="139" t="e" vm="3">
        <v>#VALUE!</v>
      </c>
      <c r="H7" s="139"/>
      <c r="I7" s="109"/>
      <c r="J7" s="109"/>
      <c r="K7" s="109"/>
      <c r="L7" s="109"/>
      <c r="M7" s="109"/>
      <c r="N7" s="109"/>
      <c r="O7" s="109"/>
      <c r="P7" s="109"/>
    </row>
    <row r="8" spans="1:39" ht="15" customHeight="1" thickBot="1" x14ac:dyDescent="0.4">
      <c r="C8" s="118"/>
      <c r="D8" s="118"/>
      <c r="E8" s="118"/>
      <c r="F8" s="118"/>
      <c r="G8" s="139"/>
      <c r="H8" s="139"/>
      <c r="I8" s="109"/>
      <c r="J8" s="109"/>
      <c r="K8" s="109"/>
      <c r="L8" s="109"/>
      <c r="M8" s="109"/>
      <c r="N8" s="109"/>
      <c r="O8" s="109"/>
      <c r="P8" s="109"/>
    </row>
    <row r="9" spans="1:39" ht="12" customHeight="1" thickTop="1" x14ac:dyDescent="0.35">
      <c r="C9" s="102"/>
      <c r="D9" s="102"/>
      <c r="E9" s="102"/>
      <c r="F9" s="102"/>
      <c r="G9" s="102"/>
    </row>
    <row r="10" spans="1:39" ht="15.5" customHeight="1" x14ac:dyDescent="0.35">
      <c r="C10" s="77" t="s">
        <v>150</v>
      </c>
      <c r="D10" s="82" t="s">
        <v>24</v>
      </c>
    </row>
    <row r="11" spans="1:39" ht="15.5" customHeight="1" x14ac:dyDescent="0.35">
      <c r="C11" s="151" t="str">
        <f>"*Phiên giao dịch " &amp; VLOOKUP("date", daily_9h00_comment[], 2, 0)</f>
        <v>*Phiên giao dịch 11/08/2025</v>
      </c>
      <c r="D11" s="151"/>
    </row>
    <row r="12" spans="1:39" ht="14" customHeight="1" x14ac:dyDescent="0.35">
      <c r="A12" s="11"/>
      <c r="C12" s="83" t="s">
        <v>237</v>
      </c>
      <c r="D12" s="78" cm="1">
        <f t="array" ref="D12">LOOKUP(2, 1/(daily_9h00_itd!J:J&lt;&gt;""), daily_9h00_itd!J:J)/1000</f>
        <v>1623434.3840000001</v>
      </c>
      <c r="E12" s="74"/>
      <c r="F12" s="74"/>
    </row>
    <row r="13" spans="1:39" ht="14" customHeight="1" x14ac:dyDescent="0.35">
      <c r="C13" s="83" t="s">
        <v>238</v>
      </c>
      <c r="D13" s="78" cm="1">
        <f t="array" ref="D13">LOOKUP(2, 1/(daily_9h00_itd!K:K&lt;&gt;""), daily_9h00_itd!K:K)/1000</f>
        <v>44328.399405056</v>
      </c>
      <c r="E13" s="74"/>
      <c r="F13" s="74"/>
    </row>
    <row r="14" spans="1:39" ht="14" customHeight="1" x14ac:dyDescent="0.35">
      <c r="C14" s="84"/>
      <c r="D14" s="78"/>
      <c r="E14" s="74"/>
      <c r="F14" s="74"/>
    </row>
    <row r="15" spans="1:39" ht="14" customHeight="1" x14ac:dyDescent="0.35">
      <c r="C15" s="83" t="s">
        <v>130</v>
      </c>
      <c r="D15" s="80" cm="1">
        <f t="array" ref="D15">LOOKUP(2, 1/(daily_9h00_itd!F:F&lt;&gt;""), daily_9h00_itd!F:F)</f>
        <v>1596.8599853515625</v>
      </c>
      <c r="E15" s="75"/>
      <c r="F15" s="75"/>
    </row>
    <row r="16" spans="1:39" ht="14" customHeight="1" x14ac:dyDescent="0.35">
      <c r="C16" s="83" t="s">
        <v>46</v>
      </c>
      <c r="D16" s="79" cm="1">
        <f t="array" ref="D16">LOOKUP(2, 1/(daily_9h00_itd!I:I&lt;&gt;""), daily_9h00_itd!I:I)</f>
        <v>11.9100341796875</v>
      </c>
      <c r="E16" s="11"/>
      <c r="F16" s="11"/>
    </row>
    <row r="17" spans="1:17" ht="14" customHeight="1" x14ac:dyDescent="0.35">
      <c r="C17" s="83" t="s">
        <v>47</v>
      </c>
      <c r="D17" s="81" cm="1">
        <f t="array" ref="D17">LOOKUP(2, 1/(daily_9h00_itd!H:H&lt;&gt;""), daily_9h00_itd!H:H)</f>
        <v>7.5144544285966246E-3</v>
      </c>
      <c r="E17" s="76"/>
      <c r="F17" s="76"/>
    </row>
    <row r="18" spans="1:17" ht="14" customHeight="1" x14ac:dyDescent="0.35">
      <c r="C18" s="84"/>
      <c r="D18" s="78"/>
      <c r="E18" s="74"/>
      <c r="F18" s="74"/>
    </row>
    <row r="19" spans="1:17" ht="14" customHeight="1" x14ac:dyDescent="0.35">
      <c r="C19" s="83" t="s">
        <v>131</v>
      </c>
      <c r="D19" s="80">
        <f>daily_9h00_itd!L2</f>
        <v>1493.3699951171875</v>
      </c>
      <c r="E19" s="75"/>
      <c r="F19" s="75"/>
    </row>
    <row r="20" spans="1:17" ht="14" customHeight="1" x14ac:dyDescent="0.35">
      <c r="C20" s="83" t="s">
        <v>132</v>
      </c>
      <c r="D20" s="80">
        <f>daily_9h00_itd!M2</f>
        <v>1564.9200439453125</v>
      </c>
      <c r="E20" s="75"/>
      <c r="F20" s="75"/>
    </row>
    <row r="21" spans="1:17" ht="14" customHeight="1" x14ac:dyDescent="0.35">
      <c r="C21" s="83" t="s">
        <v>133</v>
      </c>
      <c r="D21" s="80">
        <f>daily_9h00_itd!N2</f>
        <v>1482.449951171875</v>
      </c>
      <c r="E21" s="75"/>
      <c r="F21" s="75"/>
    </row>
    <row r="22" spans="1:17" ht="14" customHeight="1" x14ac:dyDescent="0.35">
      <c r="A22" t="s">
        <v>53</v>
      </c>
      <c r="C22" s="83" t="s">
        <v>134</v>
      </c>
      <c r="D22" s="80">
        <f>daily_9h00_itd!O2</f>
        <v>1514.1933186848958</v>
      </c>
      <c r="E22" s="75"/>
      <c r="F22" s="75"/>
    </row>
    <row r="23" spans="1:17" ht="14" customHeight="1" x14ac:dyDescent="0.35">
      <c r="C23" s="84"/>
      <c r="D23" s="80"/>
      <c r="E23" s="75"/>
      <c r="F23" s="75"/>
    </row>
    <row r="24" spans="1:17" ht="14" customHeight="1" x14ac:dyDescent="0.35">
      <c r="C24" s="83" t="s">
        <v>135</v>
      </c>
      <c r="D24" s="80">
        <f>daily_9h00_itd!P2</f>
        <v>1506.6500244140625</v>
      </c>
      <c r="E24" s="75"/>
      <c r="F24" s="75"/>
    </row>
    <row r="25" spans="1:17" ht="14" customHeight="1" x14ac:dyDescent="0.35">
      <c r="C25" s="83" t="s">
        <v>136</v>
      </c>
      <c r="D25" s="80">
        <f>daily_9h00_itd!Q2</f>
        <v>1564.9200439453125</v>
      </c>
      <c r="E25" s="75"/>
      <c r="F25" s="75"/>
    </row>
    <row r="26" spans="1:17" ht="14" customHeight="1" x14ac:dyDescent="0.35">
      <c r="C26" s="83" t="s">
        <v>137</v>
      </c>
      <c r="D26" s="80">
        <f>daily_9h00_itd!R2</f>
        <v>1369.739990234375</v>
      </c>
      <c r="E26" s="75"/>
      <c r="F26" s="75"/>
    </row>
    <row r="27" spans="1:17" ht="14" customHeight="1" x14ac:dyDescent="0.35">
      <c r="C27" s="83" t="s">
        <v>138</v>
      </c>
      <c r="D27" s="80">
        <f>daily_9h00_itd!S2</f>
        <v>1479.0600179036458</v>
      </c>
      <c r="E27" s="75"/>
      <c r="F27" s="75"/>
    </row>
    <row r="28" spans="1:17" ht="12" customHeight="1" x14ac:dyDescent="0.35">
      <c r="C28" s="22"/>
      <c r="D28" s="22"/>
      <c r="E28" s="22"/>
      <c r="F28" s="22"/>
    </row>
    <row r="29" spans="1:17" ht="58" customHeight="1" x14ac:dyDescent="0.35">
      <c r="C29" s="152" t="str">
        <f>VLOOKUP("overall", daily_9h00_comment[], 2, 0)</f>
        <v>Trong phiên giao dịch ngày 11/08/2025, VNINDEX mở cửa trong sắc xanh, nhưng nhanh chóng chịu áp lực bán và giảm sâu. Lực mua chủ động chiếm ưu thế xuyên suốt phiên, đẩy chỉ số có lúc tăng hơn 16.8 điểm so với mức điểm thấp nhất. Áp lực bán gia tăng trở lại cuối phiên, tuy nhiên chỉ số vẫn bảo toàn được thành quả tăng ấn tượng trong ngày.</v>
      </c>
      <c r="D29" s="152"/>
      <c r="E29" s="152"/>
      <c r="F29" s="152"/>
      <c r="G29" s="152"/>
    </row>
    <row r="30" spans="1:17" ht="17.5" customHeight="1" thickBot="1" x14ac:dyDescent="0.4">
      <c r="C30" s="180" t="str">
        <f>$A$7</f>
        <v>*Dữ liệu cập nhật lúc 14:59 ngày 11/08/2025</v>
      </c>
      <c r="D30" s="180"/>
      <c r="E30" s="180"/>
      <c r="F30" s="180"/>
      <c r="G30" s="180"/>
    </row>
    <row r="31" spans="1:17" ht="17.5" customHeight="1" x14ac:dyDescent="0.35">
      <c r="C31" s="38" t="str">
        <f>$A$4 &amp; " | " &amp; $A$3</f>
        <v>BẢN TIN CHIẾN LƯỢC GIAO DỊCH CƠ SỞ | PHIÊN NGÀY 11/08/2025</v>
      </c>
      <c r="D31" s="9"/>
      <c r="E31" s="9"/>
      <c r="F31" s="9"/>
      <c r="G31" s="9" t="str">
        <f>$A$5 &amp; " |  1  "</f>
        <v xml:space="preserve">PHÒNG MÔI GIỚI VÀ TƯ VẤN ĐẦU TƯ |  1  </v>
      </c>
    </row>
    <row r="32" spans="1:17" ht="17.5" customHeight="1" x14ac:dyDescent="0.35">
      <c r="C32" s="162"/>
      <c r="D32" s="163"/>
      <c r="E32" s="163"/>
      <c r="F32" s="163"/>
      <c r="G32" s="163"/>
      <c r="J32" s="118" t="s">
        <v>333</v>
      </c>
      <c r="K32" s="118"/>
      <c r="L32" s="118"/>
      <c r="M32" s="118"/>
      <c r="P32" s="139" t="e" vm="3">
        <v>#VALUE!</v>
      </c>
      <c r="Q32" s="139"/>
    </row>
    <row r="33" spans="3:17" ht="17.5" customHeight="1" thickBot="1" x14ac:dyDescent="0.4">
      <c r="C33" s="162"/>
      <c r="D33" s="163"/>
      <c r="E33" s="163"/>
      <c r="F33" s="163"/>
      <c r="G33" s="163"/>
      <c r="J33" s="157"/>
      <c r="K33" s="157"/>
      <c r="L33" s="157"/>
      <c r="M33" s="157"/>
      <c r="P33" s="139"/>
      <c r="Q33" s="139"/>
    </row>
    <row r="34" spans="3:17" ht="17.5" customHeight="1" thickTop="1" x14ac:dyDescent="0.35">
      <c r="C34" s="162"/>
      <c r="D34" s="163"/>
      <c r="E34" s="163"/>
      <c r="F34" s="163"/>
      <c r="G34" s="163"/>
      <c r="J34" s="102"/>
      <c r="K34" s="102"/>
      <c r="L34" s="102"/>
      <c r="M34" s="102"/>
      <c r="N34" s="102"/>
      <c r="O34" s="102"/>
      <c r="P34" s="102"/>
    </row>
    <row r="35" spans="3:17" ht="17.5" customHeight="1" x14ac:dyDescent="0.35">
      <c r="C35" s="162"/>
      <c r="D35" s="163"/>
      <c r="E35" s="163"/>
      <c r="F35" s="163"/>
      <c r="G35" s="163"/>
      <c r="J35" s="148" t="s">
        <v>334</v>
      </c>
      <c r="K35" s="148"/>
    </row>
    <row r="36" spans="3:17" ht="17.5" customHeight="1" x14ac:dyDescent="0.35">
      <c r="C36" s="162"/>
      <c r="D36" s="163"/>
      <c r="E36" s="163"/>
      <c r="F36" s="163"/>
      <c r="G36" s="163"/>
      <c r="J36" s="187" t="str">
        <f>"*Phiên giao dịch " &amp; VLOOKUP("date", daily_9h00_comment[], 2, 0)</f>
        <v>*Phiên giao dịch 11/08/2025</v>
      </c>
      <c r="K36" s="187"/>
    </row>
    <row r="37" spans="3:17" ht="30" customHeight="1" x14ac:dyDescent="0.35">
      <c r="C37" s="162"/>
      <c r="D37" s="163"/>
      <c r="E37" s="163"/>
      <c r="F37" s="163"/>
      <c r="G37" s="163"/>
      <c r="J37" s="188" t="s">
        <v>290</v>
      </c>
      <c r="K37" s="189">
        <f>daily_9h00_flow!C2</f>
        <v>0.90921231971451866</v>
      </c>
    </row>
    <row r="38" spans="3:17" ht="30" customHeight="1" x14ac:dyDescent="0.35">
      <c r="C38" s="162"/>
      <c r="D38" s="163"/>
      <c r="E38" s="163"/>
      <c r="F38" s="163"/>
      <c r="G38" s="163"/>
      <c r="J38" s="188" t="s">
        <v>335</v>
      </c>
      <c r="K38" s="79">
        <f>daily_9h00_flow!D2</f>
        <v>0.53261600328639769</v>
      </c>
    </row>
    <row r="39" spans="3:17" ht="30" customHeight="1" x14ac:dyDescent="0.35">
      <c r="C39" s="162"/>
      <c r="D39" s="163"/>
      <c r="E39" s="163"/>
      <c r="F39" s="163"/>
      <c r="G39" s="163"/>
      <c r="J39" s="188" t="s">
        <v>335</v>
      </c>
      <c r="K39" s="79">
        <f>daily_9h00_flow!D3</f>
        <v>1.1673544350726661</v>
      </c>
    </row>
    <row r="40" spans="3:17" ht="17.5" customHeight="1" x14ac:dyDescent="0.35">
      <c r="C40" s="162"/>
      <c r="D40" s="163"/>
      <c r="E40" s="163"/>
      <c r="F40" s="163"/>
    </row>
    <row r="41" spans="3:17" ht="17.5" customHeight="1" x14ac:dyDescent="0.35">
      <c r="C41" s="162"/>
      <c r="D41" s="163"/>
      <c r="E41" s="163"/>
      <c r="F41" s="163"/>
      <c r="J41" s="120"/>
      <c r="K41" s="120"/>
    </row>
    <row r="42" spans="3:17" ht="17.5" customHeight="1" x14ac:dyDescent="0.35">
      <c r="C42" s="162"/>
      <c r="D42" s="163"/>
      <c r="E42" s="163"/>
      <c r="F42" s="163"/>
      <c r="G42" s="163"/>
    </row>
    <row r="43" spans="3:17" ht="17.5" customHeight="1" x14ac:dyDescent="0.35">
      <c r="C43" s="162"/>
      <c r="D43" s="163"/>
      <c r="E43" s="163"/>
      <c r="F43" s="163"/>
      <c r="G43" s="163"/>
    </row>
    <row r="44" spans="3:17" ht="17.5" customHeight="1" x14ac:dyDescent="0.35">
      <c r="C44" s="162"/>
      <c r="D44" s="163"/>
      <c r="E44" s="163"/>
      <c r="F44" s="163"/>
      <c r="G44" s="163"/>
    </row>
    <row r="45" spans="3:17" ht="17.5" customHeight="1" x14ac:dyDescent="0.35">
      <c r="C45" s="162"/>
      <c r="D45" s="163"/>
      <c r="E45" s="163"/>
      <c r="F45" s="163"/>
      <c r="G45" s="163"/>
    </row>
    <row r="46" spans="3:17" ht="17.5" customHeight="1" x14ac:dyDescent="0.35">
      <c r="C46" s="162"/>
      <c r="D46" s="163"/>
      <c r="E46" s="163"/>
      <c r="F46" s="163"/>
      <c r="G46" s="163"/>
    </row>
    <row r="47" spans="3:17" ht="17.5" customHeight="1" x14ac:dyDescent="0.35">
      <c r="C47" s="162"/>
      <c r="D47" s="163"/>
      <c r="E47" s="163"/>
      <c r="F47" s="163"/>
      <c r="G47" s="163"/>
    </row>
    <row r="48" spans="3:17" ht="17.5" customHeight="1" x14ac:dyDescent="0.35">
      <c r="C48" s="162"/>
      <c r="D48" s="163"/>
      <c r="E48" s="163"/>
      <c r="F48" s="163"/>
      <c r="G48" s="163"/>
    </row>
    <row r="49" spans="3:24" ht="17.5" customHeight="1" x14ac:dyDescent="0.35">
      <c r="C49" s="162"/>
      <c r="D49" s="163"/>
      <c r="E49" s="163"/>
      <c r="F49" s="163"/>
      <c r="G49" s="163"/>
    </row>
    <row r="50" spans="3:24" ht="17.5" customHeight="1" x14ac:dyDescent="0.35">
      <c r="C50" s="162"/>
      <c r="D50" s="163"/>
      <c r="E50" s="163"/>
      <c r="F50" s="163"/>
      <c r="G50" s="163"/>
    </row>
    <row r="51" spans="3:24" ht="17.5" customHeight="1" x14ac:dyDescent="0.35">
      <c r="C51" s="162"/>
      <c r="D51" s="163"/>
      <c r="E51" s="163"/>
      <c r="F51" s="163"/>
      <c r="G51" s="163"/>
    </row>
    <row r="52" spans="3:24" ht="17.5" customHeight="1" x14ac:dyDescent="0.35">
      <c r="C52" s="162"/>
      <c r="D52" s="163"/>
      <c r="E52" s="163"/>
      <c r="F52" s="163"/>
      <c r="G52" s="163"/>
    </row>
    <row r="53" spans="3:24" ht="17.5" customHeight="1" x14ac:dyDescent="0.35">
      <c r="C53" s="162"/>
      <c r="D53" s="163"/>
      <c r="E53" s="163"/>
      <c r="F53" s="163"/>
      <c r="G53" s="163"/>
    </row>
    <row r="54" spans="3:24" ht="17.5" customHeight="1" thickBot="1" x14ac:dyDescent="0.4">
      <c r="C54" s="162"/>
      <c r="D54" s="163"/>
      <c r="E54" s="163"/>
      <c r="F54" s="163"/>
      <c r="G54" s="163"/>
    </row>
    <row r="55" spans="3:24" ht="14.5" customHeight="1" x14ac:dyDescent="0.55000000000000004">
      <c r="J55" s="38" t="str">
        <f>$A$4 &amp; " | " &amp; $A$3</f>
        <v>BẢN TIN CHIẾN LƯỢC GIAO DỊCH CƠ SỞ | PHIÊN NGÀY 11/08/2025</v>
      </c>
      <c r="K55" s="9"/>
      <c r="L55" s="9"/>
      <c r="M55" s="9"/>
      <c r="N55" s="9"/>
      <c r="O55" s="9"/>
      <c r="P55" s="9" t="str">
        <f>$A$5 &amp; " |  2  "</f>
        <v xml:space="preserve">PHÒNG MÔI GIỚI VÀ TƯ VẤN ĐẦU TƯ |  2  </v>
      </c>
      <c r="T55" s="156"/>
      <c r="U55" s="156"/>
      <c r="V55" s="156"/>
      <c r="X55" s="164"/>
    </row>
    <row r="56" spans="3:24" ht="14.5" customHeight="1" x14ac:dyDescent="0.35">
      <c r="S56" s="118" t="s">
        <v>155</v>
      </c>
      <c r="T56" s="118"/>
      <c r="U56" s="118"/>
      <c r="V56" s="118"/>
      <c r="W56" s="139" t="e" vm="3">
        <v>#VALUE!</v>
      </c>
      <c r="X56" s="139"/>
    </row>
    <row r="57" spans="3:24" ht="14.5" customHeight="1" thickBot="1" x14ac:dyDescent="0.4">
      <c r="S57" s="157"/>
      <c r="T57" s="157"/>
      <c r="U57" s="157"/>
      <c r="V57" s="157"/>
      <c r="W57" s="139"/>
      <c r="X57" s="139"/>
    </row>
    <row r="58" spans="3:24" ht="14" customHeight="1" thickTop="1" x14ac:dyDescent="0.35">
      <c r="S58" s="102"/>
      <c r="T58" s="102"/>
      <c r="U58" s="102"/>
      <c r="V58" s="102"/>
      <c r="W58" s="102"/>
    </row>
    <row r="59" spans="3:24" ht="18" customHeight="1" x14ac:dyDescent="0.35">
      <c r="S59" s="148" t="s">
        <v>318</v>
      </c>
      <c r="T59" s="148"/>
    </row>
    <row r="60" spans="3:24" ht="14.5" customHeight="1" x14ac:dyDescent="0.35">
      <c r="S60" s="186" t="str">
        <f>"*Phiên giao dịch " &amp; TEXT(daily_9h00_nntd_data!A2, "dd/mm/yyyy") &amp;":"</f>
        <v>*Phiên giao dịch 11/08/2025:</v>
      </c>
      <c r="T60" s="186"/>
      <c r="U60" s="90"/>
      <c r="V60" s="90"/>
    </row>
    <row r="61" spans="3:24" ht="14.5" customHeight="1" x14ac:dyDescent="0.35">
      <c r="S61" s="183" t="s">
        <v>320</v>
      </c>
      <c r="T61" s="115">
        <f>daily_9h00_nntd_data!C2/1000000</f>
        <v>120.858529</v>
      </c>
      <c r="U61" s="89"/>
      <c r="V61" s="89"/>
    </row>
    <row r="62" spans="3:24" ht="14.5" customHeight="1" x14ac:dyDescent="0.35">
      <c r="S62" s="183" t="s">
        <v>321</v>
      </c>
      <c r="T62" s="115">
        <f>daily_9h00_nntd_data!B2/1000000</f>
        <v>-136.437456</v>
      </c>
      <c r="U62" s="89"/>
      <c r="V62" s="89"/>
    </row>
    <row r="63" spans="3:24" ht="14.5" customHeight="1" x14ac:dyDescent="0.35">
      <c r="S63" s="183" t="s">
        <v>246</v>
      </c>
      <c r="T63" s="115">
        <f>daily_9h00_nntd_data!F2/1000000</f>
        <v>-15.578927</v>
      </c>
      <c r="U63" s="89"/>
      <c r="V63" s="89"/>
    </row>
    <row r="64" spans="3:24" ht="14.5" customHeight="1" x14ac:dyDescent="0.35">
      <c r="S64" s="184" t="s">
        <v>243</v>
      </c>
      <c r="T64" s="184"/>
      <c r="U64" s="88"/>
      <c r="V64" s="88"/>
    </row>
    <row r="65" spans="19:22" ht="14.5" customHeight="1" x14ac:dyDescent="0.35">
      <c r="S65" s="185"/>
      <c r="T65" s="185"/>
      <c r="U65" s="89"/>
      <c r="V65" s="89"/>
    </row>
    <row r="66" spans="19:22" ht="14.5" customHeight="1" x14ac:dyDescent="0.35">
      <c r="S66" s="183" t="s">
        <v>322</v>
      </c>
      <c r="T66" s="115">
        <f>daily_9h00_nntd_data!E2</f>
        <v>3752.476624896</v>
      </c>
      <c r="U66" s="89"/>
      <c r="V66" s="89"/>
    </row>
    <row r="67" spans="19:22" ht="14.5" customHeight="1" x14ac:dyDescent="0.35">
      <c r="S67" s="183" t="s">
        <v>323</v>
      </c>
      <c r="T67" s="115">
        <f>daily_9h00_nntd_data!D2</f>
        <v>-4401.4848327680002</v>
      </c>
      <c r="U67" s="89"/>
      <c r="V67" s="89"/>
    </row>
    <row r="68" spans="19:22" ht="14.5" customHeight="1" x14ac:dyDescent="0.35">
      <c r="S68" s="183" t="s">
        <v>249</v>
      </c>
      <c r="T68" s="115">
        <f>daily_9h00_nntd_data!G2</f>
        <v>-649.00820787200053</v>
      </c>
      <c r="U68" s="87"/>
      <c r="V68" s="87"/>
    </row>
    <row r="69" spans="19:22" ht="14.5" customHeight="1" x14ac:dyDescent="0.35">
      <c r="S69" s="184" t="s">
        <v>151</v>
      </c>
      <c r="T69" s="184"/>
      <c r="U69" s="22"/>
      <c r="V69" s="22"/>
    </row>
    <row r="70" spans="19:22" ht="14" customHeight="1" x14ac:dyDescent="0.35">
      <c r="S70" s="87"/>
      <c r="T70" s="87"/>
      <c r="U70" s="22"/>
      <c r="V70" s="22"/>
    </row>
    <row r="71" spans="19:22" ht="18" customHeight="1" x14ac:dyDescent="0.35">
      <c r="S71" s="148" t="s">
        <v>319</v>
      </c>
      <c r="T71" s="148"/>
    </row>
    <row r="72" spans="19:22" ht="14.5" customHeight="1" x14ac:dyDescent="0.35">
      <c r="S72" s="186" t="str">
        <f>"*Phiên giao dịch " &amp; TEXT(daily_9h00_nntd_data!A22, "dd/mm/yyyy") &amp;":"</f>
        <v>*Phiên giao dịch 08/08/2025:</v>
      </c>
      <c r="T72" s="186"/>
      <c r="U72" s="90"/>
      <c r="V72" s="90"/>
    </row>
    <row r="73" spans="19:22" ht="14.5" customHeight="1" x14ac:dyDescent="0.35">
      <c r="S73" s="183" t="s">
        <v>320</v>
      </c>
      <c r="T73" s="115">
        <f>daily_9h00_nntd_data!C22/1000000</f>
        <v>33.056255999999998</v>
      </c>
      <c r="U73" s="89"/>
      <c r="V73" s="89"/>
    </row>
    <row r="74" spans="19:22" ht="14.5" customHeight="1" x14ac:dyDescent="0.35">
      <c r="S74" s="183" t="s">
        <v>321</v>
      </c>
      <c r="T74" s="115">
        <f>daily_9h00_nntd_data!B22/1000000</f>
        <v>-29.394316</v>
      </c>
      <c r="U74" s="89"/>
      <c r="V74" s="89"/>
    </row>
    <row r="75" spans="19:22" ht="14.5" customHeight="1" x14ac:dyDescent="0.35">
      <c r="S75" s="183" t="s">
        <v>246</v>
      </c>
      <c r="T75" s="115">
        <f>daily_9h00_nntd_data!F22/1000000</f>
        <v>3.66194</v>
      </c>
      <c r="U75" s="89"/>
      <c r="V75" s="89"/>
    </row>
    <row r="76" spans="19:22" ht="14.5" customHeight="1" x14ac:dyDescent="0.35">
      <c r="S76" s="184" t="s">
        <v>243</v>
      </c>
      <c r="T76" s="184"/>
      <c r="U76" s="88"/>
      <c r="V76" s="88"/>
    </row>
    <row r="77" spans="19:22" ht="14.5" customHeight="1" x14ac:dyDescent="0.35">
      <c r="S77" s="185"/>
      <c r="T77" s="185"/>
      <c r="U77" s="88"/>
      <c r="V77" s="88"/>
    </row>
    <row r="78" spans="19:22" ht="14.5" customHeight="1" x14ac:dyDescent="0.35">
      <c r="S78" s="183" t="s">
        <v>322</v>
      </c>
      <c r="T78" s="115">
        <f>daily_9h00_nntd_data!E22</f>
        <v>1199.50409728</v>
      </c>
      <c r="U78" s="89"/>
      <c r="V78" s="89"/>
    </row>
    <row r="79" spans="19:22" ht="14.5" customHeight="1" x14ac:dyDescent="0.35">
      <c r="S79" s="183" t="s">
        <v>323</v>
      </c>
      <c r="T79" s="115">
        <f>daily_9h00_nntd_data!D22</f>
        <v>-952.50848153599998</v>
      </c>
      <c r="U79" s="89"/>
      <c r="V79" s="89"/>
    </row>
    <row r="80" spans="19:22" ht="14.5" customHeight="1" x14ac:dyDescent="0.35">
      <c r="S80" s="183" t="s">
        <v>249</v>
      </c>
      <c r="T80" s="115">
        <f>daily_9h00_nntd_data!G22</f>
        <v>246.99561574400002</v>
      </c>
      <c r="U80" s="89"/>
      <c r="V80" s="89"/>
    </row>
    <row r="81" spans="17:37" ht="14.5" customHeight="1" x14ac:dyDescent="0.35">
      <c r="S81" s="184" t="s">
        <v>151</v>
      </c>
      <c r="T81" s="184"/>
      <c r="U81" s="87"/>
      <c r="V81" s="87"/>
    </row>
    <row r="82" spans="17:37" ht="17.5" customHeight="1" thickBot="1" x14ac:dyDescent="0.4">
      <c r="S82" s="180" t="str">
        <f>$A$7</f>
        <v>*Dữ liệu cập nhật lúc 14:59 ngày 11/08/2025</v>
      </c>
      <c r="T82" s="180"/>
      <c r="U82" s="180"/>
      <c r="V82" s="180"/>
      <c r="W82" s="180"/>
    </row>
    <row r="83" spans="17:37" ht="17" customHeight="1" x14ac:dyDescent="0.35">
      <c r="S83" s="38" t="str">
        <f>$A$4 &amp; " | " &amp; $A$3</f>
        <v>BẢN TIN CHIẾN LƯỢC GIAO DỊCH CƠ SỞ | PHIÊN NGÀY 11/08/2025</v>
      </c>
      <c r="T83" s="9"/>
      <c r="U83" s="9"/>
      <c r="V83" s="9"/>
      <c r="W83" s="9" t="str">
        <f>$A$5 &amp; " |  3  "</f>
        <v xml:space="preserve">PHÒNG MÔI GIỚI VÀ TƯ VẤN ĐẦU TƯ |  3  </v>
      </c>
    </row>
    <row r="84" spans="17:37" ht="15" customHeight="1" x14ac:dyDescent="0.35">
      <c r="Z84" s="118" t="s">
        <v>169</v>
      </c>
      <c r="AA84" s="139" t="e" vm="3">
        <v>#VALUE!</v>
      </c>
      <c r="AB84" s="139"/>
      <c r="AC84" s="109"/>
      <c r="AD84" s="109"/>
      <c r="AE84" s="109"/>
      <c r="AF84" s="109"/>
      <c r="AG84" s="109"/>
      <c r="AH84" s="109"/>
      <c r="AI84" s="109"/>
      <c r="AJ84" s="109"/>
      <c r="AK84" s="109"/>
    </row>
    <row r="85" spans="17:37" ht="15" customHeight="1" thickBot="1" x14ac:dyDescent="0.4">
      <c r="Z85" s="118"/>
      <c r="AA85" s="139"/>
      <c r="AB85" s="139"/>
      <c r="AC85" s="109"/>
      <c r="AD85" s="109"/>
      <c r="AE85" s="109"/>
      <c r="AF85" s="109"/>
      <c r="AG85" s="109"/>
      <c r="AH85" s="109"/>
      <c r="AI85" s="109"/>
      <c r="AJ85" s="109"/>
      <c r="AK85" s="109"/>
    </row>
    <row r="86" spans="17:37" ht="17.5" customHeight="1" thickTop="1" x14ac:dyDescent="0.35">
      <c r="Z86" s="102"/>
      <c r="AA86" s="102"/>
    </row>
    <row r="87" spans="17:37" ht="17.5" customHeight="1" x14ac:dyDescent="0.35">
      <c r="S87" s="92"/>
      <c r="T87" s="92"/>
      <c r="Z87" s="146" t="e" vm="8">
        <f>_xlfn.IMAGE("https://pub-196e071ed6aa4a6a80cd72afba5ebd53.r2.dev/TA_DAILY_VNINDEX.png", "image", 1)</f>
        <v>#VALUE!</v>
      </c>
      <c r="AA87" s="94" t="s">
        <v>171</v>
      </c>
    </row>
    <row r="88" spans="17:37" ht="108" customHeight="1" x14ac:dyDescent="0.35">
      <c r="Q88" s="147" t="str">
        <f>VLOOKUP("ta_vnindex", daily_9h00_comment[], 2, 0)</f>
        <v>Trong phiên 11/08, VNINDEX mở cửa tăng, trải qua giao dịch giằng co rồi đóng cửa cao hơn, hình thành nến tăng giá, thể hiện phe mua áp đảo. Hai đường SMA 20 và SMA 60 tiếp tục duy trì xu hướng tăng mạnh, với giá đóng cửa nằm trên cả hai, củng cố đà tăng. Chỉ báo RSI 14 đạt 75.24, cho thấy chỉ số đang nằm trong vùng quá mua, cảnh báo khả năng điều chỉnh ngắn hạn.
Khung tuần có hỗ trợ tại mốc đỉnh cũ 1564.92 và điểm xoay 1514.19. Mức kháng cự gần nhất là 1601.79. Trong khung tháng, chỉ số có hỗ trợ mạnh quanh mức đỉnh cũ 1564.92, cùng các mức Fibonacci 1505.60 và 1479.66. Vùng hỗ trợ then chốt quanh 1564-1565 (đỉnh tuần/tháng trước) sẽ kiểm định phe mua. Vùng kháng cự chính nằm tại 1601.79.
Tổng thể, chỉ số VNINDEX đang duy trì đà tăng trưởng mạnh mẽ, được củng cố bởi các tín hiệu tích cực từ đường xu hướng. Mốc hỗ trợ 1564.92 (đỉnh cũ quan trọng) và kháng cự 1601.79 (đỉnh gần nhất) là những điểm then chốt.</v>
      </c>
      <c r="R88" s="147"/>
      <c r="S88" s="147"/>
      <c r="T88" s="147"/>
      <c r="U88" s="92"/>
      <c r="V88" s="92"/>
      <c r="W88" s="20" t="str" cm="1">
        <f t="array" ref="W88:W92">_xlfn.TEXTSPLIT(Q88, , CHAR(10))</f>
        <v>Trong phiên 11/08, VNINDEX mở cửa tăng, trải qua giao dịch giằng co rồi đóng cửa cao hơn, hình thành nến tăng giá, thể hiện phe mua áp đảo. Hai đường SMA 20 và SMA 60 tiếp tục duy trì xu hướng tăng mạnh, với giá đóng cửa nằm trên cả hai, củng cố đà tăng. Chỉ báo RSI 14 đạt 75.24, cho thấy chỉ số đang nằm trong vùng quá mua, cảnh báo khả năng điều chỉnh ngắn hạn.</v>
      </c>
      <c r="Z88" s="146"/>
      <c r="AA88" s="73" t="str">
        <f>W88</f>
        <v>Trong phiên 11/08, VNINDEX mở cửa tăng, trải qua giao dịch giằng co rồi đóng cửa cao hơn, hình thành nến tăng giá, thể hiện phe mua áp đảo. Hai đường SMA 20 và SMA 60 tiếp tục duy trì xu hướng tăng mạnh, với giá đóng cửa nằm trên cả hai, củng cố đà tăng. Chỉ báo RSI 14 đạt 75.24, cho thấy chỉ số đang nằm trong vùng quá mua, cảnh báo khả năng điều chỉnh ngắn hạn.</v>
      </c>
    </row>
    <row r="89" spans="17:37" ht="17.5" customHeight="1" x14ac:dyDescent="0.35">
      <c r="Q89" s="147"/>
      <c r="R89" s="147"/>
      <c r="S89" s="147"/>
      <c r="T89" s="147"/>
      <c r="U89" s="92"/>
      <c r="V89" s="92"/>
      <c r="W89" s="20" t="str">
        <v/>
      </c>
      <c r="Z89" s="146"/>
      <c r="AA89" s="94" t="s">
        <v>170</v>
      </c>
    </row>
    <row r="90" spans="17:37" ht="97" customHeight="1" x14ac:dyDescent="0.35">
      <c r="Q90" s="147"/>
      <c r="R90" s="147"/>
      <c r="S90" s="147"/>
      <c r="T90" s="147"/>
      <c r="U90" s="92"/>
      <c r="V90" s="92"/>
      <c r="W90" s="20" t="str">
        <v>Khung tuần có hỗ trợ tại mốc đỉnh cũ 1564.92 và điểm xoay 1514.19. Mức kháng cự gần nhất là 1601.79. Trong khung tháng, chỉ số có hỗ trợ mạnh quanh mức đỉnh cũ 1564.92, cùng các mức Fibonacci 1505.60 và 1479.66. Vùng hỗ trợ then chốt quanh 1564-1565 (đỉnh tuần/tháng trước) sẽ kiểm định phe mua. Vùng kháng cự chính nằm tại 1601.79.</v>
      </c>
      <c r="Z90" s="146"/>
      <c r="AA90" s="73" t="str">
        <f>W90</f>
        <v>Khung tuần có hỗ trợ tại mốc đỉnh cũ 1564.92 và điểm xoay 1514.19. Mức kháng cự gần nhất là 1601.79. Trong khung tháng, chỉ số có hỗ trợ mạnh quanh mức đỉnh cũ 1564.92, cùng các mức Fibonacci 1505.60 và 1479.66. Vùng hỗ trợ then chốt quanh 1564-1565 (đỉnh tuần/tháng trước) sẽ kiểm định phe mua. Vùng kháng cự chính nằm tại 1601.79.</v>
      </c>
    </row>
    <row r="91" spans="17:37" ht="17.5" customHeight="1" x14ac:dyDescent="0.35">
      <c r="Q91" s="147"/>
      <c r="R91" s="147"/>
      <c r="S91" s="147"/>
      <c r="T91" s="147"/>
      <c r="U91" s="92"/>
      <c r="V91" s="92"/>
      <c r="W91" s="20" t="str">
        <v/>
      </c>
      <c r="Z91" s="146"/>
      <c r="AA91" s="94" t="s">
        <v>172</v>
      </c>
    </row>
    <row r="92" spans="17:37" ht="74.5" customHeight="1" x14ac:dyDescent="0.35">
      <c r="Q92" s="147"/>
      <c r="R92" s="147"/>
      <c r="S92" s="147"/>
      <c r="T92" s="147"/>
      <c r="U92" s="92"/>
      <c r="V92" s="92"/>
      <c r="W92" s="20" t="str">
        <v>Tổng thể, chỉ số VNINDEX đang duy trì đà tăng trưởng mạnh mẽ, được củng cố bởi các tín hiệu tích cực từ đường xu hướng. Mốc hỗ trợ 1564.92 (đỉnh cũ quan trọng) và kháng cự 1601.79 (đỉnh gần nhất) là những điểm then chốt.</v>
      </c>
      <c r="Z92" s="146"/>
      <c r="AA92" s="73" t="str">
        <f>W92</f>
        <v>Tổng thể, chỉ số VNINDEX đang duy trì đà tăng trưởng mạnh mẽ, được củng cố bởi các tín hiệu tích cực từ đường xu hướng. Mốc hỗ trợ 1564.92 (đỉnh cũ quan trọng) và kháng cự 1601.79 (đỉnh gần nhất) là những điểm then chốt.</v>
      </c>
    </row>
    <row r="93" spans="17:37" ht="17.5" customHeight="1" thickBot="1" x14ac:dyDescent="0.4">
      <c r="Q93" s="92"/>
      <c r="R93" s="92"/>
      <c r="S93" s="92"/>
      <c r="T93" s="92"/>
      <c r="U93" s="92"/>
      <c r="V93" s="92"/>
      <c r="Z93" s="180" t="str">
        <f>$A$7</f>
        <v>*Dữ liệu cập nhật lúc 14:59 ngày 11/08/2025</v>
      </c>
      <c r="AA93" s="180"/>
    </row>
    <row r="94" spans="17:37" ht="17.5" customHeight="1" x14ac:dyDescent="0.35">
      <c r="Z94" s="38" t="str">
        <f>$A$4 &amp; " | " &amp; $A$3</f>
        <v>BẢN TIN CHIẾN LƯỢC GIAO DỊCH CƠ SỞ | PHIÊN NGÀY 11/08/2025</v>
      </c>
      <c r="AA94" s="9" t="str">
        <f>$A$5 &amp; " |  4  "</f>
        <v xml:space="preserve">PHÒNG MÔI GIỚI VÀ TƯ VẤN ĐẦU TƯ |  4  </v>
      </c>
    </row>
    <row r="95" spans="17:37" ht="17.5" customHeight="1" x14ac:dyDescent="0.35">
      <c r="Z95" s="162"/>
      <c r="AA95" s="163"/>
    </row>
    <row r="96" spans="17:37" ht="17.5" customHeight="1" x14ac:dyDescent="0.35">
      <c r="Z96" s="162"/>
      <c r="AA96" s="163"/>
    </row>
    <row r="97" spans="26:46" ht="17.5" customHeight="1" x14ac:dyDescent="0.35">
      <c r="Z97" s="162"/>
      <c r="AA97" s="163"/>
    </row>
    <row r="98" spans="26:46" ht="17.5" customHeight="1" x14ac:dyDescent="0.35">
      <c r="Z98" s="162"/>
      <c r="AA98" s="163"/>
    </row>
    <row r="99" spans="26:46" ht="17.5" customHeight="1" x14ac:dyDescent="0.35">
      <c r="Z99" s="162"/>
      <c r="AA99" s="163"/>
    </row>
    <row r="100" spans="26:46" ht="17.5" customHeight="1" x14ac:dyDescent="0.35">
      <c r="Z100" s="162"/>
      <c r="AA100" s="163"/>
    </row>
    <row r="101" spans="26:46" ht="17.5" customHeight="1" x14ac:dyDescent="0.35">
      <c r="Z101" s="162"/>
      <c r="AA101" s="163"/>
    </row>
    <row r="102" spans="26:46" ht="17.5" customHeight="1" x14ac:dyDescent="0.35">
      <c r="Z102" s="162"/>
      <c r="AA102" s="163"/>
    </row>
    <row r="103" spans="26:46" ht="17.5" customHeight="1" x14ac:dyDescent="0.35">
      <c r="Z103" s="162"/>
      <c r="AA103" s="163"/>
    </row>
    <row r="104" spans="26:46" ht="15" customHeight="1" x14ac:dyDescent="0.35">
      <c r="AN104" s="22"/>
      <c r="AO104" s="22"/>
      <c r="AP104" s="22"/>
      <c r="AQ104" s="22"/>
      <c r="AR104" s="22"/>
      <c r="AS104" s="139" t="e" vm="3">
        <v>#VALUE!</v>
      </c>
      <c r="AT104" s="139"/>
    </row>
    <row r="105" spans="26:46" ht="15" customHeight="1" thickBot="1" x14ac:dyDescent="0.6">
      <c r="AM105" s="26"/>
      <c r="AN105" s="26"/>
      <c r="AO105" s="26"/>
      <c r="AP105" s="22"/>
      <c r="AQ105" s="22"/>
      <c r="AR105" s="22"/>
      <c r="AS105" s="139"/>
      <c r="AT105" s="139"/>
    </row>
    <row r="106" spans="26:46" ht="14.5" customHeight="1" thickTop="1" x14ac:dyDescent="0.35">
      <c r="AM106" s="102"/>
      <c r="AN106" s="102"/>
      <c r="AO106" s="102"/>
      <c r="AP106" s="102"/>
      <c r="AQ106" s="102"/>
      <c r="AR106" s="102"/>
      <c r="AS106" s="102"/>
    </row>
    <row r="107" spans="26:46" ht="21.5" customHeight="1" x14ac:dyDescent="0.35">
      <c r="AM107" s="136" t="s">
        <v>57</v>
      </c>
      <c r="AN107" s="136"/>
      <c r="AO107" s="136"/>
      <c r="AP107" s="136"/>
      <c r="AQ107" s="136"/>
      <c r="AR107" s="136"/>
      <c r="AS107" s="136"/>
    </row>
    <row r="108" spans="26:46" ht="9" customHeight="1" x14ac:dyDescent="0.35">
      <c r="AL108" s="27"/>
      <c r="AM108" s="28"/>
      <c r="AN108" s="29"/>
      <c r="AO108" s="28"/>
      <c r="AP108" s="28"/>
      <c r="AQ108" s="28"/>
      <c r="AR108" s="28"/>
      <c r="AS108" s="28"/>
      <c r="AT108" s="27"/>
    </row>
    <row r="109" spans="26:46" ht="156.5" customHeight="1" x14ac:dyDescent="0.35">
      <c r="AL109" s="30"/>
      <c r="AM109" s="140" t="s">
        <v>58</v>
      </c>
      <c r="AN109" s="140"/>
      <c r="AO109" s="140"/>
      <c r="AP109" s="140"/>
      <c r="AQ109" s="140"/>
      <c r="AR109" s="140"/>
      <c r="AS109" s="140"/>
      <c r="AT109" s="30"/>
    </row>
    <row r="110" spans="26:46" ht="38.5" customHeight="1" x14ac:dyDescent="0.35">
      <c r="AM110" s="138"/>
      <c r="AN110" s="138"/>
      <c r="AO110" s="138"/>
      <c r="AP110" s="31"/>
      <c r="AQ110" s="138" t="s">
        <v>59</v>
      </c>
      <c r="AR110" s="138"/>
      <c r="AS110" s="138"/>
    </row>
    <row r="111" spans="26:46" ht="127" customHeight="1" thickBot="1" x14ac:dyDescent="0.4">
      <c r="AM111" s="22"/>
      <c r="AN111" s="22"/>
      <c r="AO111" s="22"/>
      <c r="AP111" s="22"/>
      <c r="AQ111" s="22"/>
      <c r="AR111" s="22"/>
      <c r="AS111" s="22"/>
    </row>
    <row r="112" spans="26:46" x14ac:dyDescent="0.35">
      <c r="AM112" s="33" t="str">
        <f>$A$4 &amp; " | " &amp; $A$3</f>
        <v>BẢN TIN CHIẾN LƯỢC GIAO DỊCH CƠ SỞ | PHIÊN NGÀY 11/08/2025</v>
      </c>
      <c r="AN112" s="33"/>
      <c r="AO112" s="33"/>
      <c r="AP112" s="33"/>
      <c r="AQ112" s="134" t="str">
        <f>$A$5 &amp; " |  5  "</f>
        <v xml:space="preserve">PHÒNG MÔI GIỚI VÀ TƯ VẤN ĐẦU TƯ |  5  </v>
      </c>
      <c r="AR112" s="134"/>
      <c r="AS112" s="134"/>
    </row>
  </sheetData>
  <mergeCells count="32">
    <mergeCell ref="J32:M33"/>
    <mergeCell ref="P32:Q33"/>
    <mergeCell ref="J35:K35"/>
    <mergeCell ref="J36:K36"/>
    <mergeCell ref="J41:K41"/>
    <mergeCell ref="AQ112:AS112"/>
    <mergeCell ref="S64:T64"/>
    <mergeCell ref="S69:T69"/>
    <mergeCell ref="S76:T76"/>
    <mergeCell ref="S56:V57"/>
    <mergeCell ref="W56:X57"/>
    <mergeCell ref="AS104:AT105"/>
    <mergeCell ref="AM107:AS107"/>
    <mergeCell ref="AM109:AS109"/>
    <mergeCell ref="AM110:AO110"/>
    <mergeCell ref="AQ110:AS110"/>
    <mergeCell ref="Z93:AA93"/>
    <mergeCell ref="S81:T81"/>
    <mergeCell ref="S82:W82"/>
    <mergeCell ref="Z84:Z85"/>
    <mergeCell ref="AA84:AB85"/>
    <mergeCell ref="Z87:Z92"/>
    <mergeCell ref="Q88:T92"/>
    <mergeCell ref="S59:T59"/>
    <mergeCell ref="S60:T60"/>
    <mergeCell ref="S71:T71"/>
    <mergeCell ref="S72:T72"/>
    <mergeCell ref="C7:F8"/>
    <mergeCell ref="G7:H8"/>
    <mergeCell ref="C11:D11"/>
    <mergeCell ref="C29:G29"/>
    <mergeCell ref="C30:G30"/>
  </mergeCells>
  <conditionalFormatting sqref="A12 U61:V61 U65:V67">
    <cfRule type="expression" dxfId="134" priority="38">
      <formula>A12&lt;0</formula>
    </cfRule>
    <cfRule type="expression" dxfId="133" priority="39">
      <formula>A12&gt;=0</formula>
    </cfRule>
  </conditionalFormatting>
  <conditionalFormatting sqref="D19:D27">
    <cfRule type="expression" dxfId="132" priority="30">
      <formula>D19&lt;$D$15</formula>
    </cfRule>
    <cfRule type="expression" dxfId="131" priority="31">
      <formula>D19&gt;=$D$15</formula>
    </cfRule>
  </conditionalFormatting>
  <conditionalFormatting sqref="D16:F17">
    <cfRule type="expression" dxfId="130" priority="34">
      <formula>D16&lt;0</formula>
    </cfRule>
    <cfRule type="expression" dxfId="129" priority="35">
      <formula>D16&gt;=0</formula>
    </cfRule>
  </conditionalFormatting>
  <conditionalFormatting sqref="U73:V75 U78:V80">
    <cfRule type="expression" dxfId="128" priority="32">
      <formula>U73&lt;0</formula>
    </cfRule>
    <cfRule type="expression" dxfId="127" priority="33">
      <formula>U73&gt;=0</formula>
    </cfRule>
  </conditionalFormatting>
  <conditionalFormatting sqref="U62:V63">
    <cfRule type="expression" dxfId="126" priority="26">
      <formula>U62&lt;0</formula>
    </cfRule>
    <cfRule type="expression" dxfId="125" priority="27">
      <formula>U62&gt;=0</formula>
    </cfRule>
  </conditionalFormatting>
  <conditionalFormatting sqref="T61:T63">
    <cfRule type="expression" dxfId="124" priority="24">
      <formula>T61&lt;0</formula>
    </cfRule>
    <cfRule type="expression" dxfId="123" priority="25">
      <formula>T61&gt;=0</formula>
    </cfRule>
  </conditionalFormatting>
  <conditionalFormatting sqref="T66:T68">
    <cfRule type="expression" dxfId="122" priority="16">
      <formula>T66&lt;0</formula>
    </cfRule>
    <cfRule type="expression" dxfId="121" priority="17">
      <formula>T66&gt;=0</formula>
    </cfRule>
  </conditionalFormatting>
  <conditionalFormatting sqref="T73:T75">
    <cfRule type="expression" dxfId="120" priority="14">
      <formula>T73&lt;0</formula>
    </cfRule>
    <cfRule type="expression" dxfId="119" priority="15">
      <formula>T73&gt;=0</formula>
    </cfRule>
  </conditionalFormatting>
  <conditionalFormatting sqref="T78:T80">
    <cfRule type="expression" dxfId="118" priority="12">
      <formula>T78&lt;0</formula>
    </cfRule>
    <cfRule type="expression" dxfId="117" priority="13">
      <formula>T78&gt;=0</formula>
    </cfRule>
  </conditionalFormatting>
  <conditionalFormatting sqref="K37">
    <cfRule type="expression" dxfId="116" priority="10">
      <formula>K37&lt;$D$15</formula>
    </cfRule>
    <cfRule type="expression" dxfId="115" priority="11">
      <formula>K37&gt;=$D$15</formula>
    </cfRule>
  </conditionalFormatting>
  <conditionalFormatting sqref="K37">
    <cfRule type="cellIs" dxfId="114" priority="3" operator="lessThan">
      <formula>0.8</formula>
    </cfRule>
    <cfRule type="cellIs" dxfId="113" priority="4" operator="between">
      <formula>0.8</formula>
      <formula>1.1</formula>
    </cfRule>
    <cfRule type="cellIs" dxfId="112" priority="5" operator="between">
      <formula>1.1</formula>
      <formula>1.5</formula>
    </cfRule>
    <cfRule type="cellIs" dxfId="111" priority="6" operator="greaterThan">
      <formula>1.5</formula>
    </cfRule>
  </conditionalFormatting>
  <conditionalFormatting sqref="K38:K39">
    <cfRule type="expression" dxfId="110" priority="1">
      <formula>K38&lt;0</formula>
    </cfRule>
    <cfRule type="expression" dxfId="109" priority="2">
      <formula>K38&gt;=0</formula>
    </cfRule>
  </conditionalFormatting>
  <printOptions horizontalCentered="1" verticalCentered="1"/>
  <pageMargins left="0" right="0" top="0" bottom="0" header="0" footer="0"/>
  <pageSetup paperSize="1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B12B3-C366-49AD-91EA-0FA54030E7E3}">
  <dimension ref="A1:S272"/>
  <sheetViews>
    <sheetView workbookViewId="0">
      <selection activeCell="M1" sqref="M1:M1048576"/>
    </sheetView>
  </sheetViews>
  <sheetFormatPr defaultRowHeight="14.5" x14ac:dyDescent="0.35"/>
  <cols>
    <col min="1" max="1" width="15.54296875" bestFit="1" customWidth="1"/>
    <col min="2" max="2" width="8.26953125" bestFit="1" customWidth="1"/>
    <col min="3" max="6" width="11.81640625" bestFit="1" customWidth="1"/>
    <col min="7" max="7" width="9.26953125" bestFit="1" customWidth="1"/>
    <col min="8" max="8" width="12.6328125" bestFit="1" customWidth="1"/>
    <col min="9" max="9" width="11.81640625" bestFit="1" customWidth="1"/>
    <col min="10" max="10" width="13.81640625" bestFit="1" customWidth="1"/>
    <col min="11" max="11" width="12.08984375" bestFit="1" customWidth="1"/>
    <col min="12" max="12" width="12.81640625" bestFit="1" customWidth="1"/>
    <col min="13" max="13" width="16.90625" bestFit="1" customWidth="1"/>
    <col min="14" max="14" width="16.36328125" bestFit="1" customWidth="1"/>
    <col min="15" max="15" width="12.81640625" bestFit="1" customWidth="1"/>
    <col min="16" max="16" width="14" bestFit="1" customWidth="1"/>
    <col min="17" max="17" width="18.08984375" bestFit="1" customWidth="1"/>
    <col min="18" max="18" width="17.54296875" bestFit="1" customWidth="1"/>
    <col min="19" max="19" width="14" bestFit="1" customWidth="1"/>
  </cols>
  <sheetData>
    <row r="1" spans="1:19" x14ac:dyDescent="0.35">
      <c r="A1" t="s">
        <v>27</v>
      </c>
      <c r="B1" t="s">
        <v>19</v>
      </c>
      <c r="C1" t="s">
        <v>111</v>
      </c>
      <c r="D1" t="s">
        <v>112</v>
      </c>
      <c r="E1" t="s">
        <v>113</v>
      </c>
      <c r="F1" t="s">
        <v>28</v>
      </c>
      <c r="G1" t="s">
        <v>114</v>
      </c>
      <c r="H1" t="s">
        <v>115</v>
      </c>
      <c r="I1" t="s">
        <v>116</v>
      </c>
      <c r="J1" t="s">
        <v>148</v>
      </c>
      <c r="K1" t="s">
        <v>215</v>
      </c>
      <c r="L1" t="s">
        <v>139</v>
      </c>
      <c r="M1" t="s">
        <v>140</v>
      </c>
      <c r="N1" t="s">
        <v>141</v>
      </c>
      <c r="O1" t="s">
        <v>142</v>
      </c>
      <c r="P1" t="s">
        <v>143</v>
      </c>
      <c r="Q1" t="s">
        <v>144</v>
      </c>
      <c r="R1" t="s">
        <v>145</v>
      </c>
      <c r="S1" t="s">
        <v>146</v>
      </c>
    </row>
    <row r="2" spans="1:19" x14ac:dyDescent="0.35">
      <c r="A2" s="1">
        <v>45880.375</v>
      </c>
      <c r="B2" s="158" t="s">
        <v>24</v>
      </c>
      <c r="C2">
        <v>1588.93994140625</v>
      </c>
      <c r="D2">
        <v>1588.93994140625</v>
      </c>
      <c r="E2">
        <v>1588.93994140625</v>
      </c>
      <c r="F2">
        <v>1588.93994140625</v>
      </c>
      <c r="G2">
        <v>1</v>
      </c>
      <c r="H2">
        <v>2.5174234879939863E-3</v>
      </c>
      <c r="I2">
        <v>3.989990234375</v>
      </c>
      <c r="J2">
        <v>1</v>
      </c>
      <c r="K2">
        <v>44328399.405056</v>
      </c>
      <c r="L2">
        <v>1493.3699951171875</v>
      </c>
      <c r="M2">
        <v>1564.9200439453125</v>
      </c>
      <c r="N2">
        <v>1482.449951171875</v>
      </c>
      <c r="O2">
        <v>1514.1933186848958</v>
      </c>
      <c r="P2">
        <v>1506.6500244140625</v>
      </c>
      <c r="Q2">
        <v>1564.9200439453125</v>
      </c>
      <c r="R2">
        <v>1369.739990234375</v>
      </c>
      <c r="S2">
        <v>1479.0600179036458</v>
      </c>
    </row>
    <row r="3" spans="1:19" x14ac:dyDescent="0.35">
      <c r="A3" s="1">
        <v>45880.375694444447</v>
      </c>
      <c r="B3" s="158" t="s">
        <v>24</v>
      </c>
      <c r="C3">
        <v>1588.93994140625</v>
      </c>
      <c r="D3">
        <v>1588.93994140625</v>
      </c>
      <c r="E3">
        <v>1588.93994140625</v>
      </c>
      <c r="F3">
        <v>1588.93994140625</v>
      </c>
      <c r="G3">
        <v>0</v>
      </c>
      <c r="H3">
        <v>2.5174234879939863E-3</v>
      </c>
      <c r="I3">
        <v>3.989990234375</v>
      </c>
      <c r="J3">
        <v>1</v>
      </c>
      <c r="K3">
        <v>44328399.405056</v>
      </c>
      <c r="L3">
        <v>1493.3699951171875</v>
      </c>
      <c r="M3">
        <v>1564.9200439453125</v>
      </c>
      <c r="N3">
        <v>1482.449951171875</v>
      </c>
      <c r="O3">
        <v>1514.1933186848958</v>
      </c>
      <c r="P3">
        <v>1506.6500244140625</v>
      </c>
      <c r="Q3">
        <v>1564.9200439453125</v>
      </c>
      <c r="R3">
        <v>1369.739990234375</v>
      </c>
      <c r="S3">
        <v>1479.0600179036458</v>
      </c>
    </row>
    <row r="4" spans="1:19" x14ac:dyDescent="0.35">
      <c r="A4" s="1">
        <v>45880.376388888886</v>
      </c>
      <c r="B4" s="158" t="s">
        <v>24</v>
      </c>
      <c r="C4">
        <v>1588.93994140625</v>
      </c>
      <c r="D4">
        <v>1588.93994140625</v>
      </c>
      <c r="E4">
        <v>1588.93994140625</v>
      </c>
      <c r="F4">
        <v>1588.93994140625</v>
      </c>
      <c r="G4">
        <v>0</v>
      </c>
      <c r="H4">
        <v>2.5174234879939863E-3</v>
      </c>
      <c r="I4">
        <v>3.989990234375</v>
      </c>
      <c r="J4">
        <v>1</v>
      </c>
      <c r="K4">
        <v>44328399.405056</v>
      </c>
      <c r="L4">
        <v>1493.3699951171875</v>
      </c>
      <c r="M4">
        <v>1564.9200439453125</v>
      </c>
      <c r="N4">
        <v>1482.449951171875</v>
      </c>
      <c r="O4">
        <v>1514.1933186848958</v>
      </c>
      <c r="P4">
        <v>1506.6500244140625</v>
      </c>
      <c r="Q4">
        <v>1564.9200439453125</v>
      </c>
      <c r="R4">
        <v>1369.739990234375</v>
      </c>
      <c r="S4">
        <v>1479.0600179036458</v>
      </c>
    </row>
    <row r="5" spans="1:19" x14ac:dyDescent="0.35">
      <c r="A5" s="1">
        <v>45880.377083333333</v>
      </c>
      <c r="B5" s="158" t="s">
        <v>24</v>
      </c>
      <c r="C5">
        <v>1588.93994140625</v>
      </c>
      <c r="D5">
        <v>1588.93994140625</v>
      </c>
      <c r="E5">
        <v>1588.93994140625</v>
      </c>
      <c r="F5">
        <v>1588.93994140625</v>
      </c>
      <c r="G5">
        <v>0</v>
      </c>
      <c r="H5">
        <v>2.5174234879939863E-3</v>
      </c>
      <c r="I5">
        <v>3.989990234375</v>
      </c>
      <c r="J5">
        <v>1</v>
      </c>
      <c r="K5">
        <v>44328399.405056</v>
      </c>
      <c r="L5">
        <v>1493.3699951171875</v>
      </c>
      <c r="M5">
        <v>1564.9200439453125</v>
      </c>
      <c r="N5">
        <v>1482.449951171875</v>
      </c>
      <c r="O5">
        <v>1514.1933186848958</v>
      </c>
      <c r="P5">
        <v>1506.6500244140625</v>
      </c>
      <c r="Q5">
        <v>1564.9200439453125</v>
      </c>
      <c r="R5">
        <v>1369.739990234375</v>
      </c>
      <c r="S5">
        <v>1479.0600179036458</v>
      </c>
    </row>
    <row r="6" spans="1:19" x14ac:dyDescent="0.35">
      <c r="A6" s="1">
        <v>45880.37777777778</v>
      </c>
      <c r="B6" s="158" t="s">
        <v>24</v>
      </c>
      <c r="C6">
        <v>1588.93994140625</v>
      </c>
      <c r="D6">
        <v>1588.93994140625</v>
      </c>
      <c r="E6">
        <v>1588.93994140625</v>
      </c>
      <c r="F6">
        <v>1588.93994140625</v>
      </c>
      <c r="G6">
        <v>0</v>
      </c>
      <c r="H6">
        <v>2.5174234879939863E-3</v>
      </c>
      <c r="I6">
        <v>3.989990234375</v>
      </c>
      <c r="J6">
        <v>1</v>
      </c>
      <c r="K6">
        <v>44328399.405056</v>
      </c>
      <c r="L6">
        <v>1493.3699951171875</v>
      </c>
      <c r="M6">
        <v>1564.9200439453125</v>
      </c>
      <c r="N6">
        <v>1482.449951171875</v>
      </c>
      <c r="O6">
        <v>1514.1933186848958</v>
      </c>
      <c r="P6">
        <v>1506.6500244140625</v>
      </c>
      <c r="Q6">
        <v>1564.9200439453125</v>
      </c>
      <c r="R6">
        <v>1369.739990234375</v>
      </c>
      <c r="S6">
        <v>1479.0600179036458</v>
      </c>
    </row>
    <row r="7" spans="1:19" x14ac:dyDescent="0.35">
      <c r="A7" s="1">
        <v>45880.378472222219</v>
      </c>
      <c r="B7" s="158" t="s">
        <v>24</v>
      </c>
      <c r="C7">
        <v>1588.93994140625</v>
      </c>
      <c r="D7">
        <v>1588.93994140625</v>
      </c>
      <c r="E7">
        <v>1588.93994140625</v>
      </c>
      <c r="F7">
        <v>1588.93994140625</v>
      </c>
      <c r="G7">
        <v>0</v>
      </c>
      <c r="H7">
        <v>2.5174234879939863E-3</v>
      </c>
      <c r="I7">
        <v>3.989990234375</v>
      </c>
      <c r="J7">
        <v>1</v>
      </c>
      <c r="K7">
        <v>44328399.405056</v>
      </c>
      <c r="L7">
        <v>1493.3699951171875</v>
      </c>
      <c r="M7">
        <v>1564.9200439453125</v>
      </c>
      <c r="N7">
        <v>1482.449951171875</v>
      </c>
      <c r="O7">
        <v>1514.1933186848958</v>
      </c>
      <c r="P7">
        <v>1506.6500244140625</v>
      </c>
      <c r="Q7">
        <v>1564.9200439453125</v>
      </c>
      <c r="R7">
        <v>1369.739990234375</v>
      </c>
      <c r="S7">
        <v>1479.0600179036458</v>
      </c>
    </row>
    <row r="8" spans="1:19" x14ac:dyDescent="0.35">
      <c r="A8" s="1">
        <v>45880.379166666666</v>
      </c>
      <c r="B8" s="158" t="s">
        <v>24</v>
      </c>
      <c r="C8">
        <v>1590.989990234375</v>
      </c>
      <c r="D8">
        <v>1590.989990234375</v>
      </c>
      <c r="E8">
        <v>1590.989990234375</v>
      </c>
      <c r="F8">
        <v>1590.989990234375</v>
      </c>
      <c r="G8">
        <v>2910000</v>
      </c>
      <c r="H8">
        <v>3.8108705312960424E-3</v>
      </c>
      <c r="I8">
        <v>6.0400390625</v>
      </c>
      <c r="J8">
        <v>2910001</v>
      </c>
      <c r="K8">
        <v>44328399.405056</v>
      </c>
      <c r="L8">
        <v>1493.3699951171875</v>
      </c>
      <c r="M8">
        <v>1564.9200439453125</v>
      </c>
      <c r="N8">
        <v>1482.449951171875</v>
      </c>
      <c r="O8">
        <v>1514.1933186848958</v>
      </c>
      <c r="P8">
        <v>1506.6500244140625</v>
      </c>
      <c r="Q8">
        <v>1564.9200439453125</v>
      </c>
      <c r="R8">
        <v>1369.739990234375</v>
      </c>
      <c r="S8">
        <v>1479.0600179036458</v>
      </c>
    </row>
    <row r="9" spans="1:19" x14ac:dyDescent="0.35">
      <c r="A9" s="1">
        <v>45880.379861111112</v>
      </c>
      <c r="B9" s="158" t="s">
        <v>24</v>
      </c>
      <c r="C9">
        <v>1592.3299560546875</v>
      </c>
      <c r="D9">
        <v>1592.3299560546875</v>
      </c>
      <c r="E9">
        <v>1592.3299560546875</v>
      </c>
      <c r="F9">
        <v>1592.3299560546875</v>
      </c>
      <c r="G9">
        <v>2910000</v>
      </c>
      <c r="H9">
        <v>4.6563015301245925E-3</v>
      </c>
      <c r="I9">
        <v>7.3800048828125</v>
      </c>
      <c r="J9">
        <v>5820001</v>
      </c>
      <c r="K9">
        <v>44328399.405056</v>
      </c>
      <c r="L9">
        <v>1493.3699951171875</v>
      </c>
      <c r="M9">
        <v>1564.9200439453125</v>
      </c>
      <c r="N9">
        <v>1482.449951171875</v>
      </c>
      <c r="O9">
        <v>1514.1933186848958</v>
      </c>
      <c r="P9">
        <v>1506.6500244140625</v>
      </c>
      <c r="Q9">
        <v>1564.9200439453125</v>
      </c>
      <c r="R9">
        <v>1369.739990234375</v>
      </c>
      <c r="S9">
        <v>1479.0600179036458</v>
      </c>
    </row>
    <row r="10" spans="1:19" x14ac:dyDescent="0.35">
      <c r="A10" s="1">
        <v>45880.380555555559</v>
      </c>
      <c r="B10" s="158" t="s">
        <v>24</v>
      </c>
      <c r="C10">
        <v>1592.3299560546875</v>
      </c>
      <c r="D10">
        <v>1592.3299560546875</v>
      </c>
      <c r="E10">
        <v>1592.3299560546875</v>
      </c>
      <c r="F10">
        <v>1592.3299560546875</v>
      </c>
      <c r="G10">
        <v>0</v>
      </c>
      <c r="H10">
        <v>4.6563015301245925E-3</v>
      </c>
      <c r="I10">
        <v>7.3800048828125</v>
      </c>
      <c r="J10">
        <v>5820001</v>
      </c>
      <c r="K10">
        <v>44328399.405056</v>
      </c>
      <c r="L10">
        <v>1493.3699951171875</v>
      </c>
      <c r="M10">
        <v>1564.9200439453125</v>
      </c>
      <c r="N10">
        <v>1482.449951171875</v>
      </c>
      <c r="O10">
        <v>1514.1933186848958</v>
      </c>
      <c r="P10">
        <v>1506.6500244140625</v>
      </c>
      <c r="Q10">
        <v>1564.9200439453125</v>
      </c>
      <c r="R10">
        <v>1369.739990234375</v>
      </c>
      <c r="S10">
        <v>1479.0600179036458</v>
      </c>
    </row>
    <row r="11" spans="1:19" x14ac:dyDescent="0.35">
      <c r="A11" s="1">
        <v>45880.381249999999</v>
      </c>
      <c r="B11" s="158" t="s">
        <v>24</v>
      </c>
      <c r="C11">
        <v>1592.3299560546875</v>
      </c>
      <c r="D11">
        <v>1592.3299560546875</v>
      </c>
      <c r="E11">
        <v>1592.3299560546875</v>
      </c>
      <c r="F11">
        <v>1592.3299560546875</v>
      </c>
      <c r="G11">
        <v>0</v>
      </c>
      <c r="H11">
        <v>4.6563015301245925E-3</v>
      </c>
      <c r="I11">
        <v>7.3800048828125</v>
      </c>
      <c r="J11">
        <v>5820001</v>
      </c>
      <c r="K11">
        <v>44328399.405056</v>
      </c>
      <c r="L11">
        <v>1493.3699951171875</v>
      </c>
      <c r="M11">
        <v>1564.9200439453125</v>
      </c>
      <c r="N11">
        <v>1482.449951171875</v>
      </c>
      <c r="O11">
        <v>1514.1933186848958</v>
      </c>
      <c r="P11">
        <v>1506.6500244140625</v>
      </c>
      <c r="Q11">
        <v>1564.9200439453125</v>
      </c>
      <c r="R11">
        <v>1369.739990234375</v>
      </c>
      <c r="S11">
        <v>1479.0600179036458</v>
      </c>
    </row>
    <row r="12" spans="1:19" x14ac:dyDescent="0.35">
      <c r="A12" s="1">
        <v>45880.381944444445</v>
      </c>
      <c r="B12" s="158" t="s">
        <v>24</v>
      </c>
      <c r="C12">
        <v>1592.3299560546875</v>
      </c>
      <c r="D12">
        <v>1592.3299560546875</v>
      </c>
      <c r="E12">
        <v>1592.3299560546875</v>
      </c>
      <c r="F12">
        <v>1592.3299560546875</v>
      </c>
      <c r="G12">
        <v>0</v>
      </c>
      <c r="H12">
        <v>4.6563015301245925E-3</v>
      </c>
      <c r="I12">
        <v>7.3800048828125</v>
      </c>
      <c r="J12">
        <v>5820001</v>
      </c>
      <c r="K12">
        <v>44328399.405056</v>
      </c>
      <c r="L12">
        <v>1493.3699951171875</v>
      </c>
      <c r="M12">
        <v>1564.9200439453125</v>
      </c>
      <c r="N12">
        <v>1482.449951171875</v>
      </c>
      <c r="O12">
        <v>1514.1933186848958</v>
      </c>
      <c r="P12">
        <v>1506.6500244140625</v>
      </c>
      <c r="Q12">
        <v>1564.9200439453125</v>
      </c>
      <c r="R12">
        <v>1369.739990234375</v>
      </c>
      <c r="S12">
        <v>1479.0600179036458</v>
      </c>
    </row>
    <row r="13" spans="1:19" x14ac:dyDescent="0.35">
      <c r="A13" s="1">
        <v>45880.382638888892</v>
      </c>
      <c r="B13" s="158" t="s">
        <v>24</v>
      </c>
      <c r="C13">
        <v>1592.3299560546875</v>
      </c>
      <c r="D13">
        <v>1592.3299560546875</v>
      </c>
      <c r="E13">
        <v>1592.3299560546875</v>
      </c>
      <c r="F13">
        <v>1592.3299560546875</v>
      </c>
      <c r="G13">
        <v>0</v>
      </c>
      <c r="H13">
        <v>4.6563015301245925E-3</v>
      </c>
      <c r="I13">
        <v>7.3800048828125</v>
      </c>
      <c r="J13">
        <v>5820001</v>
      </c>
      <c r="K13">
        <v>44328399.405056</v>
      </c>
      <c r="L13">
        <v>1493.3699951171875</v>
      </c>
      <c r="M13">
        <v>1564.9200439453125</v>
      </c>
      <c r="N13">
        <v>1482.449951171875</v>
      </c>
      <c r="O13">
        <v>1514.1933186848958</v>
      </c>
      <c r="P13">
        <v>1506.6500244140625</v>
      </c>
      <c r="Q13">
        <v>1564.9200439453125</v>
      </c>
      <c r="R13">
        <v>1369.739990234375</v>
      </c>
      <c r="S13">
        <v>1479.0600179036458</v>
      </c>
    </row>
    <row r="14" spans="1:19" x14ac:dyDescent="0.35">
      <c r="A14" s="1">
        <v>45880.383333333331</v>
      </c>
      <c r="B14" s="158" t="s">
        <v>24</v>
      </c>
      <c r="C14">
        <v>1592.3299560546875</v>
      </c>
      <c r="D14">
        <v>1592.3299560546875</v>
      </c>
      <c r="E14">
        <v>1592.3299560546875</v>
      </c>
      <c r="F14">
        <v>1592.3299560546875</v>
      </c>
      <c r="G14">
        <v>0</v>
      </c>
      <c r="H14">
        <v>4.6563015301245925E-3</v>
      </c>
      <c r="I14">
        <v>7.3800048828125</v>
      </c>
      <c r="J14">
        <v>5820001</v>
      </c>
      <c r="K14">
        <v>44328399.405056</v>
      </c>
      <c r="L14">
        <v>1493.3699951171875</v>
      </c>
      <c r="M14">
        <v>1564.9200439453125</v>
      </c>
      <c r="N14">
        <v>1482.449951171875</v>
      </c>
      <c r="O14">
        <v>1514.1933186848958</v>
      </c>
      <c r="P14">
        <v>1506.6500244140625</v>
      </c>
      <c r="Q14">
        <v>1564.9200439453125</v>
      </c>
      <c r="R14">
        <v>1369.739990234375</v>
      </c>
      <c r="S14">
        <v>1479.0600179036458</v>
      </c>
    </row>
    <row r="15" spans="1:19" x14ac:dyDescent="0.35">
      <c r="A15" s="1">
        <v>45880.384027777778</v>
      </c>
      <c r="B15" s="158" t="s">
        <v>24</v>
      </c>
      <c r="C15">
        <v>1592.3299560546875</v>
      </c>
      <c r="D15">
        <v>1592.3299560546875</v>
      </c>
      <c r="E15">
        <v>1592.3299560546875</v>
      </c>
      <c r="F15">
        <v>1592.3299560546875</v>
      </c>
      <c r="G15">
        <v>0</v>
      </c>
      <c r="H15">
        <v>4.6563015301245925E-3</v>
      </c>
      <c r="I15">
        <v>7.3800048828125</v>
      </c>
      <c r="J15">
        <v>5820001</v>
      </c>
      <c r="K15">
        <v>44328399.405056</v>
      </c>
      <c r="L15">
        <v>1493.3699951171875</v>
      </c>
      <c r="M15">
        <v>1564.9200439453125</v>
      </c>
      <c r="N15">
        <v>1482.449951171875</v>
      </c>
      <c r="O15">
        <v>1514.1933186848958</v>
      </c>
      <c r="P15">
        <v>1506.6500244140625</v>
      </c>
      <c r="Q15">
        <v>1564.9200439453125</v>
      </c>
      <c r="R15">
        <v>1369.739990234375</v>
      </c>
      <c r="S15">
        <v>1479.0600179036458</v>
      </c>
    </row>
    <row r="16" spans="1:19" x14ac:dyDescent="0.35">
      <c r="A16" s="1">
        <v>45880.384722222225</v>
      </c>
      <c r="B16" s="158" t="s">
        <v>24</v>
      </c>
      <c r="C16">
        <v>1592.3299560546875</v>
      </c>
      <c r="D16">
        <v>1592.3299560546875</v>
      </c>
      <c r="E16">
        <v>1592.3299560546875</v>
      </c>
      <c r="F16">
        <v>1592.3299560546875</v>
      </c>
      <c r="G16">
        <v>0</v>
      </c>
      <c r="H16">
        <v>4.6563015301245925E-3</v>
      </c>
      <c r="I16">
        <v>7.3800048828125</v>
      </c>
      <c r="J16">
        <v>5820001</v>
      </c>
      <c r="K16">
        <v>44328399.405056</v>
      </c>
      <c r="L16">
        <v>1493.3699951171875</v>
      </c>
      <c r="M16">
        <v>1564.9200439453125</v>
      </c>
      <c r="N16">
        <v>1482.449951171875</v>
      </c>
      <c r="O16">
        <v>1514.1933186848958</v>
      </c>
      <c r="P16">
        <v>1506.6500244140625</v>
      </c>
      <c r="Q16">
        <v>1564.9200439453125</v>
      </c>
      <c r="R16">
        <v>1369.739990234375</v>
      </c>
      <c r="S16">
        <v>1479.0600179036458</v>
      </c>
    </row>
    <row r="17" spans="1:19" x14ac:dyDescent="0.35">
      <c r="A17" s="1">
        <v>45880.385416666664</v>
      </c>
      <c r="B17" s="158" t="s">
        <v>24</v>
      </c>
      <c r="C17">
        <v>1592.25</v>
      </c>
      <c r="D17">
        <v>1592.25</v>
      </c>
      <c r="E17">
        <v>1584.949951171875</v>
      </c>
      <c r="F17">
        <v>1584.949951171875</v>
      </c>
      <c r="G17">
        <v>42936570</v>
      </c>
      <c r="H17">
        <v>0</v>
      </c>
      <c r="I17">
        <v>0</v>
      </c>
      <c r="J17">
        <v>48756571</v>
      </c>
      <c r="K17">
        <v>44328399.405056</v>
      </c>
      <c r="L17">
        <v>1493.3699951171875</v>
      </c>
      <c r="M17">
        <v>1564.9200439453125</v>
      </c>
      <c r="N17">
        <v>1482.449951171875</v>
      </c>
      <c r="O17">
        <v>1514.1933186848958</v>
      </c>
      <c r="P17">
        <v>1506.6500244140625</v>
      </c>
      <c r="Q17">
        <v>1564.9200439453125</v>
      </c>
      <c r="R17">
        <v>1369.739990234375</v>
      </c>
      <c r="S17">
        <v>1479.0600179036458</v>
      </c>
    </row>
    <row r="18" spans="1:19" x14ac:dyDescent="0.35">
      <c r="A18" s="1">
        <v>45880.386111111111</v>
      </c>
      <c r="B18" s="158" t="s">
        <v>24</v>
      </c>
      <c r="C18">
        <v>1591.3399658203125</v>
      </c>
      <c r="D18">
        <v>1592.489990234375</v>
      </c>
      <c r="E18">
        <v>1590.9300537109375</v>
      </c>
      <c r="F18">
        <v>1592.280029296875</v>
      </c>
      <c r="G18">
        <v>13273370</v>
      </c>
      <c r="H18">
        <v>4.6248010037038146E-3</v>
      </c>
      <c r="I18">
        <v>7.330078125</v>
      </c>
      <c r="J18">
        <v>62029941</v>
      </c>
      <c r="K18">
        <v>44328399.405056</v>
      </c>
      <c r="L18">
        <v>1493.3699951171875</v>
      </c>
      <c r="M18">
        <v>1564.9200439453125</v>
      </c>
      <c r="N18">
        <v>1482.449951171875</v>
      </c>
      <c r="O18">
        <v>1514.1933186848958</v>
      </c>
      <c r="P18">
        <v>1506.6500244140625</v>
      </c>
      <c r="Q18">
        <v>1564.9200439453125</v>
      </c>
      <c r="R18">
        <v>1369.739990234375</v>
      </c>
      <c r="S18">
        <v>1479.0600179036458</v>
      </c>
    </row>
    <row r="19" spans="1:19" x14ac:dyDescent="0.35">
      <c r="A19" s="1">
        <v>45880.386805555558</v>
      </c>
      <c r="B19" s="158" t="s">
        <v>24</v>
      </c>
      <c r="C19">
        <v>1589.780029296875</v>
      </c>
      <c r="D19">
        <v>1591.469970703125</v>
      </c>
      <c r="E19">
        <v>1589.780029296875</v>
      </c>
      <c r="F19">
        <v>1591.1300048828125</v>
      </c>
      <c r="G19">
        <v>11778953</v>
      </c>
      <c r="H19">
        <v>3.8992106383978326E-3</v>
      </c>
      <c r="I19">
        <v>6.1800537109375</v>
      </c>
      <c r="J19">
        <v>73808894</v>
      </c>
      <c r="K19">
        <v>44328399.405056</v>
      </c>
      <c r="L19">
        <v>1493.3699951171875</v>
      </c>
      <c r="M19">
        <v>1564.9200439453125</v>
      </c>
      <c r="N19">
        <v>1482.449951171875</v>
      </c>
      <c r="O19">
        <v>1514.1933186848958</v>
      </c>
      <c r="P19">
        <v>1506.6500244140625</v>
      </c>
      <c r="Q19">
        <v>1564.9200439453125</v>
      </c>
      <c r="R19">
        <v>1369.739990234375</v>
      </c>
      <c r="S19">
        <v>1479.0600179036458</v>
      </c>
    </row>
    <row r="20" spans="1:19" x14ac:dyDescent="0.35">
      <c r="A20" s="1">
        <v>45880.387499999997</v>
      </c>
      <c r="B20" s="158" t="s">
        <v>24</v>
      </c>
      <c r="C20">
        <v>1588.300048828125</v>
      </c>
      <c r="D20">
        <v>1589.280029296875</v>
      </c>
      <c r="E20">
        <v>1588.300048828125</v>
      </c>
      <c r="F20">
        <v>1589.0899658203125</v>
      </c>
      <c r="G20">
        <v>10505896</v>
      </c>
      <c r="H20">
        <v>2.6120791040603331E-3</v>
      </c>
      <c r="I20">
        <v>4.1400146484375</v>
      </c>
      <c r="J20">
        <v>84314790</v>
      </c>
      <c r="K20">
        <v>44328399.405056</v>
      </c>
      <c r="L20">
        <v>1493.3699951171875</v>
      </c>
      <c r="M20">
        <v>1564.9200439453125</v>
      </c>
      <c r="N20">
        <v>1482.449951171875</v>
      </c>
      <c r="O20">
        <v>1514.1933186848958</v>
      </c>
      <c r="P20">
        <v>1506.6500244140625</v>
      </c>
      <c r="Q20">
        <v>1564.9200439453125</v>
      </c>
      <c r="R20">
        <v>1369.739990234375</v>
      </c>
      <c r="S20">
        <v>1479.0600179036458</v>
      </c>
    </row>
    <row r="21" spans="1:19" x14ac:dyDescent="0.35">
      <c r="A21" s="1">
        <v>45880.388194444444</v>
      </c>
      <c r="B21" s="158" t="s">
        <v>24</v>
      </c>
      <c r="C21">
        <v>1588.260009765625</v>
      </c>
      <c r="D21">
        <v>1589.0799560546875</v>
      </c>
      <c r="E21">
        <v>1588.1300048828125</v>
      </c>
      <c r="F21">
        <v>1588.6099853515625</v>
      </c>
      <c r="G21">
        <v>12289933</v>
      </c>
      <c r="H21">
        <v>2.3092427473696288E-3</v>
      </c>
      <c r="I21">
        <v>3.6600341796875</v>
      </c>
      <c r="J21">
        <v>96604723</v>
      </c>
      <c r="K21">
        <v>44328399.405056</v>
      </c>
      <c r="L21">
        <v>1493.3699951171875</v>
      </c>
      <c r="M21">
        <v>1564.9200439453125</v>
      </c>
      <c r="N21">
        <v>1482.449951171875</v>
      </c>
      <c r="O21">
        <v>1514.1933186848958</v>
      </c>
      <c r="P21">
        <v>1506.6500244140625</v>
      </c>
      <c r="Q21">
        <v>1564.9200439453125</v>
      </c>
      <c r="R21">
        <v>1369.739990234375</v>
      </c>
      <c r="S21">
        <v>1479.0600179036458</v>
      </c>
    </row>
    <row r="22" spans="1:19" x14ac:dyDescent="0.35">
      <c r="A22" s="1">
        <v>45880.388888888891</v>
      </c>
      <c r="B22" s="158" t="s">
        <v>24</v>
      </c>
      <c r="C22">
        <v>1587.3599853515625</v>
      </c>
      <c r="D22">
        <v>1588.6099853515625</v>
      </c>
      <c r="E22">
        <v>1586.81005859375</v>
      </c>
      <c r="F22">
        <v>1588.6099853515625</v>
      </c>
      <c r="G22">
        <v>12367812</v>
      </c>
      <c r="H22">
        <v>2.3092427473696288E-3</v>
      </c>
      <c r="I22">
        <v>3.6600341796875</v>
      </c>
      <c r="J22">
        <v>108972535</v>
      </c>
      <c r="K22">
        <v>44328399.405056</v>
      </c>
      <c r="L22">
        <v>1493.3699951171875</v>
      </c>
      <c r="M22">
        <v>1564.9200439453125</v>
      </c>
      <c r="N22">
        <v>1482.449951171875</v>
      </c>
      <c r="O22">
        <v>1514.1933186848958</v>
      </c>
      <c r="P22">
        <v>1506.6500244140625</v>
      </c>
      <c r="Q22">
        <v>1564.9200439453125</v>
      </c>
      <c r="R22">
        <v>1369.739990234375</v>
      </c>
      <c r="S22">
        <v>1479.0600179036458</v>
      </c>
    </row>
    <row r="23" spans="1:19" x14ac:dyDescent="0.35">
      <c r="A23" s="1">
        <v>45880.38958333333</v>
      </c>
      <c r="B23" s="158" t="s">
        <v>24</v>
      </c>
      <c r="C23">
        <v>1586.8399658203125</v>
      </c>
      <c r="D23">
        <v>1587.2900390625</v>
      </c>
      <c r="E23">
        <v>1586.5</v>
      </c>
      <c r="F23">
        <v>1587.199951171875</v>
      </c>
      <c r="G23">
        <v>12849757</v>
      </c>
      <c r="H23">
        <v>1.4196031857891807E-3</v>
      </c>
      <c r="I23">
        <v>2.25</v>
      </c>
      <c r="J23">
        <v>121822292</v>
      </c>
      <c r="K23">
        <v>44328399.405056</v>
      </c>
      <c r="L23">
        <v>1493.3699951171875</v>
      </c>
      <c r="M23">
        <v>1564.9200439453125</v>
      </c>
      <c r="N23">
        <v>1482.449951171875</v>
      </c>
      <c r="O23">
        <v>1514.1933186848958</v>
      </c>
      <c r="P23">
        <v>1506.6500244140625</v>
      </c>
      <c r="Q23">
        <v>1564.9200439453125</v>
      </c>
      <c r="R23">
        <v>1369.739990234375</v>
      </c>
      <c r="S23">
        <v>1479.0600179036458</v>
      </c>
    </row>
    <row r="24" spans="1:19" x14ac:dyDescent="0.35">
      <c r="A24" s="1">
        <v>45880.390277777777</v>
      </c>
      <c r="B24" s="158" t="s">
        <v>24</v>
      </c>
      <c r="C24">
        <v>1586.6800537109375</v>
      </c>
      <c r="D24">
        <v>1587.02001953125</v>
      </c>
      <c r="E24">
        <v>1586.6099853515625</v>
      </c>
      <c r="F24">
        <v>1586.6099853515625</v>
      </c>
      <c r="G24">
        <v>9660485</v>
      </c>
      <c r="H24">
        <v>1.0473732488903574E-3</v>
      </c>
      <c r="I24">
        <v>1.6600341796875</v>
      </c>
      <c r="J24">
        <v>131482777</v>
      </c>
      <c r="K24">
        <v>44328399.405056</v>
      </c>
      <c r="L24">
        <v>1493.3699951171875</v>
      </c>
      <c r="M24">
        <v>1564.9200439453125</v>
      </c>
      <c r="N24">
        <v>1482.449951171875</v>
      </c>
      <c r="O24">
        <v>1514.1933186848958</v>
      </c>
      <c r="P24">
        <v>1506.6500244140625</v>
      </c>
      <c r="Q24">
        <v>1564.9200439453125</v>
      </c>
      <c r="R24">
        <v>1369.739990234375</v>
      </c>
      <c r="S24">
        <v>1479.0600179036458</v>
      </c>
    </row>
    <row r="25" spans="1:19" x14ac:dyDescent="0.35">
      <c r="A25" s="1">
        <v>45880.390972222223</v>
      </c>
      <c r="B25" s="158" t="s">
        <v>24</v>
      </c>
      <c r="C25">
        <v>1586.780029296875</v>
      </c>
      <c r="D25">
        <v>1586.8499755859375</v>
      </c>
      <c r="E25">
        <v>1586.2099609375</v>
      </c>
      <c r="F25">
        <v>1586.3399658203125</v>
      </c>
      <c r="G25">
        <v>9752331</v>
      </c>
      <c r="H25">
        <v>8.7700854365133465E-4</v>
      </c>
      <c r="I25">
        <v>1.3900146484375</v>
      </c>
      <c r="J25">
        <v>141235108</v>
      </c>
      <c r="K25">
        <v>44328399.405056</v>
      </c>
      <c r="L25">
        <v>1493.3699951171875</v>
      </c>
      <c r="M25">
        <v>1564.9200439453125</v>
      </c>
      <c r="N25">
        <v>1482.449951171875</v>
      </c>
      <c r="O25">
        <v>1514.1933186848958</v>
      </c>
      <c r="P25">
        <v>1506.6500244140625</v>
      </c>
      <c r="Q25">
        <v>1564.9200439453125</v>
      </c>
      <c r="R25">
        <v>1369.739990234375</v>
      </c>
      <c r="S25">
        <v>1479.0600179036458</v>
      </c>
    </row>
    <row r="26" spans="1:19" x14ac:dyDescent="0.35">
      <c r="A26" s="1">
        <v>45880.39166666667</v>
      </c>
      <c r="B26" s="158" t="s">
        <v>24</v>
      </c>
      <c r="C26">
        <v>1586.6500244140625</v>
      </c>
      <c r="D26">
        <v>1586.97998046875</v>
      </c>
      <c r="E26">
        <v>1586.43994140625</v>
      </c>
      <c r="F26">
        <v>1586.6300048828125</v>
      </c>
      <c r="G26">
        <v>11240068</v>
      </c>
      <c r="H26">
        <v>1.0600042668194713E-3</v>
      </c>
      <c r="I26">
        <v>1.6800537109375</v>
      </c>
      <c r="J26">
        <v>152475176</v>
      </c>
      <c r="K26">
        <v>44328399.405056</v>
      </c>
      <c r="L26">
        <v>1493.3699951171875</v>
      </c>
      <c r="M26">
        <v>1564.9200439453125</v>
      </c>
      <c r="N26">
        <v>1482.449951171875</v>
      </c>
      <c r="O26">
        <v>1514.1933186848958</v>
      </c>
      <c r="P26">
        <v>1506.6500244140625</v>
      </c>
      <c r="Q26">
        <v>1564.9200439453125</v>
      </c>
      <c r="R26">
        <v>1369.739990234375</v>
      </c>
      <c r="S26">
        <v>1479.0600179036458</v>
      </c>
    </row>
    <row r="27" spans="1:19" x14ac:dyDescent="0.35">
      <c r="A27" s="1">
        <v>45880.392361111109</v>
      </c>
      <c r="B27" s="158" t="s">
        <v>24</v>
      </c>
      <c r="C27">
        <v>1586.5</v>
      </c>
      <c r="D27">
        <v>1586.81005859375</v>
      </c>
      <c r="E27">
        <v>1586.5</v>
      </c>
      <c r="F27">
        <v>1586.72998046875</v>
      </c>
      <c r="G27">
        <v>14060907</v>
      </c>
      <c r="H27">
        <v>1.1230823380630334E-3</v>
      </c>
      <c r="I27">
        <v>1.780029296875</v>
      </c>
      <c r="J27">
        <v>166536083</v>
      </c>
      <c r="K27">
        <v>44328399.405056</v>
      </c>
      <c r="L27">
        <v>1493.3699951171875</v>
      </c>
      <c r="M27">
        <v>1564.9200439453125</v>
      </c>
      <c r="N27">
        <v>1482.449951171875</v>
      </c>
      <c r="O27">
        <v>1514.1933186848958</v>
      </c>
      <c r="P27">
        <v>1506.6500244140625</v>
      </c>
      <c r="Q27">
        <v>1564.9200439453125</v>
      </c>
      <c r="R27">
        <v>1369.739990234375</v>
      </c>
      <c r="S27">
        <v>1479.0600179036458</v>
      </c>
    </row>
    <row r="28" spans="1:19" x14ac:dyDescent="0.35">
      <c r="A28" s="1">
        <v>45880.393055555556</v>
      </c>
      <c r="B28" s="158" t="s">
        <v>24</v>
      </c>
      <c r="C28">
        <v>1586.6800537109375</v>
      </c>
      <c r="D28">
        <v>1586.8299560546875</v>
      </c>
      <c r="E28">
        <v>1586.3499755859375</v>
      </c>
      <c r="F28">
        <v>1586.3900146484375</v>
      </c>
      <c r="G28">
        <v>9181739</v>
      </c>
      <c r="H28">
        <v>9.0858608847411916E-4</v>
      </c>
      <c r="I28">
        <v>1.4400634765625</v>
      </c>
      <c r="J28">
        <v>175717822</v>
      </c>
      <c r="K28">
        <v>44328399.405056</v>
      </c>
      <c r="L28">
        <v>1493.3699951171875</v>
      </c>
      <c r="M28">
        <v>1564.9200439453125</v>
      </c>
      <c r="N28">
        <v>1482.449951171875</v>
      </c>
      <c r="O28">
        <v>1514.1933186848958</v>
      </c>
      <c r="P28">
        <v>1506.6500244140625</v>
      </c>
      <c r="Q28">
        <v>1564.9200439453125</v>
      </c>
      <c r="R28">
        <v>1369.739990234375</v>
      </c>
      <c r="S28">
        <v>1479.0600179036458</v>
      </c>
    </row>
    <row r="29" spans="1:19" x14ac:dyDescent="0.35">
      <c r="A29" s="1">
        <v>45880.393750000003</v>
      </c>
      <c r="B29" s="158" t="s">
        <v>24</v>
      </c>
      <c r="C29">
        <v>1586.9599609375</v>
      </c>
      <c r="D29">
        <v>1587.1600341796875</v>
      </c>
      <c r="E29">
        <v>1586.3699951171875</v>
      </c>
      <c r="F29">
        <v>1586.9000244140625</v>
      </c>
      <c r="G29">
        <v>8332746</v>
      </c>
      <c r="H29">
        <v>1.2303689720584939E-3</v>
      </c>
      <c r="I29">
        <v>1.9500732421875</v>
      </c>
      <c r="J29">
        <v>184050568</v>
      </c>
      <c r="K29">
        <v>44328399.405056</v>
      </c>
      <c r="L29">
        <v>1493.3699951171875</v>
      </c>
      <c r="M29">
        <v>1564.9200439453125</v>
      </c>
      <c r="N29">
        <v>1482.449951171875</v>
      </c>
      <c r="O29">
        <v>1514.1933186848958</v>
      </c>
      <c r="P29">
        <v>1506.6500244140625</v>
      </c>
      <c r="Q29">
        <v>1564.9200439453125</v>
      </c>
      <c r="R29">
        <v>1369.739990234375</v>
      </c>
      <c r="S29">
        <v>1479.0600179036458</v>
      </c>
    </row>
    <row r="30" spans="1:19" x14ac:dyDescent="0.35">
      <c r="A30" s="1">
        <v>45880.394444444442</v>
      </c>
      <c r="B30" s="158" t="s">
        <v>24</v>
      </c>
      <c r="C30">
        <v>1587.1099853515625</v>
      </c>
      <c r="D30">
        <v>1587.68994140625</v>
      </c>
      <c r="E30">
        <v>1586.739990234375</v>
      </c>
      <c r="F30">
        <v>1586.739990234375</v>
      </c>
      <c r="G30">
        <v>7936856</v>
      </c>
      <c r="H30">
        <v>1.1293978470275903E-3</v>
      </c>
      <c r="I30">
        <v>1.7900390625</v>
      </c>
      <c r="J30">
        <v>191987424</v>
      </c>
      <c r="K30">
        <v>44328399.405056</v>
      </c>
      <c r="L30">
        <v>1493.3699951171875</v>
      </c>
      <c r="M30">
        <v>1564.9200439453125</v>
      </c>
      <c r="N30">
        <v>1482.449951171875</v>
      </c>
      <c r="O30">
        <v>1514.1933186848958</v>
      </c>
      <c r="P30">
        <v>1506.6500244140625</v>
      </c>
      <c r="Q30">
        <v>1564.9200439453125</v>
      </c>
      <c r="R30">
        <v>1369.739990234375</v>
      </c>
      <c r="S30">
        <v>1479.0600179036458</v>
      </c>
    </row>
    <row r="31" spans="1:19" x14ac:dyDescent="0.35">
      <c r="A31" s="1">
        <v>45880.395138888889</v>
      </c>
      <c r="B31" s="158" t="s">
        <v>24</v>
      </c>
      <c r="C31">
        <v>1587.7900390625</v>
      </c>
      <c r="D31">
        <v>1587.97998046875</v>
      </c>
      <c r="E31">
        <v>1587.489990234375</v>
      </c>
      <c r="F31">
        <v>1587.489990234375</v>
      </c>
      <c r="G31">
        <v>9517403</v>
      </c>
      <c r="H31">
        <v>1.6025989089573172E-3</v>
      </c>
      <c r="I31">
        <v>2.5400390625</v>
      </c>
      <c r="J31">
        <v>201504827</v>
      </c>
      <c r="K31">
        <v>44328399.405056</v>
      </c>
      <c r="L31">
        <v>1493.3699951171875</v>
      </c>
      <c r="M31">
        <v>1564.9200439453125</v>
      </c>
      <c r="N31">
        <v>1482.449951171875</v>
      </c>
      <c r="O31">
        <v>1514.1933186848958</v>
      </c>
      <c r="P31">
        <v>1506.6500244140625</v>
      </c>
      <c r="Q31">
        <v>1564.9200439453125</v>
      </c>
      <c r="R31">
        <v>1369.739990234375</v>
      </c>
      <c r="S31">
        <v>1479.0600179036458</v>
      </c>
    </row>
    <row r="32" spans="1:19" x14ac:dyDescent="0.35">
      <c r="A32" s="1">
        <v>45880.395833333336</v>
      </c>
      <c r="B32" s="158" t="s">
        <v>24</v>
      </c>
      <c r="C32">
        <v>1588.6700439453125</v>
      </c>
      <c r="D32">
        <v>1588.6700439453125</v>
      </c>
      <c r="E32">
        <v>1587.8199462890625</v>
      </c>
      <c r="F32">
        <v>1587.9300537109375</v>
      </c>
      <c r="G32">
        <v>12685215</v>
      </c>
      <c r="H32">
        <v>1.8802502481918004E-3</v>
      </c>
      <c r="I32">
        <v>2.9801025390625</v>
      </c>
      <c r="J32">
        <v>214190042</v>
      </c>
      <c r="K32">
        <v>44328399.405056</v>
      </c>
      <c r="L32">
        <v>1493.3699951171875</v>
      </c>
      <c r="M32">
        <v>1564.9200439453125</v>
      </c>
      <c r="N32">
        <v>1482.449951171875</v>
      </c>
      <c r="O32">
        <v>1514.1933186848958</v>
      </c>
      <c r="P32">
        <v>1506.6500244140625</v>
      </c>
      <c r="Q32">
        <v>1564.9200439453125</v>
      </c>
      <c r="R32">
        <v>1369.739990234375</v>
      </c>
      <c r="S32">
        <v>1479.0600179036458</v>
      </c>
    </row>
    <row r="33" spans="1:19" x14ac:dyDescent="0.35">
      <c r="A33" s="1">
        <v>45880.396527777775</v>
      </c>
      <c r="B33" s="158" t="s">
        <v>24</v>
      </c>
      <c r="C33">
        <v>1588.8199462890625</v>
      </c>
      <c r="D33">
        <v>1588.9100341796875</v>
      </c>
      <c r="E33">
        <v>1588.449951171875</v>
      </c>
      <c r="F33">
        <v>1588.47998046875</v>
      </c>
      <c r="G33">
        <v>12086335</v>
      </c>
      <c r="H33">
        <v>2.227218149232396E-3</v>
      </c>
      <c r="I33">
        <v>3.530029296875</v>
      </c>
      <c r="J33">
        <v>226276377</v>
      </c>
      <c r="K33">
        <v>44328399.405056</v>
      </c>
      <c r="L33">
        <v>1493.3699951171875</v>
      </c>
      <c r="M33">
        <v>1564.9200439453125</v>
      </c>
      <c r="N33">
        <v>1482.449951171875</v>
      </c>
      <c r="O33">
        <v>1514.1933186848958</v>
      </c>
      <c r="P33">
        <v>1506.6500244140625</v>
      </c>
      <c r="Q33">
        <v>1564.9200439453125</v>
      </c>
      <c r="R33">
        <v>1369.739990234375</v>
      </c>
      <c r="S33">
        <v>1479.0600179036458</v>
      </c>
    </row>
    <row r="34" spans="1:19" x14ac:dyDescent="0.35">
      <c r="A34" s="1">
        <v>45880.397222222222</v>
      </c>
      <c r="B34" s="158" t="s">
        <v>24</v>
      </c>
      <c r="C34">
        <v>1589.6800537109375</v>
      </c>
      <c r="D34">
        <v>1589.719970703125</v>
      </c>
      <c r="E34">
        <v>1588.8599853515625</v>
      </c>
      <c r="F34">
        <v>1588.949951171875</v>
      </c>
      <c r="G34">
        <v>11728499</v>
      </c>
      <c r="H34">
        <v>2.5237389969585433E-3</v>
      </c>
      <c r="I34">
        <v>4</v>
      </c>
      <c r="J34">
        <v>238004876</v>
      </c>
      <c r="K34">
        <v>44328399.405056</v>
      </c>
      <c r="L34">
        <v>1493.3699951171875</v>
      </c>
      <c r="M34">
        <v>1564.9200439453125</v>
      </c>
      <c r="N34">
        <v>1482.449951171875</v>
      </c>
      <c r="O34">
        <v>1514.1933186848958</v>
      </c>
      <c r="P34">
        <v>1506.6500244140625</v>
      </c>
      <c r="Q34">
        <v>1564.9200439453125</v>
      </c>
      <c r="R34">
        <v>1369.739990234375</v>
      </c>
      <c r="S34">
        <v>1479.0600179036458</v>
      </c>
    </row>
    <row r="35" spans="1:19" x14ac:dyDescent="0.35">
      <c r="A35" s="1">
        <v>45880.397916666669</v>
      </c>
      <c r="B35" s="158" t="s">
        <v>24</v>
      </c>
      <c r="C35">
        <v>1590.43994140625</v>
      </c>
      <c r="D35">
        <v>1590.43994140625</v>
      </c>
      <c r="E35">
        <v>1589.6199951171875</v>
      </c>
      <c r="F35">
        <v>1589.75</v>
      </c>
      <c r="G35">
        <v>11975925</v>
      </c>
      <c r="H35">
        <v>3.0285176037110548E-3</v>
      </c>
      <c r="I35">
        <v>4.800048828125</v>
      </c>
      <c r="J35">
        <v>249980801</v>
      </c>
      <c r="K35">
        <v>44328399.405056</v>
      </c>
      <c r="L35">
        <v>1493.3699951171875</v>
      </c>
      <c r="M35">
        <v>1564.9200439453125</v>
      </c>
      <c r="N35">
        <v>1482.449951171875</v>
      </c>
      <c r="O35">
        <v>1514.1933186848958</v>
      </c>
      <c r="P35">
        <v>1506.6500244140625</v>
      </c>
      <c r="Q35">
        <v>1564.9200439453125</v>
      </c>
      <c r="R35">
        <v>1369.739990234375</v>
      </c>
      <c r="S35">
        <v>1479.0600179036458</v>
      </c>
    </row>
    <row r="36" spans="1:19" x14ac:dyDescent="0.35">
      <c r="A36" s="1">
        <v>45880.398611111108</v>
      </c>
      <c r="B36" s="158" t="s">
        <v>24</v>
      </c>
      <c r="C36">
        <v>1591.1199951171875</v>
      </c>
      <c r="D36">
        <v>1591.1199951171875</v>
      </c>
      <c r="E36">
        <v>1590.3499755859375</v>
      </c>
      <c r="F36">
        <v>1590.3499755859375</v>
      </c>
      <c r="G36">
        <v>12427411</v>
      </c>
      <c r="H36">
        <v>3.4070630495744349E-3</v>
      </c>
      <c r="I36">
        <v>5.4000244140625</v>
      </c>
      <c r="J36">
        <v>262408212</v>
      </c>
      <c r="K36">
        <v>44328399.405056</v>
      </c>
      <c r="L36">
        <v>1493.3699951171875</v>
      </c>
      <c r="M36">
        <v>1564.9200439453125</v>
      </c>
      <c r="N36">
        <v>1482.449951171875</v>
      </c>
      <c r="O36">
        <v>1514.1933186848958</v>
      </c>
      <c r="P36">
        <v>1506.6500244140625</v>
      </c>
      <c r="Q36">
        <v>1564.9200439453125</v>
      </c>
      <c r="R36">
        <v>1369.739990234375</v>
      </c>
      <c r="S36">
        <v>1479.0600179036458</v>
      </c>
    </row>
    <row r="37" spans="1:19" x14ac:dyDescent="0.35">
      <c r="A37" s="1">
        <v>45880.399305555555</v>
      </c>
      <c r="B37" s="158" t="s">
        <v>24</v>
      </c>
      <c r="C37">
        <v>1592.699951171875</v>
      </c>
      <c r="D37">
        <v>1592.699951171875</v>
      </c>
      <c r="E37">
        <v>1591.1600341796875</v>
      </c>
      <c r="F37">
        <v>1591.1600341796875</v>
      </c>
      <c r="G37">
        <v>10943932</v>
      </c>
      <c r="H37">
        <v>3.9181571652915029E-3</v>
      </c>
      <c r="I37">
        <v>6.2100830078125</v>
      </c>
      <c r="J37">
        <v>273352144</v>
      </c>
      <c r="K37">
        <v>44328399.405056</v>
      </c>
      <c r="L37">
        <v>1493.3699951171875</v>
      </c>
      <c r="M37">
        <v>1564.9200439453125</v>
      </c>
      <c r="N37">
        <v>1482.449951171875</v>
      </c>
      <c r="O37">
        <v>1514.1933186848958</v>
      </c>
      <c r="P37">
        <v>1506.6500244140625</v>
      </c>
      <c r="Q37">
        <v>1564.9200439453125</v>
      </c>
      <c r="R37">
        <v>1369.739990234375</v>
      </c>
      <c r="S37">
        <v>1479.0600179036458</v>
      </c>
    </row>
    <row r="38" spans="1:19" x14ac:dyDescent="0.35">
      <c r="A38" s="1">
        <v>45880.4</v>
      </c>
      <c r="B38" s="158" t="s">
        <v>24</v>
      </c>
      <c r="C38">
        <v>1594.1700439453125</v>
      </c>
      <c r="D38">
        <v>1594.1700439453125</v>
      </c>
      <c r="E38">
        <v>1592.949951171875</v>
      </c>
      <c r="F38">
        <v>1592.949951171875</v>
      </c>
      <c r="G38">
        <v>10145218</v>
      </c>
      <c r="H38">
        <v>5.0474779939170865E-3</v>
      </c>
      <c r="I38">
        <v>8</v>
      </c>
      <c r="J38">
        <v>283497362</v>
      </c>
      <c r="K38">
        <v>44328399.405056</v>
      </c>
      <c r="L38">
        <v>1493.3699951171875</v>
      </c>
      <c r="M38">
        <v>1564.9200439453125</v>
      </c>
      <c r="N38">
        <v>1482.449951171875</v>
      </c>
      <c r="O38">
        <v>1514.1933186848958</v>
      </c>
      <c r="P38">
        <v>1506.6500244140625</v>
      </c>
      <c r="Q38">
        <v>1564.9200439453125</v>
      </c>
      <c r="R38">
        <v>1369.739990234375</v>
      </c>
      <c r="S38">
        <v>1479.0600179036458</v>
      </c>
    </row>
    <row r="39" spans="1:19" x14ac:dyDescent="0.35">
      <c r="A39" s="1">
        <v>45880.400694444441</v>
      </c>
      <c r="B39" s="158" t="s">
        <v>24</v>
      </c>
      <c r="C39">
        <v>1593.75</v>
      </c>
      <c r="D39">
        <v>1594.5400390625</v>
      </c>
      <c r="E39">
        <v>1593.75</v>
      </c>
      <c r="F39">
        <v>1594.22998046875</v>
      </c>
      <c r="G39">
        <v>11119779</v>
      </c>
      <c r="H39">
        <v>5.8550929573603023E-3</v>
      </c>
      <c r="I39">
        <v>9.280029296875</v>
      </c>
      <c r="J39">
        <v>294617141</v>
      </c>
      <c r="K39">
        <v>44328399.405056</v>
      </c>
      <c r="L39">
        <v>1493.3699951171875</v>
      </c>
      <c r="M39">
        <v>1564.9200439453125</v>
      </c>
      <c r="N39">
        <v>1482.449951171875</v>
      </c>
      <c r="O39">
        <v>1514.1933186848958</v>
      </c>
      <c r="P39">
        <v>1506.6500244140625</v>
      </c>
      <c r="Q39">
        <v>1564.9200439453125</v>
      </c>
      <c r="R39">
        <v>1369.739990234375</v>
      </c>
      <c r="S39">
        <v>1479.0600179036458</v>
      </c>
    </row>
    <row r="40" spans="1:19" x14ac:dyDescent="0.35">
      <c r="A40" s="1">
        <v>45880.401388888888</v>
      </c>
      <c r="B40" s="158" t="s">
        <v>24</v>
      </c>
      <c r="C40">
        <v>1595.75</v>
      </c>
      <c r="D40">
        <v>1595.75</v>
      </c>
      <c r="E40">
        <v>1594.3299560546875</v>
      </c>
      <c r="F40">
        <v>1594.4200439453125</v>
      </c>
      <c r="G40">
        <v>9844740</v>
      </c>
      <c r="H40">
        <v>5.9750106092848762E-3</v>
      </c>
      <c r="I40">
        <v>9.4700927734375</v>
      </c>
      <c r="J40">
        <v>304461881</v>
      </c>
      <c r="K40">
        <v>44328399.405056</v>
      </c>
      <c r="L40">
        <v>1493.3699951171875</v>
      </c>
      <c r="M40">
        <v>1564.9200439453125</v>
      </c>
      <c r="N40">
        <v>1482.449951171875</v>
      </c>
      <c r="O40">
        <v>1514.1933186848958</v>
      </c>
      <c r="P40">
        <v>1506.6500244140625</v>
      </c>
      <c r="Q40">
        <v>1564.9200439453125</v>
      </c>
      <c r="R40">
        <v>1369.739990234375</v>
      </c>
      <c r="S40">
        <v>1479.0600179036458</v>
      </c>
    </row>
    <row r="41" spans="1:19" x14ac:dyDescent="0.35">
      <c r="A41" s="1">
        <v>45880.402083333334</v>
      </c>
      <c r="B41" s="158" t="s">
        <v>24</v>
      </c>
      <c r="C41">
        <v>1595.5799560546875</v>
      </c>
      <c r="D41">
        <v>1596.0400390625</v>
      </c>
      <c r="E41">
        <v>1595.300048828125</v>
      </c>
      <c r="F41">
        <v>1595.6400146484375</v>
      </c>
      <c r="G41">
        <v>10615266</v>
      </c>
      <c r="H41">
        <v>6.7447325189407504E-3</v>
      </c>
      <c r="I41">
        <v>10.6900634765625</v>
      </c>
      <c r="J41">
        <v>315077147</v>
      </c>
      <c r="K41">
        <v>44328399.405056</v>
      </c>
      <c r="L41">
        <v>1493.3699951171875</v>
      </c>
      <c r="M41">
        <v>1564.9200439453125</v>
      </c>
      <c r="N41">
        <v>1482.449951171875</v>
      </c>
      <c r="O41">
        <v>1514.1933186848958</v>
      </c>
      <c r="P41">
        <v>1506.6500244140625</v>
      </c>
      <c r="Q41">
        <v>1564.9200439453125</v>
      </c>
      <c r="R41">
        <v>1369.739990234375</v>
      </c>
      <c r="S41">
        <v>1479.0600179036458</v>
      </c>
    </row>
    <row r="42" spans="1:19" x14ac:dyDescent="0.35">
      <c r="A42" s="1">
        <v>45880.402777777781</v>
      </c>
      <c r="B42" s="158" t="s">
        <v>24</v>
      </c>
      <c r="C42">
        <v>1594.0699462890625</v>
      </c>
      <c r="D42">
        <v>1595.6199951171875</v>
      </c>
      <c r="E42">
        <v>1594.02001953125</v>
      </c>
      <c r="F42">
        <v>1595.6199951171875</v>
      </c>
      <c r="G42">
        <v>10947612</v>
      </c>
      <c r="H42">
        <v>6.7321015010116366E-3</v>
      </c>
      <c r="I42">
        <v>10.6700439453125</v>
      </c>
      <c r="J42">
        <v>326024759</v>
      </c>
      <c r="K42">
        <v>44328399.405056</v>
      </c>
      <c r="L42">
        <v>1493.3699951171875</v>
      </c>
      <c r="M42">
        <v>1564.9200439453125</v>
      </c>
      <c r="N42">
        <v>1482.449951171875</v>
      </c>
      <c r="O42">
        <v>1514.1933186848958</v>
      </c>
      <c r="P42">
        <v>1506.6500244140625</v>
      </c>
      <c r="Q42">
        <v>1564.9200439453125</v>
      </c>
      <c r="R42">
        <v>1369.739990234375</v>
      </c>
      <c r="S42">
        <v>1479.0600179036458</v>
      </c>
    </row>
    <row r="43" spans="1:19" x14ac:dyDescent="0.35">
      <c r="A43" s="1">
        <v>45880.40347222222</v>
      </c>
      <c r="B43" s="158" t="s">
        <v>24</v>
      </c>
      <c r="C43">
        <v>1593.510009765625</v>
      </c>
      <c r="D43">
        <v>1593.8800048828125</v>
      </c>
      <c r="E43">
        <v>1593.280029296875</v>
      </c>
      <c r="F43">
        <v>1593.719970703125</v>
      </c>
      <c r="G43">
        <v>13480041</v>
      </c>
      <c r="H43">
        <v>5.5333100737759277E-3</v>
      </c>
      <c r="I43">
        <v>8.77001953125</v>
      </c>
      <c r="J43">
        <v>339504800</v>
      </c>
      <c r="K43">
        <v>44328399.405056</v>
      </c>
      <c r="L43">
        <v>1493.3699951171875</v>
      </c>
      <c r="M43">
        <v>1564.9200439453125</v>
      </c>
      <c r="N43">
        <v>1482.449951171875</v>
      </c>
      <c r="O43">
        <v>1514.1933186848958</v>
      </c>
      <c r="P43">
        <v>1506.6500244140625</v>
      </c>
      <c r="Q43">
        <v>1564.9200439453125</v>
      </c>
      <c r="R43">
        <v>1369.739990234375</v>
      </c>
      <c r="S43">
        <v>1479.0600179036458</v>
      </c>
    </row>
    <row r="44" spans="1:19" x14ac:dyDescent="0.35">
      <c r="A44" s="1">
        <v>45880.404166666667</v>
      </c>
      <c r="B44" s="158" t="s">
        <v>24</v>
      </c>
      <c r="C44">
        <v>1594.0999755859375</v>
      </c>
      <c r="D44">
        <v>1594.1500244140625</v>
      </c>
      <c r="E44">
        <v>1593.3900146484375</v>
      </c>
      <c r="F44">
        <v>1593.3900146484375</v>
      </c>
      <c r="G44">
        <v>8467785</v>
      </c>
      <c r="H44">
        <v>5.3251293331515702E-3</v>
      </c>
      <c r="I44">
        <v>8.4400634765625</v>
      </c>
      <c r="J44">
        <v>347972585</v>
      </c>
      <c r="K44">
        <v>44328399.405056</v>
      </c>
      <c r="L44">
        <v>1493.3699951171875</v>
      </c>
      <c r="M44">
        <v>1564.9200439453125</v>
      </c>
      <c r="N44">
        <v>1482.449951171875</v>
      </c>
      <c r="O44">
        <v>1514.1933186848958</v>
      </c>
      <c r="P44">
        <v>1506.6500244140625</v>
      </c>
      <c r="Q44">
        <v>1564.9200439453125</v>
      </c>
      <c r="R44">
        <v>1369.739990234375</v>
      </c>
      <c r="S44">
        <v>1479.0600179036458</v>
      </c>
    </row>
    <row r="45" spans="1:19" x14ac:dyDescent="0.35">
      <c r="A45" s="1">
        <v>45880.404861111114</v>
      </c>
      <c r="B45" s="158" t="s">
        <v>24</v>
      </c>
      <c r="C45">
        <v>1593.8499755859375</v>
      </c>
      <c r="D45">
        <v>1594.199951171875</v>
      </c>
      <c r="E45">
        <v>1593.5400390625</v>
      </c>
      <c r="F45">
        <v>1594.02001953125</v>
      </c>
      <c r="G45">
        <v>9068857</v>
      </c>
      <c r="H45">
        <v>5.7226213059086211E-3</v>
      </c>
      <c r="I45">
        <v>9.070068359375</v>
      </c>
      <c r="J45">
        <v>357041442</v>
      </c>
      <c r="K45">
        <v>44328399.405056</v>
      </c>
      <c r="L45">
        <v>1493.3699951171875</v>
      </c>
      <c r="M45">
        <v>1564.9200439453125</v>
      </c>
      <c r="N45">
        <v>1482.449951171875</v>
      </c>
      <c r="O45">
        <v>1514.1933186848958</v>
      </c>
      <c r="P45">
        <v>1506.6500244140625</v>
      </c>
      <c r="Q45">
        <v>1564.9200439453125</v>
      </c>
      <c r="R45">
        <v>1369.739990234375</v>
      </c>
      <c r="S45">
        <v>1479.0600179036458</v>
      </c>
    </row>
    <row r="46" spans="1:19" x14ac:dyDescent="0.35">
      <c r="A46" s="1">
        <v>45880.405555555553</v>
      </c>
      <c r="B46" s="158" t="s">
        <v>24</v>
      </c>
      <c r="C46">
        <v>1594.030029296875</v>
      </c>
      <c r="D46">
        <v>1594.1099853515625</v>
      </c>
      <c r="E46">
        <v>1593.5999755859375</v>
      </c>
      <c r="F46">
        <v>1594</v>
      </c>
      <c r="G46">
        <v>7185435</v>
      </c>
      <c r="H46">
        <v>5.7099902879795073E-3</v>
      </c>
      <c r="I46">
        <v>9.050048828125</v>
      </c>
      <c r="J46">
        <v>364226877</v>
      </c>
      <c r="K46">
        <v>44328399.405056</v>
      </c>
      <c r="L46">
        <v>1493.3699951171875</v>
      </c>
      <c r="M46">
        <v>1564.9200439453125</v>
      </c>
      <c r="N46">
        <v>1482.449951171875</v>
      </c>
      <c r="O46">
        <v>1514.1933186848958</v>
      </c>
      <c r="P46">
        <v>1506.6500244140625</v>
      </c>
      <c r="Q46">
        <v>1564.9200439453125</v>
      </c>
      <c r="R46">
        <v>1369.739990234375</v>
      </c>
      <c r="S46">
        <v>1479.0600179036458</v>
      </c>
    </row>
    <row r="47" spans="1:19" x14ac:dyDescent="0.35">
      <c r="A47" s="1">
        <v>45880.40625</v>
      </c>
      <c r="B47" s="158" t="s">
        <v>24</v>
      </c>
      <c r="C47">
        <v>1593.530029296875</v>
      </c>
      <c r="D47">
        <v>1594.050048828125</v>
      </c>
      <c r="E47">
        <v>1593.300048828125</v>
      </c>
      <c r="F47">
        <v>1593.9100341796875</v>
      </c>
      <c r="G47">
        <v>8581054</v>
      </c>
      <c r="H47">
        <v>5.6532277257005017E-3</v>
      </c>
      <c r="I47">
        <v>8.9600830078125</v>
      </c>
      <c r="J47">
        <v>372807931</v>
      </c>
      <c r="K47">
        <v>44328399.405056</v>
      </c>
      <c r="L47">
        <v>1493.3699951171875</v>
      </c>
      <c r="M47">
        <v>1564.9200439453125</v>
      </c>
      <c r="N47">
        <v>1482.449951171875</v>
      </c>
      <c r="O47">
        <v>1514.1933186848958</v>
      </c>
      <c r="P47">
        <v>1506.6500244140625</v>
      </c>
      <c r="Q47">
        <v>1564.9200439453125</v>
      </c>
      <c r="R47">
        <v>1369.739990234375</v>
      </c>
      <c r="S47">
        <v>1479.0600179036458</v>
      </c>
    </row>
    <row r="48" spans="1:19" x14ac:dyDescent="0.35">
      <c r="A48" s="1">
        <v>45880.406944444447</v>
      </c>
      <c r="B48" s="158" t="s">
        <v>24</v>
      </c>
      <c r="C48">
        <v>1593.469970703125</v>
      </c>
      <c r="D48">
        <v>1593.5699462890625</v>
      </c>
      <c r="E48">
        <v>1593.3699951171875</v>
      </c>
      <c r="F48">
        <v>1593.4599609375</v>
      </c>
      <c r="G48">
        <v>6553469</v>
      </c>
      <c r="H48">
        <v>5.3692608775014611E-3</v>
      </c>
      <c r="I48">
        <v>8.510009765625</v>
      </c>
      <c r="J48">
        <v>379361400</v>
      </c>
      <c r="K48">
        <v>44328399.405056</v>
      </c>
      <c r="L48">
        <v>1493.3699951171875</v>
      </c>
      <c r="M48">
        <v>1564.9200439453125</v>
      </c>
      <c r="N48">
        <v>1482.449951171875</v>
      </c>
      <c r="O48">
        <v>1514.1933186848958</v>
      </c>
      <c r="P48">
        <v>1506.6500244140625</v>
      </c>
      <c r="Q48">
        <v>1564.9200439453125</v>
      </c>
      <c r="R48">
        <v>1369.739990234375</v>
      </c>
      <c r="S48">
        <v>1479.0600179036458</v>
      </c>
    </row>
    <row r="49" spans="1:19" x14ac:dyDescent="0.35">
      <c r="A49" s="1">
        <v>45880.407638888886</v>
      </c>
      <c r="B49" s="158" t="s">
        <v>24</v>
      </c>
      <c r="C49">
        <v>1593.8299560546875</v>
      </c>
      <c r="D49">
        <v>1594.010009765625</v>
      </c>
      <c r="E49">
        <v>1593.3900146484375</v>
      </c>
      <c r="F49">
        <v>1593.3900146484375</v>
      </c>
      <c r="G49">
        <v>5919270</v>
      </c>
      <c r="H49">
        <v>5.3251293331515702E-3</v>
      </c>
      <c r="I49">
        <v>8.4400634765625</v>
      </c>
      <c r="J49">
        <v>385280670</v>
      </c>
      <c r="K49">
        <v>44328399.405056</v>
      </c>
      <c r="L49">
        <v>1493.3699951171875</v>
      </c>
      <c r="M49">
        <v>1564.9200439453125</v>
      </c>
      <c r="N49">
        <v>1482.449951171875</v>
      </c>
      <c r="O49">
        <v>1514.1933186848958</v>
      </c>
      <c r="P49">
        <v>1506.6500244140625</v>
      </c>
      <c r="Q49">
        <v>1564.9200439453125</v>
      </c>
      <c r="R49">
        <v>1369.739990234375</v>
      </c>
      <c r="S49">
        <v>1479.0600179036458</v>
      </c>
    </row>
    <row r="50" spans="1:19" x14ac:dyDescent="0.35">
      <c r="A50" s="1">
        <v>45880.408333333333</v>
      </c>
      <c r="B50" s="158" t="s">
        <v>24</v>
      </c>
      <c r="C50">
        <v>1594.06005859375</v>
      </c>
      <c r="D50">
        <v>1594.2099609375</v>
      </c>
      <c r="E50">
        <v>1593.6400146484375</v>
      </c>
      <c r="F50">
        <v>1593.9200439453125</v>
      </c>
      <c r="G50">
        <v>7303941</v>
      </c>
      <c r="H50">
        <v>5.6595432346650586E-3</v>
      </c>
      <c r="I50">
        <v>8.9700927734375</v>
      </c>
      <c r="J50">
        <v>392584611</v>
      </c>
      <c r="K50">
        <v>44328399.405056</v>
      </c>
      <c r="L50">
        <v>1493.3699951171875</v>
      </c>
      <c r="M50">
        <v>1564.9200439453125</v>
      </c>
      <c r="N50">
        <v>1482.449951171875</v>
      </c>
      <c r="O50">
        <v>1514.1933186848958</v>
      </c>
      <c r="P50">
        <v>1506.6500244140625</v>
      </c>
      <c r="Q50">
        <v>1564.9200439453125</v>
      </c>
      <c r="R50">
        <v>1369.739990234375</v>
      </c>
      <c r="S50">
        <v>1479.0600179036458</v>
      </c>
    </row>
    <row r="51" spans="1:19" x14ac:dyDescent="0.35">
      <c r="A51" s="1">
        <v>45880.40902777778</v>
      </c>
      <c r="B51" s="158" t="s">
        <v>24</v>
      </c>
      <c r="C51">
        <v>1594.2900390625</v>
      </c>
      <c r="D51">
        <v>1594.4000244140625</v>
      </c>
      <c r="E51">
        <v>1593.9200439453125</v>
      </c>
      <c r="F51">
        <v>1594.06005859375</v>
      </c>
      <c r="G51">
        <v>6540739</v>
      </c>
      <c r="H51">
        <v>5.747883341766848E-3</v>
      </c>
      <c r="I51">
        <v>9.110107421875</v>
      </c>
      <c r="J51">
        <v>399125350</v>
      </c>
      <c r="K51">
        <v>44328399.405056</v>
      </c>
      <c r="L51">
        <v>1493.3699951171875</v>
      </c>
      <c r="M51">
        <v>1564.9200439453125</v>
      </c>
      <c r="N51">
        <v>1482.449951171875</v>
      </c>
      <c r="O51">
        <v>1514.1933186848958</v>
      </c>
      <c r="P51">
        <v>1506.6500244140625</v>
      </c>
      <c r="Q51">
        <v>1564.9200439453125</v>
      </c>
      <c r="R51">
        <v>1369.739990234375</v>
      </c>
      <c r="S51">
        <v>1479.0600179036458</v>
      </c>
    </row>
    <row r="52" spans="1:19" x14ac:dyDescent="0.35">
      <c r="A52" s="1">
        <v>45880.409722222219</v>
      </c>
      <c r="B52" s="158" t="s">
        <v>24</v>
      </c>
      <c r="C52">
        <v>1594.5400390625</v>
      </c>
      <c r="D52">
        <v>1594.5699462890625</v>
      </c>
      <c r="E52">
        <v>1594.2099609375</v>
      </c>
      <c r="F52">
        <v>1594.2099609375</v>
      </c>
      <c r="G52">
        <v>6269311</v>
      </c>
      <c r="H52">
        <v>5.8424619394311884E-3</v>
      </c>
      <c r="I52">
        <v>9.260009765625</v>
      </c>
      <c r="J52">
        <v>405394661</v>
      </c>
      <c r="K52">
        <v>44328399.405056</v>
      </c>
      <c r="L52">
        <v>1493.3699951171875</v>
      </c>
      <c r="M52">
        <v>1564.9200439453125</v>
      </c>
      <c r="N52">
        <v>1482.449951171875</v>
      </c>
      <c r="O52">
        <v>1514.1933186848958</v>
      </c>
      <c r="P52">
        <v>1506.6500244140625</v>
      </c>
      <c r="Q52">
        <v>1564.9200439453125</v>
      </c>
      <c r="R52">
        <v>1369.739990234375</v>
      </c>
      <c r="S52">
        <v>1479.0600179036458</v>
      </c>
    </row>
    <row r="53" spans="1:19" x14ac:dyDescent="0.35">
      <c r="A53" s="1">
        <v>45880.410416666666</v>
      </c>
      <c r="B53" s="158" t="s">
        <v>24</v>
      </c>
      <c r="C53">
        <v>1595.3499755859375</v>
      </c>
      <c r="D53">
        <v>1595.3499755859375</v>
      </c>
      <c r="E53">
        <v>1594.56005859375</v>
      </c>
      <c r="F53">
        <v>1594.56005859375</v>
      </c>
      <c r="G53">
        <v>7190509</v>
      </c>
      <c r="H53">
        <v>6.0633507163866665E-3</v>
      </c>
      <c r="I53">
        <v>9.610107421875</v>
      </c>
      <c r="J53">
        <v>412585170</v>
      </c>
      <c r="K53">
        <v>44328399.405056</v>
      </c>
      <c r="L53">
        <v>1493.3699951171875</v>
      </c>
      <c r="M53">
        <v>1564.9200439453125</v>
      </c>
      <c r="N53">
        <v>1482.449951171875</v>
      </c>
      <c r="O53">
        <v>1514.1933186848958</v>
      </c>
      <c r="P53">
        <v>1506.6500244140625</v>
      </c>
      <c r="Q53">
        <v>1564.9200439453125</v>
      </c>
      <c r="R53">
        <v>1369.739990234375</v>
      </c>
      <c r="S53">
        <v>1479.0600179036458</v>
      </c>
    </row>
    <row r="54" spans="1:19" x14ac:dyDescent="0.35">
      <c r="A54" s="1">
        <v>45880.411111111112</v>
      </c>
      <c r="B54" s="158" t="s">
        <v>24</v>
      </c>
      <c r="C54">
        <v>1595.239990234375</v>
      </c>
      <c r="D54">
        <v>1595.550048828125</v>
      </c>
      <c r="E54">
        <v>1595.0999755859375</v>
      </c>
      <c r="F54">
        <v>1595.260009765625</v>
      </c>
      <c r="G54">
        <v>7841719</v>
      </c>
      <c r="H54">
        <v>6.5049742334936083E-3</v>
      </c>
      <c r="I54">
        <v>10.31005859375</v>
      </c>
      <c r="J54">
        <v>420426889</v>
      </c>
      <c r="K54">
        <v>44328399.405056</v>
      </c>
      <c r="L54">
        <v>1493.3699951171875</v>
      </c>
      <c r="M54">
        <v>1564.9200439453125</v>
      </c>
      <c r="N54">
        <v>1482.449951171875</v>
      </c>
      <c r="O54">
        <v>1514.1933186848958</v>
      </c>
      <c r="P54">
        <v>1506.6500244140625</v>
      </c>
      <c r="Q54">
        <v>1564.9200439453125</v>
      </c>
      <c r="R54">
        <v>1369.739990234375</v>
      </c>
      <c r="S54">
        <v>1479.0600179036458</v>
      </c>
    </row>
    <row r="55" spans="1:19" x14ac:dyDescent="0.35">
      <c r="A55" s="1">
        <v>45880.411805555559</v>
      </c>
      <c r="B55" s="158" t="s">
        <v>24</v>
      </c>
      <c r="C55">
        <v>1596.5</v>
      </c>
      <c r="D55">
        <v>1596.5</v>
      </c>
      <c r="E55">
        <v>1595.0899658203125</v>
      </c>
      <c r="F55">
        <v>1595.0899658203125</v>
      </c>
      <c r="G55">
        <v>10171817</v>
      </c>
      <c r="H55">
        <v>6.3976875994981482E-3</v>
      </c>
      <c r="I55">
        <v>10.1400146484375</v>
      </c>
      <c r="J55">
        <v>430598706</v>
      </c>
      <c r="K55">
        <v>44328399.405056</v>
      </c>
      <c r="L55">
        <v>1493.3699951171875</v>
      </c>
      <c r="M55">
        <v>1564.9200439453125</v>
      </c>
      <c r="N55">
        <v>1482.449951171875</v>
      </c>
      <c r="O55">
        <v>1514.1933186848958</v>
      </c>
      <c r="P55">
        <v>1506.6500244140625</v>
      </c>
      <c r="Q55">
        <v>1564.9200439453125</v>
      </c>
      <c r="R55">
        <v>1369.739990234375</v>
      </c>
      <c r="S55">
        <v>1479.0600179036458</v>
      </c>
    </row>
    <row r="56" spans="1:19" x14ac:dyDescent="0.35">
      <c r="A56" s="1">
        <v>45880.412499999999</v>
      </c>
      <c r="B56" s="158" t="s">
        <v>24</v>
      </c>
      <c r="C56">
        <v>1597.239990234375</v>
      </c>
      <c r="D56">
        <v>1597.3800048828125</v>
      </c>
      <c r="E56">
        <v>1596.6400146484375</v>
      </c>
      <c r="F56">
        <v>1596.75</v>
      </c>
      <c r="G56">
        <v>7954804</v>
      </c>
      <c r="H56">
        <v>7.4450608483885052E-3</v>
      </c>
      <c r="I56">
        <v>11.800048828125</v>
      </c>
      <c r="J56">
        <v>438553510</v>
      </c>
      <c r="K56">
        <v>44328399.405056</v>
      </c>
      <c r="L56">
        <v>1493.3699951171875</v>
      </c>
      <c r="M56">
        <v>1564.9200439453125</v>
      </c>
      <c r="N56">
        <v>1482.449951171875</v>
      </c>
      <c r="O56">
        <v>1514.1933186848958</v>
      </c>
      <c r="P56">
        <v>1506.6500244140625</v>
      </c>
      <c r="Q56">
        <v>1564.9200439453125</v>
      </c>
      <c r="R56">
        <v>1369.739990234375</v>
      </c>
      <c r="S56">
        <v>1479.0600179036458</v>
      </c>
    </row>
    <row r="57" spans="1:19" x14ac:dyDescent="0.35">
      <c r="A57" s="1">
        <v>45880.413194444445</v>
      </c>
      <c r="B57" s="158" t="s">
        <v>24</v>
      </c>
      <c r="C57">
        <v>1597.3299560546875</v>
      </c>
      <c r="D57">
        <v>1597.9100341796875</v>
      </c>
      <c r="E57">
        <v>1597.199951171875</v>
      </c>
      <c r="F57">
        <v>1597.31005859375</v>
      </c>
      <c r="G57">
        <v>6971402</v>
      </c>
      <c r="H57">
        <v>7.7984212767956652E-3</v>
      </c>
      <c r="I57">
        <v>12.360107421875</v>
      </c>
      <c r="J57">
        <v>445524912</v>
      </c>
      <c r="K57">
        <v>44328399.405056</v>
      </c>
      <c r="L57">
        <v>1493.3699951171875</v>
      </c>
      <c r="M57">
        <v>1564.9200439453125</v>
      </c>
      <c r="N57">
        <v>1482.449951171875</v>
      </c>
      <c r="O57">
        <v>1514.1933186848958</v>
      </c>
      <c r="P57">
        <v>1506.6500244140625</v>
      </c>
      <c r="Q57">
        <v>1564.9200439453125</v>
      </c>
      <c r="R57">
        <v>1369.739990234375</v>
      </c>
      <c r="S57">
        <v>1479.0600179036458</v>
      </c>
    </row>
    <row r="58" spans="1:19" x14ac:dyDescent="0.35">
      <c r="A58" s="1">
        <v>45880.413888888892</v>
      </c>
      <c r="B58" s="158" t="s">
        <v>24</v>
      </c>
      <c r="C58">
        <v>1598.010009765625</v>
      </c>
      <c r="D58">
        <v>1598.010009765625</v>
      </c>
      <c r="E58">
        <v>1597.219970703125</v>
      </c>
      <c r="F58">
        <v>1597.31005859375</v>
      </c>
      <c r="G58">
        <v>7699028</v>
      </c>
      <c r="H58">
        <v>7.7984212767956652E-3</v>
      </c>
      <c r="I58">
        <v>12.360107421875</v>
      </c>
      <c r="J58">
        <v>453223940</v>
      </c>
      <c r="K58">
        <v>44328399.405056</v>
      </c>
      <c r="L58">
        <v>1493.3699951171875</v>
      </c>
      <c r="M58">
        <v>1564.9200439453125</v>
      </c>
      <c r="N58">
        <v>1482.449951171875</v>
      </c>
      <c r="O58">
        <v>1514.1933186848958</v>
      </c>
      <c r="P58">
        <v>1506.6500244140625</v>
      </c>
      <c r="Q58">
        <v>1564.9200439453125</v>
      </c>
      <c r="R58">
        <v>1369.739990234375</v>
      </c>
      <c r="S58">
        <v>1479.0600179036458</v>
      </c>
    </row>
    <row r="59" spans="1:19" x14ac:dyDescent="0.35">
      <c r="A59" s="1">
        <v>45880.414583333331</v>
      </c>
      <c r="B59" s="158" t="s">
        <v>24</v>
      </c>
      <c r="C59">
        <v>1597.2099609375</v>
      </c>
      <c r="D59">
        <v>1598.469970703125</v>
      </c>
      <c r="E59">
        <v>1597.2099609375</v>
      </c>
      <c r="F59">
        <v>1598.0999755859375</v>
      </c>
      <c r="G59">
        <v>7678250</v>
      </c>
      <c r="H59">
        <v>8.2968073561816118E-3</v>
      </c>
      <c r="I59">
        <v>13.1500244140625</v>
      </c>
      <c r="J59">
        <v>460902190</v>
      </c>
      <c r="K59">
        <v>44328399.405056</v>
      </c>
      <c r="L59">
        <v>1493.3699951171875</v>
      </c>
      <c r="M59">
        <v>1564.9200439453125</v>
      </c>
      <c r="N59">
        <v>1482.449951171875</v>
      </c>
      <c r="O59">
        <v>1514.1933186848958</v>
      </c>
      <c r="P59">
        <v>1506.6500244140625</v>
      </c>
      <c r="Q59">
        <v>1564.9200439453125</v>
      </c>
      <c r="R59">
        <v>1369.739990234375</v>
      </c>
      <c r="S59">
        <v>1479.0600179036458</v>
      </c>
    </row>
    <row r="60" spans="1:19" x14ac:dyDescent="0.35">
      <c r="A60" s="1">
        <v>45880.415277777778</v>
      </c>
      <c r="B60" s="158" t="s">
        <v>24</v>
      </c>
      <c r="C60">
        <v>1596.25</v>
      </c>
      <c r="D60">
        <v>1597.7099609375</v>
      </c>
      <c r="E60">
        <v>1596.25</v>
      </c>
      <c r="F60">
        <v>1597.5400390625</v>
      </c>
      <c r="G60">
        <v>6603722</v>
      </c>
      <c r="H60">
        <v>7.9435239461764593E-3</v>
      </c>
      <c r="I60">
        <v>12.590087890625</v>
      </c>
      <c r="J60">
        <v>467505912</v>
      </c>
      <c r="K60">
        <v>44328399.405056</v>
      </c>
      <c r="L60">
        <v>1493.3699951171875</v>
      </c>
      <c r="M60">
        <v>1564.9200439453125</v>
      </c>
      <c r="N60">
        <v>1482.449951171875</v>
      </c>
      <c r="O60">
        <v>1514.1933186848958</v>
      </c>
      <c r="P60">
        <v>1506.6500244140625</v>
      </c>
      <c r="Q60">
        <v>1564.9200439453125</v>
      </c>
      <c r="R60">
        <v>1369.739990234375</v>
      </c>
      <c r="S60">
        <v>1479.0600179036458</v>
      </c>
    </row>
    <row r="61" spans="1:19" x14ac:dyDescent="0.35">
      <c r="A61" s="1">
        <v>45880.415972222225</v>
      </c>
      <c r="B61" s="158" t="s">
        <v>24</v>
      </c>
      <c r="C61">
        <v>1595.949951171875</v>
      </c>
      <c r="D61">
        <v>1596.3199462890625</v>
      </c>
      <c r="E61">
        <v>1595.949951171875</v>
      </c>
      <c r="F61">
        <v>1596.219970703125</v>
      </c>
      <c r="G61">
        <v>7485306</v>
      </c>
      <c r="H61">
        <v>7.1106469468750167E-3</v>
      </c>
      <c r="I61">
        <v>11.27001953125</v>
      </c>
      <c r="J61">
        <v>474991218</v>
      </c>
      <c r="K61">
        <v>44328399.405056</v>
      </c>
      <c r="L61">
        <v>1493.3699951171875</v>
      </c>
      <c r="M61">
        <v>1564.9200439453125</v>
      </c>
      <c r="N61">
        <v>1482.449951171875</v>
      </c>
      <c r="O61">
        <v>1514.1933186848958</v>
      </c>
      <c r="P61">
        <v>1506.6500244140625</v>
      </c>
      <c r="Q61">
        <v>1564.9200439453125</v>
      </c>
      <c r="R61">
        <v>1369.739990234375</v>
      </c>
      <c r="S61">
        <v>1479.0600179036458</v>
      </c>
    </row>
    <row r="62" spans="1:19" x14ac:dyDescent="0.35">
      <c r="A62" s="1">
        <v>45880.416666666664</v>
      </c>
      <c r="B62" s="158" t="s">
        <v>24</v>
      </c>
      <c r="C62">
        <v>1595.5400390625</v>
      </c>
      <c r="D62">
        <v>1596</v>
      </c>
      <c r="E62">
        <v>1595.530029296875</v>
      </c>
      <c r="F62">
        <v>1595.969970703125</v>
      </c>
      <c r="G62">
        <v>7834339</v>
      </c>
      <c r="H62">
        <v>6.9529132595651079E-3</v>
      </c>
      <c r="I62">
        <v>11.02001953125</v>
      </c>
      <c r="J62">
        <v>482825557</v>
      </c>
      <c r="K62">
        <v>44328399.405056</v>
      </c>
      <c r="L62">
        <v>1493.3699951171875</v>
      </c>
      <c r="M62">
        <v>1564.9200439453125</v>
      </c>
      <c r="N62">
        <v>1482.449951171875</v>
      </c>
      <c r="O62">
        <v>1514.1933186848958</v>
      </c>
      <c r="P62">
        <v>1506.6500244140625</v>
      </c>
      <c r="Q62">
        <v>1564.9200439453125</v>
      </c>
      <c r="R62">
        <v>1369.739990234375</v>
      </c>
      <c r="S62">
        <v>1479.0600179036458</v>
      </c>
    </row>
    <row r="63" spans="1:19" x14ac:dyDescent="0.35">
      <c r="A63" s="1">
        <v>45880.417361111111</v>
      </c>
      <c r="B63" s="158" t="s">
        <v>24</v>
      </c>
      <c r="C63">
        <v>1595.8800048828125</v>
      </c>
      <c r="D63">
        <v>1595.9000244140625</v>
      </c>
      <c r="E63">
        <v>1595.3699951171875</v>
      </c>
      <c r="F63">
        <v>1595.6400146484375</v>
      </c>
      <c r="G63">
        <v>8458891</v>
      </c>
      <c r="H63">
        <v>6.7447325189407504E-3</v>
      </c>
      <c r="I63">
        <v>10.6900634765625</v>
      </c>
      <c r="J63">
        <v>491284448</v>
      </c>
      <c r="K63">
        <v>44328399.405056</v>
      </c>
      <c r="L63">
        <v>1493.3699951171875</v>
      </c>
      <c r="M63">
        <v>1564.9200439453125</v>
      </c>
      <c r="N63">
        <v>1482.449951171875</v>
      </c>
      <c r="O63">
        <v>1514.1933186848958</v>
      </c>
      <c r="P63">
        <v>1506.6500244140625</v>
      </c>
      <c r="Q63">
        <v>1564.9200439453125</v>
      </c>
      <c r="R63">
        <v>1369.739990234375</v>
      </c>
      <c r="S63">
        <v>1479.0600179036458</v>
      </c>
    </row>
    <row r="64" spans="1:19" x14ac:dyDescent="0.35">
      <c r="A64" s="1">
        <v>45880.418055555558</v>
      </c>
      <c r="B64" s="158" t="s">
        <v>24</v>
      </c>
      <c r="C64">
        <v>1595.56005859375</v>
      </c>
      <c r="D64">
        <v>1595.93994140625</v>
      </c>
      <c r="E64">
        <v>1595.449951171875</v>
      </c>
      <c r="F64">
        <v>1595.9300537109375</v>
      </c>
      <c r="G64">
        <v>6619322</v>
      </c>
      <c r="H64">
        <v>6.9277282421088869E-3</v>
      </c>
      <c r="I64">
        <v>10.9801025390625</v>
      </c>
      <c r="J64">
        <v>497903770</v>
      </c>
      <c r="K64">
        <v>44328399.405056</v>
      </c>
      <c r="L64">
        <v>1493.3699951171875</v>
      </c>
      <c r="M64">
        <v>1564.9200439453125</v>
      </c>
      <c r="N64">
        <v>1482.449951171875</v>
      </c>
      <c r="O64">
        <v>1514.1933186848958</v>
      </c>
      <c r="P64">
        <v>1506.6500244140625</v>
      </c>
      <c r="Q64">
        <v>1564.9200439453125</v>
      </c>
      <c r="R64">
        <v>1369.739990234375</v>
      </c>
      <c r="S64">
        <v>1479.0600179036458</v>
      </c>
    </row>
    <row r="65" spans="1:19" x14ac:dyDescent="0.35">
      <c r="A65" s="1">
        <v>45880.418749999997</v>
      </c>
      <c r="B65" s="158" t="s">
        <v>24</v>
      </c>
      <c r="C65">
        <v>1594.6500244140625</v>
      </c>
      <c r="D65">
        <v>1595.3800048828125</v>
      </c>
      <c r="E65">
        <v>1594.6500244140625</v>
      </c>
      <c r="F65">
        <v>1595.3299560546875</v>
      </c>
      <c r="G65">
        <v>5940432</v>
      </c>
      <c r="H65">
        <v>6.5491057778435001E-3</v>
      </c>
      <c r="I65">
        <v>10.3800048828125</v>
      </c>
      <c r="J65">
        <v>503844202</v>
      </c>
      <c r="K65">
        <v>44328399.405056</v>
      </c>
      <c r="L65">
        <v>1493.3699951171875</v>
      </c>
      <c r="M65">
        <v>1564.9200439453125</v>
      </c>
      <c r="N65">
        <v>1482.449951171875</v>
      </c>
      <c r="O65">
        <v>1514.1933186848958</v>
      </c>
      <c r="P65">
        <v>1506.6500244140625</v>
      </c>
      <c r="Q65">
        <v>1564.9200439453125</v>
      </c>
      <c r="R65">
        <v>1369.739990234375</v>
      </c>
      <c r="S65">
        <v>1479.0600179036458</v>
      </c>
    </row>
    <row r="66" spans="1:19" x14ac:dyDescent="0.35">
      <c r="A66" s="1">
        <v>45880.419444444444</v>
      </c>
      <c r="B66" s="158" t="s">
        <v>24</v>
      </c>
      <c r="C66">
        <v>1594.18994140625</v>
      </c>
      <c r="D66">
        <v>1594.6099853515625</v>
      </c>
      <c r="E66">
        <v>1593.949951171875</v>
      </c>
      <c r="F66">
        <v>1594.6099853515625</v>
      </c>
      <c r="G66">
        <v>5966031</v>
      </c>
      <c r="H66">
        <v>6.0948512428074444E-3</v>
      </c>
      <c r="I66">
        <v>9.6600341796875</v>
      </c>
      <c r="J66">
        <v>509810233</v>
      </c>
      <c r="K66">
        <v>44328399.405056</v>
      </c>
      <c r="L66">
        <v>1493.3699951171875</v>
      </c>
      <c r="M66">
        <v>1564.9200439453125</v>
      </c>
      <c r="N66">
        <v>1482.449951171875</v>
      </c>
      <c r="O66">
        <v>1514.1933186848958</v>
      </c>
      <c r="P66">
        <v>1506.6500244140625</v>
      </c>
      <c r="Q66">
        <v>1564.9200439453125</v>
      </c>
      <c r="R66">
        <v>1369.739990234375</v>
      </c>
      <c r="S66">
        <v>1479.0600179036458</v>
      </c>
    </row>
    <row r="67" spans="1:19" x14ac:dyDescent="0.35">
      <c r="A67" s="1">
        <v>45880.420138888891</v>
      </c>
      <c r="B67" s="158" t="s">
        <v>24</v>
      </c>
      <c r="C67">
        <v>1593.68994140625</v>
      </c>
      <c r="D67">
        <v>1594.0699462890625</v>
      </c>
      <c r="E67">
        <v>1593.6199951171875</v>
      </c>
      <c r="F67">
        <v>1594.0699462890625</v>
      </c>
      <c r="G67">
        <v>6659253</v>
      </c>
      <c r="H67">
        <v>5.7541218323293982E-3</v>
      </c>
      <c r="I67">
        <v>9.1199951171875</v>
      </c>
      <c r="J67">
        <v>516469486</v>
      </c>
      <c r="K67">
        <v>44328399.405056</v>
      </c>
      <c r="L67">
        <v>1493.3699951171875</v>
      </c>
      <c r="M67">
        <v>1564.9200439453125</v>
      </c>
      <c r="N67">
        <v>1482.449951171875</v>
      </c>
      <c r="O67">
        <v>1514.1933186848958</v>
      </c>
      <c r="P67">
        <v>1506.6500244140625</v>
      </c>
      <c r="Q67">
        <v>1564.9200439453125</v>
      </c>
      <c r="R67">
        <v>1369.739990234375</v>
      </c>
      <c r="S67">
        <v>1479.0600179036458</v>
      </c>
    </row>
    <row r="68" spans="1:19" x14ac:dyDescent="0.35">
      <c r="A68" s="1">
        <v>45880.42083333333</v>
      </c>
      <c r="B68" s="158" t="s">
        <v>24</v>
      </c>
      <c r="C68">
        <v>1593.3900146484375</v>
      </c>
      <c r="D68">
        <v>1593.800048828125</v>
      </c>
      <c r="E68">
        <v>1593.25</v>
      </c>
      <c r="F68">
        <v>1593.7099609375</v>
      </c>
      <c r="G68">
        <v>6225086</v>
      </c>
      <c r="H68">
        <v>5.5269945648113708E-3</v>
      </c>
      <c r="I68">
        <v>8.760009765625</v>
      </c>
      <c r="J68">
        <v>522694572</v>
      </c>
      <c r="K68">
        <v>44328399.405056</v>
      </c>
      <c r="L68">
        <v>1493.3699951171875</v>
      </c>
      <c r="M68">
        <v>1564.9200439453125</v>
      </c>
      <c r="N68">
        <v>1482.449951171875</v>
      </c>
      <c r="O68">
        <v>1514.1933186848958</v>
      </c>
      <c r="P68">
        <v>1506.6500244140625</v>
      </c>
      <c r="Q68">
        <v>1564.9200439453125</v>
      </c>
      <c r="R68">
        <v>1369.739990234375</v>
      </c>
      <c r="S68">
        <v>1479.0600179036458</v>
      </c>
    </row>
    <row r="69" spans="1:19" x14ac:dyDescent="0.35">
      <c r="A69" s="1">
        <v>45880.421527777777</v>
      </c>
      <c r="B69" s="158" t="s">
        <v>24</v>
      </c>
      <c r="C69">
        <v>1593.2099609375</v>
      </c>
      <c r="D69">
        <v>1593.550048828125</v>
      </c>
      <c r="E69">
        <v>1593.2099609375</v>
      </c>
      <c r="F69">
        <v>1593.47998046875</v>
      </c>
      <c r="G69">
        <v>5409899</v>
      </c>
      <c r="H69">
        <v>5.3818918954305749E-3</v>
      </c>
      <c r="I69">
        <v>8.530029296875</v>
      </c>
      <c r="J69">
        <v>528104471</v>
      </c>
      <c r="K69">
        <v>44328399.405056</v>
      </c>
      <c r="L69">
        <v>1493.3699951171875</v>
      </c>
      <c r="M69">
        <v>1564.9200439453125</v>
      </c>
      <c r="N69">
        <v>1482.449951171875</v>
      </c>
      <c r="O69">
        <v>1514.1933186848958</v>
      </c>
      <c r="P69">
        <v>1506.6500244140625</v>
      </c>
      <c r="Q69">
        <v>1564.9200439453125</v>
      </c>
      <c r="R69">
        <v>1369.739990234375</v>
      </c>
      <c r="S69">
        <v>1479.0600179036458</v>
      </c>
    </row>
    <row r="70" spans="1:19" x14ac:dyDescent="0.35">
      <c r="A70" s="1">
        <v>45880.422222222223</v>
      </c>
      <c r="B70" s="158" t="s">
        <v>24</v>
      </c>
      <c r="C70">
        <v>1592.949951171875</v>
      </c>
      <c r="D70">
        <v>1593.22998046875</v>
      </c>
      <c r="E70">
        <v>1592.8699951171875</v>
      </c>
      <c r="F70">
        <v>1593.050048828125</v>
      </c>
      <c r="G70">
        <v>5391277</v>
      </c>
      <c r="H70">
        <v>5.1106330835626558E-3</v>
      </c>
      <c r="I70">
        <v>8.10009765625</v>
      </c>
      <c r="J70">
        <v>533495748</v>
      </c>
      <c r="K70">
        <v>44328399.405056</v>
      </c>
      <c r="L70">
        <v>1493.3699951171875</v>
      </c>
      <c r="M70">
        <v>1564.9200439453125</v>
      </c>
      <c r="N70">
        <v>1482.449951171875</v>
      </c>
      <c r="O70">
        <v>1514.1933186848958</v>
      </c>
      <c r="P70">
        <v>1506.6500244140625</v>
      </c>
      <c r="Q70">
        <v>1564.9200439453125</v>
      </c>
      <c r="R70">
        <v>1369.739990234375</v>
      </c>
      <c r="S70">
        <v>1479.0600179036458</v>
      </c>
    </row>
    <row r="71" spans="1:19" x14ac:dyDescent="0.35">
      <c r="A71" s="1">
        <v>45880.42291666667</v>
      </c>
      <c r="B71" s="158" t="s">
        <v>24</v>
      </c>
      <c r="C71">
        <v>1592.27001953125</v>
      </c>
      <c r="D71">
        <v>1592.8199462890625</v>
      </c>
      <c r="E71">
        <v>1592.27001953125</v>
      </c>
      <c r="F71">
        <v>1592.6199951171875</v>
      </c>
      <c r="G71">
        <v>6043910</v>
      </c>
      <c r="H71">
        <v>4.839297253292729E-3</v>
      </c>
      <c r="I71">
        <v>7.6700439453125</v>
      </c>
      <c r="J71">
        <v>539539658</v>
      </c>
      <c r="K71">
        <v>44328399.405056</v>
      </c>
      <c r="L71">
        <v>1493.3699951171875</v>
      </c>
      <c r="M71">
        <v>1564.9200439453125</v>
      </c>
      <c r="N71">
        <v>1482.449951171875</v>
      </c>
      <c r="O71">
        <v>1514.1933186848958</v>
      </c>
      <c r="P71">
        <v>1506.6500244140625</v>
      </c>
      <c r="Q71">
        <v>1564.9200439453125</v>
      </c>
      <c r="R71">
        <v>1369.739990234375</v>
      </c>
      <c r="S71">
        <v>1479.0600179036458</v>
      </c>
    </row>
    <row r="72" spans="1:19" x14ac:dyDescent="0.35">
      <c r="A72" s="1">
        <v>45880.423611111109</v>
      </c>
      <c r="B72" s="158" t="s">
        <v>24</v>
      </c>
      <c r="C72">
        <v>1592.3900146484375</v>
      </c>
      <c r="D72">
        <v>1592.6500244140625</v>
      </c>
      <c r="E72">
        <v>1592.3699951171875</v>
      </c>
      <c r="F72">
        <v>1592.6300048828125</v>
      </c>
      <c r="G72">
        <v>4846451</v>
      </c>
      <c r="H72">
        <v>4.8456127622572859E-3</v>
      </c>
      <c r="I72">
        <v>7.6800537109375</v>
      </c>
      <c r="J72">
        <v>544386109</v>
      </c>
      <c r="K72">
        <v>44328399.405056</v>
      </c>
      <c r="L72">
        <v>1493.3699951171875</v>
      </c>
      <c r="M72">
        <v>1564.9200439453125</v>
      </c>
      <c r="N72">
        <v>1482.449951171875</v>
      </c>
      <c r="O72">
        <v>1514.1933186848958</v>
      </c>
      <c r="P72">
        <v>1506.6500244140625</v>
      </c>
      <c r="Q72">
        <v>1564.9200439453125</v>
      </c>
      <c r="R72">
        <v>1369.739990234375</v>
      </c>
      <c r="S72">
        <v>1479.0600179036458</v>
      </c>
    </row>
    <row r="73" spans="1:19" x14ac:dyDescent="0.35">
      <c r="A73" s="1">
        <v>45880.424305555556</v>
      </c>
      <c r="B73" s="158" t="s">
        <v>24</v>
      </c>
      <c r="C73">
        <v>1592</v>
      </c>
      <c r="D73">
        <v>1592.52001953125</v>
      </c>
      <c r="E73">
        <v>1592</v>
      </c>
      <c r="F73">
        <v>1592.1400146484375</v>
      </c>
      <c r="G73">
        <v>5593788</v>
      </c>
      <c r="H73">
        <v>4.5364608966020252E-3</v>
      </c>
      <c r="I73">
        <v>7.1900634765625</v>
      </c>
      <c r="J73">
        <v>549979897</v>
      </c>
      <c r="K73">
        <v>44328399.405056</v>
      </c>
      <c r="L73">
        <v>1493.3699951171875</v>
      </c>
      <c r="M73">
        <v>1564.9200439453125</v>
      </c>
      <c r="N73">
        <v>1482.449951171875</v>
      </c>
      <c r="O73">
        <v>1514.1933186848958</v>
      </c>
      <c r="P73">
        <v>1506.6500244140625</v>
      </c>
      <c r="Q73">
        <v>1564.9200439453125</v>
      </c>
      <c r="R73">
        <v>1369.739990234375</v>
      </c>
      <c r="S73">
        <v>1479.0600179036458</v>
      </c>
    </row>
    <row r="74" spans="1:19" x14ac:dyDescent="0.35">
      <c r="A74" s="1">
        <v>45880.425000000003</v>
      </c>
      <c r="B74" s="158" t="s">
        <v>24</v>
      </c>
      <c r="C74">
        <v>1591.8399658203125</v>
      </c>
      <c r="D74">
        <v>1592.260009765625</v>
      </c>
      <c r="E74">
        <v>1591.719970703125</v>
      </c>
      <c r="F74">
        <v>1592.1400146484375</v>
      </c>
      <c r="G74">
        <v>5611710</v>
      </c>
      <c r="H74">
        <v>4.5364608966020252E-3</v>
      </c>
      <c r="I74">
        <v>7.1900634765625</v>
      </c>
      <c r="J74">
        <v>555591607</v>
      </c>
      <c r="K74">
        <v>44328399.405056</v>
      </c>
      <c r="L74">
        <v>1493.3699951171875</v>
      </c>
      <c r="M74">
        <v>1564.9200439453125</v>
      </c>
      <c r="N74">
        <v>1482.449951171875</v>
      </c>
      <c r="O74">
        <v>1514.1933186848958</v>
      </c>
      <c r="P74">
        <v>1506.6500244140625</v>
      </c>
      <c r="Q74">
        <v>1564.9200439453125</v>
      </c>
      <c r="R74">
        <v>1369.739990234375</v>
      </c>
      <c r="S74">
        <v>1479.0600179036458</v>
      </c>
    </row>
    <row r="75" spans="1:19" x14ac:dyDescent="0.35">
      <c r="A75" s="1">
        <v>45880.425694444442</v>
      </c>
      <c r="B75" s="158" t="s">
        <v>24</v>
      </c>
      <c r="C75">
        <v>1591.4000244140625</v>
      </c>
      <c r="D75">
        <v>1591.9200439453125</v>
      </c>
      <c r="E75">
        <v>1591.4000244140625</v>
      </c>
      <c r="F75">
        <v>1591.800048828125</v>
      </c>
      <c r="G75">
        <v>5069998</v>
      </c>
      <c r="H75">
        <v>4.3219646470131108E-3</v>
      </c>
      <c r="I75">
        <v>6.85009765625</v>
      </c>
      <c r="J75">
        <v>560661605</v>
      </c>
      <c r="K75">
        <v>44328399.405056</v>
      </c>
      <c r="L75">
        <v>1493.3699951171875</v>
      </c>
      <c r="M75">
        <v>1564.9200439453125</v>
      </c>
      <c r="N75">
        <v>1482.449951171875</v>
      </c>
      <c r="O75">
        <v>1514.1933186848958</v>
      </c>
      <c r="P75">
        <v>1506.6500244140625</v>
      </c>
      <c r="Q75">
        <v>1564.9200439453125</v>
      </c>
      <c r="R75">
        <v>1369.739990234375</v>
      </c>
      <c r="S75">
        <v>1479.0600179036458</v>
      </c>
    </row>
    <row r="76" spans="1:19" x14ac:dyDescent="0.35">
      <c r="A76" s="1">
        <v>45880.426388888889</v>
      </c>
      <c r="B76" s="158" t="s">
        <v>24</v>
      </c>
      <c r="C76">
        <v>1591.22998046875</v>
      </c>
      <c r="D76">
        <v>1591.5999755859375</v>
      </c>
      <c r="E76">
        <v>1591.1800537109375</v>
      </c>
      <c r="F76">
        <v>1591.4100341796875</v>
      </c>
      <c r="G76">
        <v>8124247</v>
      </c>
      <c r="H76">
        <v>4.0758908526014118E-3</v>
      </c>
      <c r="I76">
        <v>6.4600830078125</v>
      </c>
      <c r="J76">
        <v>568785852</v>
      </c>
      <c r="K76">
        <v>44328399.405056</v>
      </c>
      <c r="L76">
        <v>1493.3699951171875</v>
      </c>
      <c r="M76">
        <v>1564.9200439453125</v>
      </c>
      <c r="N76">
        <v>1482.449951171875</v>
      </c>
      <c r="O76">
        <v>1514.1933186848958</v>
      </c>
      <c r="P76">
        <v>1506.6500244140625</v>
      </c>
      <c r="Q76">
        <v>1564.9200439453125</v>
      </c>
      <c r="R76">
        <v>1369.739990234375</v>
      </c>
      <c r="S76">
        <v>1479.0600179036458</v>
      </c>
    </row>
    <row r="77" spans="1:19" x14ac:dyDescent="0.35">
      <c r="A77" s="1">
        <v>45880.427083333336</v>
      </c>
      <c r="B77" s="158" t="s">
        <v>24</v>
      </c>
      <c r="C77">
        <v>1591.1199951171875</v>
      </c>
      <c r="D77">
        <v>1591.4000244140625</v>
      </c>
      <c r="E77">
        <v>1591.02001953125</v>
      </c>
      <c r="F77">
        <v>1591.3199462890625</v>
      </c>
      <c r="G77">
        <v>7521360</v>
      </c>
      <c r="H77">
        <v>4.0190512719204003E-3</v>
      </c>
      <c r="I77">
        <v>6.3699951171875</v>
      </c>
      <c r="J77">
        <v>576307212</v>
      </c>
      <c r="K77">
        <v>44328399.405056</v>
      </c>
      <c r="L77">
        <v>1493.3699951171875</v>
      </c>
      <c r="M77">
        <v>1564.9200439453125</v>
      </c>
      <c r="N77">
        <v>1482.449951171875</v>
      </c>
      <c r="O77">
        <v>1514.1933186848958</v>
      </c>
      <c r="P77">
        <v>1506.6500244140625</v>
      </c>
      <c r="Q77">
        <v>1564.9200439453125</v>
      </c>
      <c r="R77">
        <v>1369.739990234375</v>
      </c>
      <c r="S77">
        <v>1479.0600179036458</v>
      </c>
    </row>
    <row r="78" spans="1:19" x14ac:dyDescent="0.35">
      <c r="A78" s="1">
        <v>45880.427777777775</v>
      </c>
      <c r="B78" s="158" t="s">
        <v>24</v>
      </c>
      <c r="C78">
        <v>1591.2900390625</v>
      </c>
      <c r="D78">
        <v>1591.2900390625</v>
      </c>
      <c r="E78">
        <v>1590.9100341796875</v>
      </c>
      <c r="F78">
        <v>1591.010009765625</v>
      </c>
      <c r="G78">
        <v>5507556</v>
      </c>
      <c r="H78">
        <v>3.8235015492251562E-3</v>
      </c>
      <c r="I78">
        <v>6.06005859375</v>
      </c>
      <c r="J78">
        <v>581814768</v>
      </c>
      <c r="K78">
        <v>44328399.405056</v>
      </c>
      <c r="L78">
        <v>1493.3699951171875</v>
      </c>
      <c r="M78">
        <v>1564.9200439453125</v>
      </c>
      <c r="N78">
        <v>1482.449951171875</v>
      </c>
      <c r="O78">
        <v>1514.1933186848958</v>
      </c>
      <c r="P78">
        <v>1506.6500244140625</v>
      </c>
      <c r="Q78">
        <v>1564.9200439453125</v>
      </c>
      <c r="R78">
        <v>1369.739990234375</v>
      </c>
      <c r="S78">
        <v>1479.0600179036458</v>
      </c>
    </row>
    <row r="79" spans="1:19" x14ac:dyDescent="0.35">
      <c r="A79" s="1">
        <v>45880.428472222222</v>
      </c>
      <c r="B79" s="158" t="s">
        <v>24</v>
      </c>
      <c r="C79">
        <v>1591.72998046875</v>
      </c>
      <c r="D79">
        <v>1591.72998046875</v>
      </c>
      <c r="E79">
        <v>1590.97998046875</v>
      </c>
      <c r="F79">
        <v>1591.4200439453125</v>
      </c>
      <c r="G79">
        <v>4992031</v>
      </c>
      <c r="H79">
        <v>4.0822063615659687E-3</v>
      </c>
      <c r="I79">
        <v>6.4700927734375</v>
      </c>
      <c r="J79">
        <v>586806799</v>
      </c>
      <c r="K79">
        <v>44328399.405056</v>
      </c>
      <c r="L79">
        <v>1493.3699951171875</v>
      </c>
      <c r="M79">
        <v>1564.9200439453125</v>
      </c>
      <c r="N79">
        <v>1482.449951171875</v>
      </c>
      <c r="O79">
        <v>1514.1933186848958</v>
      </c>
      <c r="P79">
        <v>1506.6500244140625</v>
      </c>
      <c r="Q79">
        <v>1564.9200439453125</v>
      </c>
      <c r="R79">
        <v>1369.739990234375</v>
      </c>
      <c r="S79">
        <v>1479.0600179036458</v>
      </c>
    </row>
    <row r="80" spans="1:19" x14ac:dyDescent="0.35">
      <c r="A80" s="1">
        <v>45880.429166666669</v>
      </c>
      <c r="B80" s="158" t="s">
        <v>24</v>
      </c>
      <c r="C80">
        <v>1592.1199951171875</v>
      </c>
      <c r="D80">
        <v>1592.1199951171875</v>
      </c>
      <c r="E80">
        <v>1591.760009765625</v>
      </c>
      <c r="F80">
        <v>1591.9000244140625</v>
      </c>
      <c r="G80">
        <v>5105542</v>
      </c>
      <c r="H80">
        <v>4.3850427182566733E-3</v>
      </c>
      <c r="I80">
        <v>6.9500732421875</v>
      </c>
      <c r="J80">
        <v>591912341</v>
      </c>
      <c r="K80">
        <v>44328399.405056</v>
      </c>
      <c r="L80">
        <v>1493.3699951171875</v>
      </c>
      <c r="M80">
        <v>1564.9200439453125</v>
      </c>
      <c r="N80">
        <v>1482.449951171875</v>
      </c>
      <c r="O80">
        <v>1514.1933186848958</v>
      </c>
      <c r="P80">
        <v>1506.6500244140625</v>
      </c>
      <c r="Q80">
        <v>1564.9200439453125</v>
      </c>
      <c r="R80">
        <v>1369.739990234375</v>
      </c>
      <c r="S80">
        <v>1479.0600179036458</v>
      </c>
    </row>
    <row r="81" spans="1:19" x14ac:dyDescent="0.35">
      <c r="A81" s="1">
        <v>45880.429861111108</v>
      </c>
      <c r="B81" s="158" t="s">
        <v>24</v>
      </c>
      <c r="C81">
        <v>1592.1300048828125</v>
      </c>
      <c r="D81">
        <v>1592.239990234375</v>
      </c>
      <c r="E81">
        <v>1591.8599853515625</v>
      </c>
      <c r="F81">
        <v>1592.0899658203125</v>
      </c>
      <c r="G81">
        <v>4999254</v>
      </c>
      <c r="H81">
        <v>4.5048833517792406E-3</v>
      </c>
      <c r="I81">
        <v>7.1400146484375</v>
      </c>
      <c r="J81">
        <v>596911595</v>
      </c>
      <c r="K81">
        <v>44328399.405056</v>
      </c>
      <c r="L81">
        <v>1493.3699951171875</v>
      </c>
      <c r="M81">
        <v>1564.9200439453125</v>
      </c>
      <c r="N81">
        <v>1482.449951171875</v>
      </c>
      <c r="O81">
        <v>1514.1933186848958</v>
      </c>
      <c r="P81">
        <v>1506.6500244140625</v>
      </c>
      <c r="Q81">
        <v>1564.9200439453125</v>
      </c>
      <c r="R81">
        <v>1369.739990234375</v>
      </c>
      <c r="S81">
        <v>1479.0600179036458</v>
      </c>
    </row>
    <row r="82" spans="1:19" x14ac:dyDescent="0.35">
      <c r="A82" s="1">
        <v>45880.430555555555</v>
      </c>
      <c r="B82" s="158" t="s">
        <v>24</v>
      </c>
      <c r="C82">
        <v>1592.56005859375</v>
      </c>
      <c r="D82">
        <v>1592.5899658203125</v>
      </c>
      <c r="E82">
        <v>1592.0899658203125</v>
      </c>
      <c r="F82">
        <v>1592.0899658203125</v>
      </c>
      <c r="G82">
        <v>5638590</v>
      </c>
      <c r="H82">
        <v>4.5048833517792406E-3</v>
      </c>
      <c r="I82">
        <v>7.1400146484375</v>
      </c>
      <c r="J82">
        <v>602550185</v>
      </c>
      <c r="K82">
        <v>44328399.405056</v>
      </c>
      <c r="L82">
        <v>1493.3699951171875</v>
      </c>
      <c r="M82">
        <v>1564.9200439453125</v>
      </c>
      <c r="N82">
        <v>1482.449951171875</v>
      </c>
      <c r="O82">
        <v>1514.1933186848958</v>
      </c>
      <c r="P82">
        <v>1506.6500244140625</v>
      </c>
      <c r="Q82">
        <v>1564.9200439453125</v>
      </c>
      <c r="R82">
        <v>1369.739990234375</v>
      </c>
      <c r="S82">
        <v>1479.0600179036458</v>
      </c>
    </row>
    <row r="83" spans="1:19" x14ac:dyDescent="0.35">
      <c r="A83" s="1">
        <v>45880.431250000001</v>
      </c>
      <c r="B83" s="158" t="s">
        <v>24</v>
      </c>
      <c r="C83">
        <v>1593.1300048828125</v>
      </c>
      <c r="D83">
        <v>1593.219970703125</v>
      </c>
      <c r="E83">
        <v>1592.489990234375</v>
      </c>
      <c r="F83">
        <v>1592.5999755859375</v>
      </c>
      <c r="G83">
        <v>5159103</v>
      </c>
      <c r="H83">
        <v>4.8266662353636152E-3</v>
      </c>
      <c r="I83">
        <v>7.6500244140625</v>
      </c>
      <c r="J83">
        <v>607709288</v>
      </c>
      <c r="K83">
        <v>44328399.405056</v>
      </c>
      <c r="L83">
        <v>1493.3699951171875</v>
      </c>
      <c r="M83">
        <v>1564.9200439453125</v>
      </c>
      <c r="N83">
        <v>1482.449951171875</v>
      </c>
      <c r="O83">
        <v>1514.1933186848958</v>
      </c>
      <c r="P83">
        <v>1506.6500244140625</v>
      </c>
      <c r="Q83">
        <v>1564.9200439453125</v>
      </c>
      <c r="R83">
        <v>1369.739990234375</v>
      </c>
      <c r="S83">
        <v>1479.0600179036458</v>
      </c>
    </row>
    <row r="84" spans="1:19" x14ac:dyDescent="0.35">
      <c r="A84" s="1">
        <v>45880.431944444441</v>
      </c>
      <c r="B84" s="158" t="s">
        <v>24</v>
      </c>
      <c r="C84">
        <v>1594.5699462890625</v>
      </c>
      <c r="D84">
        <v>1594.5699462890625</v>
      </c>
      <c r="E84">
        <v>1593.3499755859375</v>
      </c>
      <c r="F84">
        <v>1593.3499755859375</v>
      </c>
      <c r="G84">
        <v>6743501</v>
      </c>
      <c r="H84">
        <v>5.2998672972933425E-3</v>
      </c>
      <c r="I84">
        <v>8.4000244140625</v>
      </c>
      <c r="J84">
        <v>614452789</v>
      </c>
      <c r="K84">
        <v>44328399.405056</v>
      </c>
      <c r="L84">
        <v>1493.3699951171875</v>
      </c>
      <c r="M84">
        <v>1564.9200439453125</v>
      </c>
      <c r="N84">
        <v>1482.449951171875</v>
      </c>
      <c r="O84">
        <v>1514.1933186848958</v>
      </c>
      <c r="P84">
        <v>1506.6500244140625</v>
      </c>
      <c r="Q84">
        <v>1564.9200439453125</v>
      </c>
      <c r="R84">
        <v>1369.739990234375</v>
      </c>
      <c r="S84">
        <v>1479.0600179036458</v>
      </c>
    </row>
    <row r="85" spans="1:19" x14ac:dyDescent="0.35">
      <c r="A85" s="1">
        <v>45880.432638888888</v>
      </c>
      <c r="B85" s="158" t="s">
        <v>24</v>
      </c>
      <c r="C85">
        <v>1595.3900146484375</v>
      </c>
      <c r="D85">
        <v>1595.489990234375</v>
      </c>
      <c r="E85">
        <v>1594.56005859375</v>
      </c>
      <c r="F85">
        <v>1594.9000244140625</v>
      </c>
      <c r="G85">
        <v>5588042</v>
      </c>
      <c r="H85">
        <v>6.2778469659755809E-3</v>
      </c>
      <c r="I85">
        <v>9.9500732421875</v>
      </c>
      <c r="J85">
        <v>620040831</v>
      </c>
      <c r="K85">
        <v>44328399.405056</v>
      </c>
      <c r="L85">
        <v>1493.3699951171875</v>
      </c>
      <c r="M85">
        <v>1564.9200439453125</v>
      </c>
      <c r="N85">
        <v>1482.449951171875</v>
      </c>
      <c r="O85">
        <v>1514.1933186848958</v>
      </c>
      <c r="P85">
        <v>1506.6500244140625</v>
      </c>
      <c r="Q85">
        <v>1564.9200439453125</v>
      </c>
      <c r="R85">
        <v>1369.739990234375</v>
      </c>
      <c r="S85">
        <v>1479.0600179036458</v>
      </c>
    </row>
    <row r="86" spans="1:19" x14ac:dyDescent="0.35">
      <c r="A86" s="1">
        <v>45880.433333333334</v>
      </c>
      <c r="B86" s="158" t="s">
        <v>24</v>
      </c>
      <c r="C86">
        <v>1596.8599853515625</v>
      </c>
      <c r="D86">
        <v>1596.8599853515625</v>
      </c>
      <c r="E86">
        <v>1595.18994140625</v>
      </c>
      <c r="F86">
        <v>1595.18994140625</v>
      </c>
      <c r="G86">
        <v>6764531</v>
      </c>
      <c r="H86">
        <v>6.4607656707417107E-3</v>
      </c>
      <c r="I86">
        <v>10.239990234375</v>
      </c>
      <c r="J86">
        <v>626805362</v>
      </c>
      <c r="K86">
        <v>44328399.405056</v>
      </c>
      <c r="L86">
        <v>1493.3699951171875</v>
      </c>
      <c r="M86">
        <v>1564.9200439453125</v>
      </c>
      <c r="N86">
        <v>1482.449951171875</v>
      </c>
      <c r="O86">
        <v>1514.1933186848958</v>
      </c>
      <c r="P86">
        <v>1506.6500244140625</v>
      </c>
      <c r="Q86">
        <v>1564.9200439453125</v>
      </c>
      <c r="R86">
        <v>1369.739990234375</v>
      </c>
      <c r="S86">
        <v>1479.0600179036458</v>
      </c>
    </row>
    <row r="87" spans="1:19" x14ac:dyDescent="0.35">
      <c r="A87" s="1">
        <v>45880.434027777781</v>
      </c>
      <c r="B87" s="158" t="s">
        <v>24</v>
      </c>
      <c r="C87">
        <v>1598.06005859375</v>
      </c>
      <c r="D87">
        <v>1598.06005859375</v>
      </c>
      <c r="E87">
        <v>1596.8900146484375</v>
      </c>
      <c r="F87">
        <v>1596.8900146484375</v>
      </c>
      <c r="G87">
        <v>7729755</v>
      </c>
      <c r="H87">
        <v>7.5334009554902954E-3</v>
      </c>
      <c r="I87">
        <v>11.9400634765625</v>
      </c>
      <c r="J87">
        <v>634535117</v>
      </c>
      <c r="K87">
        <v>44328399.405056</v>
      </c>
      <c r="L87">
        <v>1493.3699951171875</v>
      </c>
      <c r="M87">
        <v>1564.9200439453125</v>
      </c>
      <c r="N87">
        <v>1482.449951171875</v>
      </c>
      <c r="O87">
        <v>1514.1933186848958</v>
      </c>
      <c r="P87">
        <v>1506.6500244140625</v>
      </c>
      <c r="Q87">
        <v>1564.9200439453125</v>
      </c>
      <c r="R87">
        <v>1369.739990234375</v>
      </c>
      <c r="S87">
        <v>1479.0600179036458</v>
      </c>
    </row>
    <row r="88" spans="1:19" x14ac:dyDescent="0.35">
      <c r="A88" s="1">
        <v>45880.43472222222</v>
      </c>
      <c r="B88" s="158" t="s">
        <v>24</v>
      </c>
      <c r="C88">
        <v>1599.239990234375</v>
      </c>
      <c r="D88">
        <v>1599.239990234375</v>
      </c>
      <c r="E88">
        <v>1597.9200439453125</v>
      </c>
      <c r="F88">
        <v>1597.9200439453125</v>
      </c>
      <c r="G88">
        <v>6205503</v>
      </c>
      <c r="H88">
        <v>8.1832822316236023E-3</v>
      </c>
      <c r="I88">
        <v>12.9700927734375</v>
      </c>
      <c r="J88">
        <v>640740620</v>
      </c>
      <c r="K88">
        <v>44328399.405056</v>
      </c>
      <c r="L88">
        <v>1493.3699951171875</v>
      </c>
      <c r="M88">
        <v>1564.9200439453125</v>
      </c>
      <c r="N88">
        <v>1482.449951171875</v>
      </c>
      <c r="O88">
        <v>1514.1933186848958</v>
      </c>
      <c r="P88">
        <v>1506.6500244140625</v>
      </c>
      <c r="Q88">
        <v>1564.9200439453125</v>
      </c>
      <c r="R88">
        <v>1369.739990234375</v>
      </c>
      <c r="S88">
        <v>1479.0600179036458</v>
      </c>
    </row>
    <row r="89" spans="1:19" x14ac:dyDescent="0.35">
      <c r="A89" s="1">
        <v>45880.435416666667</v>
      </c>
      <c r="B89" s="158" t="s">
        <v>24</v>
      </c>
      <c r="C89">
        <v>1600.5400390625</v>
      </c>
      <c r="D89">
        <v>1600.719970703125</v>
      </c>
      <c r="E89">
        <v>1599.489990234375</v>
      </c>
      <c r="F89">
        <v>1599.510009765625</v>
      </c>
      <c r="G89">
        <v>8342996</v>
      </c>
      <c r="H89">
        <v>9.1864469177620617E-3</v>
      </c>
      <c r="I89">
        <v>14.56005859375</v>
      </c>
      <c r="J89">
        <v>649083616</v>
      </c>
      <c r="K89">
        <v>44328399.405056</v>
      </c>
      <c r="L89">
        <v>1493.3699951171875</v>
      </c>
      <c r="M89">
        <v>1564.9200439453125</v>
      </c>
      <c r="N89">
        <v>1482.449951171875</v>
      </c>
      <c r="O89">
        <v>1514.1933186848958</v>
      </c>
      <c r="P89">
        <v>1506.6500244140625</v>
      </c>
      <c r="Q89">
        <v>1564.9200439453125</v>
      </c>
      <c r="R89">
        <v>1369.739990234375</v>
      </c>
      <c r="S89">
        <v>1479.0600179036458</v>
      </c>
    </row>
    <row r="90" spans="1:19" x14ac:dyDescent="0.35">
      <c r="A90" s="1">
        <v>45880.436111111114</v>
      </c>
      <c r="B90" s="158" t="s">
        <v>24</v>
      </c>
      <c r="C90">
        <v>1600.6500244140625</v>
      </c>
      <c r="D90">
        <v>1601</v>
      </c>
      <c r="E90">
        <v>1600.3699951171875</v>
      </c>
      <c r="F90">
        <v>1600.9200439453125</v>
      </c>
      <c r="G90">
        <v>8987776</v>
      </c>
      <c r="H90">
        <v>1.007608647934251E-2</v>
      </c>
      <c r="I90">
        <v>15.9700927734375</v>
      </c>
      <c r="J90">
        <v>658071392</v>
      </c>
      <c r="K90">
        <v>44328399.405056</v>
      </c>
      <c r="L90">
        <v>1493.3699951171875</v>
      </c>
      <c r="M90">
        <v>1564.9200439453125</v>
      </c>
      <c r="N90">
        <v>1482.449951171875</v>
      </c>
      <c r="O90">
        <v>1514.1933186848958</v>
      </c>
      <c r="P90">
        <v>1506.6500244140625</v>
      </c>
      <c r="Q90">
        <v>1564.9200439453125</v>
      </c>
      <c r="R90">
        <v>1369.739990234375</v>
      </c>
      <c r="S90">
        <v>1479.0600179036458</v>
      </c>
    </row>
    <row r="91" spans="1:19" x14ac:dyDescent="0.35">
      <c r="A91" s="1">
        <v>45880.436805555553</v>
      </c>
      <c r="B91" s="158" t="s">
        <v>24</v>
      </c>
      <c r="C91">
        <v>1600.7099609375</v>
      </c>
      <c r="D91">
        <v>1601.18994140625</v>
      </c>
      <c r="E91">
        <v>1599.969970703125</v>
      </c>
      <c r="F91">
        <v>1600.719970703125</v>
      </c>
      <c r="G91">
        <v>9558945</v>
      </c>
      <c r="H91">
        <v>9.9498533184533781E-3</v>
      </c>
      <c r="I91">
        <v>15.77001953125</v>
      </c>
      <c r="J91">
        <v>667630337</v>
      </c>
      <c r="K91">
        <v>44328399.405056</v>
      </c>
      <c r="L91">
        <v>1493.3699951171875</v>
      </c>
      <c r="M91">
        <v>1564.9200439453125</v>
      </c>
      <c r="N91">
        <v>1482.449951171875</v>
      </c>
      <c r="O91">
        <v>1514.1933186848958</v>
      </c>
      <c r="P91">
        <v>1506.6500244140625</v>
      </c>
      <c r="Q91">
        <v>1564.9200439453125</v>
      </c>
      <c r="R91">
        <v>1369.739990234375</v>
      </c>
      <c r="S91">
        <v>1479.0600179036458</v>
      </c>
    </row>
    <row r="92" spans="1:19" x14ac:dyDescent="0.35">
      <c r="A92" s="1">
        <v>45880.4375</v>
      </c>
      <c r="B92" s="158" t="s">
        <v>24</v>
      </c>
      <c r="C92">
        <v>1601.25</v>
      </c>
      <c r="D92">
        <v>1601.7900390625</v>
      </c>
      <c r="E92">
        <v>1600.81005859375</v>
      </c>
      <c r="F92">
        <v>1600.81005859375</v>
      </c>
      <c r="G92">
        <v>7199888</v>
      </c>
      <c r="H92">
        <v>1.000669289913439E-2</v>
      </c>
      <c r="I92">
        <v>15.860107421875</v>
      </c>
      <c r="J92">
        <v>674830225</v>
      </c>
      <c r="K92">
        <v>44328399.405056</v>
      </c>
      <c r="L92">
        <v>1493.3699951171875</v>
      </c>
      <c r="M92">
        <v>1564.9200439453125</v>
      </c>
      <c r="N92">
        <v>1482.449951171875</v>
      </c>
      <c r="O92">
        <v>1514.1933186848958</v>
      </c>
      <c r="P92">
        <v>1506.6500244140625</v>
      </c>
      <c r="Q92">
        <v>1564.9200439453125</v>
      </c>
      <c r="R92">
        <v>1369.739990234375</v>
      </c>
      <c r="S92">
        <v>1479.0600179036458</v>
      </c>
    </row>
    <row r="93" spans="1:19" x14ac:dyDescent="0.35">
      <c r="A93" s="1">
        <v>45880.438194444447</v>
      </c>
      <c r="B93" s="158" t="s">
        <v>24</v>
      </c>
      <c r="C93">
        <v>1600.6400146484375</v>
      </c>
      <c r="D93">
        <v>1601.31005859375</v>
      </c>
      <c r="E93">
        <v>1600.6400146484375</v>
      </c>
      <c r="F93">
        <v>1601.239990234375</v>
      </c>
      <c r="G93">
        <v>7281134</v>
      </c>
      <c r="H93">
        <v>1.027795171100231E-2</v>
      </c>
      <c r="I93">
        <v>16.2900390625</v>
      </c>
      <c r="J93">
        <v>682111359</v>
      </c>
      <c r="K93">
        <v>44328399.405056</v>
      </c>
      <c r="L93">
        <v>1493.3699951171875</v>
      </c>
      <c r="M93">
        <v>1564.9200439453125</v>
      </c>
      <c r="N93">
        <v>1482.449951171875</v>
      </c>
      <c r="O93">
        <v>1514.1933186848958</v>
      </c>
      <c r="P93">
        <v>1506.6500244140625</v>
      </c>
      <c r="Q93">
        <v>1564.9200439453125</v>
      </c>
      <c r="R93">
        <v>1369.739990234375</v>
      </c>
      <c r="S93">
        <v>1479.0600179036458</v>
      </c>
    </row>
    <row r="94" spans="1:19" x14ac:dyDescent="0.35">
      <c r="A94" s="1">
        <v>45880.438888888886</v>
      </c>
      <c r="B94" s="158" t="s">
        <v>24</v>
      </c>
      <c r="C94">
        <v>1599.4599609375</v>
      </c>
      <c r="D94">
        <v>1600.530029296875</v>
      </c>
      <c r="E94">
        <v>1599.3599853515625</v>
      </c>
      <c r="F94">
        <v>1600.530029296875</v>
      </c>
      <c r="G94">
        <v>7102618</v>
      </c>
      <c r="H94">
        <v>9.8300126849308108E-3</v>
      </c>
      <c r="I94">
        <v>15.580078125</v>
      </c>
      <c r="J94">
        <v>689213977</v>
      </c>
      <c r="K94">
        <v>44328399.405056</v>
      </c>
      <c r="L94">
        <v>1493.3699951171875</v>
      </c>
      <c r="M94">
        <v>1564.9200439453125</v>
      </c>
      <c r="N94">
        <v>1482.449951171875</v>
      </c>
      <c r="O94">
        <v>1514.1933186848958</v>
      </c>
      <c r="P94">
        <v>1506.6500244140625</v>
      </c>
      <c r="Q94">
        <v>1564.9200439453125</v>
      </c>
      <c r="R94">
        <v>1369.739990234375</v>
      </c>
      <c r="S94">
        <v>1479.0600179036458</v>
      </c>
    </row>
    <row r="95" spans="1:19" x14ac:dyDescent="0.35">
      <c r="A95" s="1">
        <v>45880.439583333333</v>
      </c>
      <c r="B95" s="158" t="s">
        <v>24</v>
      </c>
      <c r="C95">
        <v>1598.4000244140625</v>
      </c>
      <c r="D95">
        <v>1599.449951171875</v>
      </c>
      <c r="E95">
        <v>1598.199951171875</v>
      </c>
      <c r="F95">
        <v>1599.1400146484375</v>
      </c>
      <c r="G95">
        <v>6204321</v>
      </c>
      <c r="H95">
        <v>8.9530041412794765E-3</v>
      </c>
      <c r="I95">
        <v>14.1900634765625</v>
      </c>
      <c r="J95">
        <v>695418298</v>
      </c>
      <c r="K95">
        <v>44328399.405056</v>
      </c>
      <c r="L95">
        <v>1493.3699951171875</v>
      </c>
      <c r="M95">
        <v>1564.9200439453125</v>
      </c>
      <c r="N95">
        <v>1482.449951171875</v>
      </c>
      <c r="O95">
        <v>1514.1933186848958</v>
      </c>
      <c r="P95">
        <v>1506.6500244140625</v>
      </c>
      <c r="Q95">
        <v>1564.9200439453125</v>
      </c>
      <c r="R95">
        <v>1369.739990234375</v>
      </c>
      <c r="S95">
        <v>1479.0600179036458</v>
      </c>
    </row>
    <row r="96" spans="1:19" x14ac:dyDescent="0.35">
      <c r="A96" s="1">
        <v>45880.44027777778</v>
      </c>
      <c r="B96" s="158" t="s">
        <v>24</v>
      </c>
      <c r="C96">
        <v>1597.719970703125</v>
      </c>
      <c r="D96">
        <v>1598.449951171875</v>
      </c>
      <c r="E96">
        <v>1597.719970703125</v>
      </c>
      <c r="F96">
        <v>1598.27001953125</v>
      </c>
      <c r="G96">
        <v>4106577</v>
      </c>
      <c r="H96">
        <v>8.4040939901770736E-3</v>
      </c>
      <c r="I96">
        <v>13.320068359375</v>
      </c>
      <c r="J96">
        <v>699524875</v>
      </c>
      <c r="K96">
        <v>44328399.405056</v>
      </c>
      <c r="L96">
        <v>1493.3699951171875</v>
      </c>
      <c r="M96">
        <v>1564.9200439453125</v>
      </c>
      <c r="N96">
        <v>1482.449951171875</v>
      </c>
      <c r="O96">
        <v>1514.1933186848958</v>
      </c>
      <c r="P96">
        <v>1506.6500244140625</v>
      </c>
      <c r="Q96">
        <v>1564.9200439453125</v>
      </c>
      <c r="R96">
        <v>1369.739990234375</v>
      </c>
      <c r="S96">
        <v>1479.0600179036458</v>
      </c>
    </row>
    <row r="97" spans="1:19" x14ac:dyDescent="0.35">
      <c r="A97" s="1">
        <v>45880.440972222219</v>
      </c>
      <c r="B97" s="158" t="s">
        <v>24</v>
      </c>
      <c r="C97">
        <v>1597.6300048828125</v>
      </c>
      <c r="D97">
        <v>1597.8399658203125</v>
      </c>
      <c r="E97">
        <v>1597.3800048828125</v>
      </c>
      <c r="F97">
        <v>1597.780029296875</v>
      </c>
      <c r="G97">
        <v>4986402</v>
      </c>
      <c r="H97">
        <v>8.0949421245218121E-3</v>
      </c>
      <c r="I97">
        <v>12.830078125</v>
      </c>
      <c r="J97">
        <v>704511277</v>
      </c>
      <c r="K97">
        <v>44328399.405056</v>
      </c>
      <c r="L97">
        <v>1493.3699951171875</v>
      </c>
      <c r="M97">
        <v>1564.9200439453125</v>
      </c>
      <c r="N97">
        <v>1482.449951171875</v>
      </c>
      <c r="O97">
        <v>1514.1933186848958</v>
      </c>
      <c r="P97">
        <v>1506.6500244140625</v>
      </c>
      <c r="Q97">
        <v>1564.9200439453125</v>
      </c>
      <c r="R97">
        <v>1369.739990234375</v>
      </c>
      <c r="S97">
        <v>1479.0600179036458</v>
      </c>
    </row>
    <row r="98" spans="1:19" x14ac:dyDescent="0.35">
      <c r="A98" s="1">
        <v>45880.441666666666</v>
      </c>
      <c r="B98" s="158" t="s">
        <v>24</v>
      </c>
      <c r="C98">
        <v>1598.280029296875</v>
      </c>
      <c r="D98">
        <v>1598.2900390625</v>
      </c>
      <c r="E98">
        <v>1597.699951171875</v>
      </c>
      <c r="F98">
        <v>1597.719970703125</v>
      </c>
      <c r="G98">
        <v>4265719</v>
      </c>
      <c r="H98">
        <v>8.0570490707344705E-3</v>
      </c>
      <c r="I98">
        <v>12.77001953125</v>
      </c>
      <c r="J98">
        <v>708776996</v>
      </c>
      <c r="K98">
        <v>44328399.405056</v>
      </c>
      <c r="L98">
        <v>1493.3699951171875</v>
      </c>
      <c r="M98">
        <v>1564.9200439453125</v>
      </c>
      <c r="N98">
        <v>1482.449951171875</v>
      </c>
      <c r="O98">
        <v>1514.1933186848958</v>
      </c>
      <c r="P98">
        <v>1506.6500244140625</v>
      </c>
      <c r="Q98">
        <v>1564.9200439453125</v>
      </c>
      <c r="R98">
        <v>1369.739990234375</v>
      </c>
      <c r="S98">
        <v>1479.0600179036458</v>
      </c>
    </row>
    <row r="99" spans="1:19" x14ac:dyDescent="0.35">
      <c r="A99" s="1">
        <v>45880.442361111112</v>
      </c>
      <c r="B99" s="158" t="s">
        <v>24</v>
      </c>
      <c r="C99">
        <v>1598.25</v>
      </c>
      <c r="D99">
        <v>1598.6300048828125</v>
      </c>
      <c r="E99">
        <v>1598.1300048828125</v>
      </c>
      <c r="F99">
        <v>1598.280029296875</v>
      </c>
      <c r="G99">
        <v>3630799</v>
      </c>
      <c r="H99">
        <v>8.4104094991416297E-3</v>
      </c>
      <c r="I99">
        <v>13.330078125</v>
      </c>
      <c r="J99">
        <v>712407795</v>
      </c>
      <c r="K99">
        <v>44328399.405056</v>
      </c>
      <c r="L99">
        <v>1493.3699951171875</v>
      </c>
      <c r="M99">
        <v>1564.9200439453125</v>
      </c>
      <c r="N99">
        <v>1482.449951171875</v>
      </c>
      <c r="O99">
        <v>1514.1933186848958</v>
      </c>
      <c r="P99">
        <v>1506.6500244140625</v>
      </c>
      <c r="Q99">
        <v>1564.9200439453125</v>
      </c>
      <c r="R99">
        <v>1369.739990234375</v>
      </c>
      <c r="S99">
        <v>1479.0600179036458</v>
      </c>
    </row>
    <row r="100" spans="1:19" x14ac:dyDescent="0.35">
      <c r="A100" s="1">
        <v>45880.443055555559</v>
      </c>
      <c r="B100" s="158" t="s">
        <v>24</v>
      </c>
      <c r="C100">
        <v>1598</v>
      </c>
      <c r="D100">
        <v>1598.43994140625</v>
      </c>
      <c r="E100">
        <v>1597.9300537109375</v>
      </c>
      <c r="F100">
        <v>1598.43994140625</v>
      </c>
      <c r="G100">
        <v>3884137</v>
      </c>
      <c r="H100">
        <v>8.5113036057705271E-3</v>
      </c>
      <c r="I100">
        <v>13.489990234375</v>
      </c>
      <c r="J100">
        <v>716291932</v>
      </c>
      <c r="K100">
        <v>44328399.405056</v>
      </c>
      <c r="L100">
        <v>1493.3699951171875</v>
      </c>
      <c r="M100">
        <v>1564.9200439453125</v>
      </c>
      <c r="N100">
        <v>1482.449951171875</v>
      </c>
      <c r="O100">
        <v>1514.1933186848958</v>
      </c>
      <c r="P100">
        <v>1506.6500244140625</v>
      </c>
      <c r="Q100">
        <v>1564.9200439453125</v>
      </c>
      <c r="R100">
        <v>1369.739990234375</v>
      </c>
      <c r="S100">
        <v>1479.0600179036458</v>
      </c>
    </row>
    <row r="101" spans="1:19" x14ac:dyDescent="0.35">
      <c r="A101" s="1">
        <v>45880.443749999999</v>
      </c>
      <c r="B101" s="158" t="s">
        <v>24</v>
      </c>
      <c r="C101">
        <v>1597.699951171875</v>
      </c>
      <c r="D101">
        <v>1598.239990234375</v>
      </c>
      <c r="E101">
        <v>1597.5999755859375</v>
      </c>
      <c r="F101">
        <v>1598.0699462890625</v>
      </c>
      <c r="G101">
        <v>3249639</v>
      </c>
      <c r="H101">
        <v>8.2778608292879419E-3</v>
      </c>
      <c r="I101">
        <v>13.1199951171875</v>
      </c>
      <c r="J101">
        <v>719541571</v>
      </c>
      <c r="K101">
        <v>44328399.405056</v>
      </c>
      <c r="L101">
        <v>1493.3699951171875</v>
      </c>
      <c r="M101">
        <v>1564.9200439453125</v>
      </c>
      <c r="N101">
        <v>1482.449951171875</v>
      </c>
      <c r="O101">
        <v>1514.1933186848958</v>
      </c>
      <c r="P101">
        <v>1506.6500244140625</v>
      </c>
      <c r="Q101">
        <v>1564.9200439453125</v>
      </c>
      <c r="R101">
        <v>1369.739990234375</v>
      </c>
      <c r="S101">
        <v>1479.0600179036458</v>
      </c>
    </row>
    <row r="102" spans="1:19" x14ac:dyDescent="0.35">
      <c r="A102" s="1">
        <v>45880.444444444445</v>
      </c>
      <c r="B102" s="158" t="s">
        <v>24</v>
      </c>
      <c r="C102">
        <v>1597.97998046875</v>
      </c>
      <c r="D102">
        <v>1598.0899658203125</v>
      </c>
      <c r="E102">
        <v>1597.719970703125</v>
      </c>
      <c r="F102">
        <v>1597.75</v>
      </c>
      <c r="G102">
        <v>3096671</v>
      </c>
      <c r="H102">
        <v>8.0759955976281404E-3</v>
      </c>
      <c r="I102">
        <v>12.800048828125</v>
      </c>
      <c r="J102">
        <v>722638242</v>
      </c>
      <c r="K102">
        <v>44328399.405056</v>
      </c>
      <c r="L102">
        <v>1493.3699951171875</v>
      </c>
      <c r="M102">
        <v>1564.9200439453125</v>
      </c>
      <c r="N102">
        <v>1482.449951171875</v>
      </c>
      <c r="O102">
        <v>1514.1933186848958</v>
      </c>
      <c r="P102">
        <v>1506.6500244140625</v>
      </c>
      <c r="Q102">
        <v>1564.9200439453125</v>
      </c>
      <c r="R102">
        <v>1369.739990234375</v>
      </c>
      <c r="S102">
        <v>1479.0600179036458</v>
      </c>
    </row>
    <row r="103" spans="1:19" x14ac:dyDescent="0.35">
      <c r="A103" s="1">
        <v>45880.445138888892</v>
      </c>
      <c r="B103" s="158" t="s">
        <v>24</v>
      </c>
      <c r="C103">
        <v>1597.6500244140625</v>
      </c>
      <c r="D103">
        <v>1597.989990234375</v>
      </c>
      <c r="E103">
        <v>1597.6199951171875</v>
      </c>
      <c r="F103">
        <v>1597.989990234375</v>
      </c>
      <c r="G103">
        <v>2815682</v>
      </c>
      <c r="H103">
        <v>8.2274137759734932E-3</v>
      </c>
      <c r="I103">
        <v>13.0400390625</v>
      </c>
      <c r="J103">
        <v>725453924</v>
      </c>
      <c r="K103">
        <v>44328399.405056</v>
      </c>
      <c r="L103">
        <v>1493.3699951171875</v>
      </c>
      <c r="M103">
        <v>1564.9200439453125</v>
      </c>
      <c r="N103">
        <v>1482.449951171875</v>
      </c>
      <c r="O103">
        <v>1514.1933186848958</v>
      </c>
      <c r="P103">
        <v>1506.6500244140625</v>
      </c>
      <c r="Q103">
        <v>1564.9200439453125</v>
      </c>
      <c r="R103">
        <v>1369.739990234375</v>
      </c>
      <c r="S103">
        <v>1479.0600179036458</v>
      </c>
    </row>
    <row r="104" spans="1:19" x14ac:dyDescent="0.35">
      <c r="A104" s="1">
        <v>45880.445833333331</v>
      </c>
      <c r="B104" s="158" t="s">
        <v>24</v>
      </c>
      <c r="C104">
        <v>1597.56005859375</v>
      </c>
      <c r="D104">
        <v>1597.72998046875</v>
      </c>
      <c r="E104">
        <v>1597.3800048828125</v>
      </c>
      <c r="F104">
        <v>1597.6800537109375</v>
      </c>
      <c r="G104">
        <v>2493000</v>
      </c>
      <c r="H104">
        <v>8.0318640532782495E-3</v>
      </c>
      <c r="I104">
        <v>12.7301025390625</v>
      </c>
      <c r="J104">
        <v>727946924</v>
      </c>
      <c r="K104">
        <v>44328399.405056</v>
      </c>
      <c r="L104">
        <v>1493.3699951171875</v>
      </c>
      <c r="M104">
        <v>1564.9200439453125</v>
      </c>
      <c r="N104">
        <v>1482.449951171875</v>
      </c>
      <c r="O104">
        <v>1514.1933186848958</v>
      </c>
      <c r="P104">
        <v>1506.6500244140625</v>
      </c>
      <c r="Q104">
        <v>1564.9200439453125</v>
      </c>
      <c r="R104">
        <v>1369.739990234375</v>
      </c>
      <c r="S104">
        <v>1479.0600179036458</v>
      </c>
    </row>
    <row r="105" spans="1:19" x14ac:dyDescent="0.35">
      <c r="A105" s="1">
        <v>45880.446527777778</v>
      </c>
      <c r="B105" s="158" t="s">
        <v>24</v>
      </c>
      <c r="C105">
        <v>1597.5699462890625</v>
      </c>
      <c r="D105">
        <v>1597.5699462890625</v>
      </c>
      <c r="E105">
        <v>1597.239990234375</v>
      </c>
      <c r="F105">
        <v>1597.3499755859375</v>
      </c>
      <c r="G105">
        <v>3509440</v>
      </c>
      <c r="H105">
        <v>7.8236062942518853E-3</v>
      </c>
      <c r="I105">
        <v>12.4000244140625</v>
      </c>
      <c r="J105">
        <v>731456364</v>
      </c>
      <c r="K105">
        <v>44328399.405056</v>
      </c>
      <c r="L105">
        <v>1493.3699951171875</v>
      </c>
      <c r="M105">
        <v>1564.9200439453125</v>
      </c>
      <c r="N105">
        <v>1482.449951171875</v>
      </c>
      <c r="O105">
        <v>1514.1933186848958</v>
      </c>
      <c r="P105">
        <v>1506.6500244140625</v>
      </c>
      <c r="Q105">
        <v>1564.9200439453125</v>
      </c>
      <c r="R105">
        <v>1369.739990234375</v>
      </c>
      <c r="S105">
        <v>1479.0600179036458</v>
      </c>
    </row>
    <row r="106" spans="1:19" x14ac:dyDescent="0.35">
      <c r="A106" s="1">
        <v>45880.447222222225</v>
      </c>
      <c r="B106" s="158" t="s">
        <v>24</v>
      </c>
      <c r="C106">
        <v>1597.489990234375</v>
      </c>
      <c r="D106">
        <v>1597.5699462890625</v>
      </c>
      <c r="E106">
        <v>1597.0699462890625</v>
      </c>
      <c r="F106">
        <v>1597.5699462890625</v>
      </c>
      <c r="G106">
        <v>2755724</v>
      </c>
      <c r="H106">
        <v>7.9623934546681242E-3</v>
      </c>
      <c r="I106">
        <v>12.6199951171875</v>
      </c>
      <c r="J106">
        <v>734212088</v>
      </c>
      <c r="K106">
        <v>44328399.405056</v>
      </c>
      <c r="L106">
        <v>1493.3699951171875</v>
      </c>
      <c r="M106">
        <v>1564.9200439453125</v>
      </c>
      <c r="N106">
        <v>1482.449951171875</v>
      </c>
      <c r="O106">
        <v>1514.1933186848958</v>
      </c>
      <c r="P106">
        <v>1506.6500244140625</v>
      </c>
      <c r="Q106">
        <v>1564.9200439453125</v>
      </c>
      <c r="R106">
        <v>1369.739990234375</v>
      </c>
      <c r="S106">
        <v>1479.0600179036458</v>
      </c>
    </row>
    <row r="107" spans="1:19" x14ac:dyDescent="0.35">
      <c r="A107" s="1">
        <v>45880.447916666664</v>
      </c>
      <c r="B107" s="158" t="s">
        <v>24</v>
      </c>
      <c r="C107">
        <v>1597.0799560546875</v>
      </c>
      <c r="D107">
        <v>1597.6500244140625</v>
      </c>
      <c r="E107">
        <v>1597.0799560546875</v>
      </c>
      <c r="F107">
        <v>1597.550048828125</v>
      </c>
      <c r="G107">
        <v>3652195</v>
      </c>
      <c r="H107">
        <v>7.9498394551410171E-3</v>
      </c>
      <c r="I107">
        <v>12.60009765625</v>
      </c>
      <c r="J107">
        <v>737864283</v>
      </c>
      <c r="K107">
        <v>44328399.405056</v>
      </c>
      <c r="L107">
        <v>1493.3699951171875</v>
      </c>
      <c r="M107">
        <v>1564.9200439453125</v>
      </c>
      <c r="N107">
        <v>1482.449951171875</v>
      </c>
      <c r="O107">
        <v>1514.1933186848958</v>
      </c>
      <c r="P107">
        <v>1506.6500244140625</v>
      </c>
      <c r="Q107">
        <v>1564.9200439453125</v>
      </c>
      <c r="R107">
        <v>1369.739990234375</v>
      </c>
      <c r="S107">
        <v>1479.0600179036458</v>
      </c>
    </row>
    <row r="108" spans="1:19" x14ac:dyDescent="0.35">
      <c r="A108" s="1">
        <v>45880.448611111111</v>
      </c>
      <c r="B108" s="158" t="s">
        <v>24</v>
      </c>
      <c r="C108">
        <v>1597.6300048828125</v>
      </c>
      <c r="D108">
        <v>1597.6700439453125</v>
      </c>
      <c r="E108">
        <v>1597.300048828125</v>
      </c>
      <c r="F108">
        <v>1597.4100341796875</v>
      </c>
      <c r="G108">
        <v>2762281</v>
      </c>
      <c r="H108">
        <v>7.8614993480392269E-3</v>
      </c>
      <c r="I108">
        <v>12.4600830078125</v>
      </c>
      <c r="J108">
        <v>740626564</v>
      </c>
      <c r="K108">
        <v>44328399.405056</v>
      </c>
      <c r="L108">
        <v>1493.3699951171875</v>
      </c>
      <c r="M108">
        <v>1564.9200439453125</v>
      </c>
      <c r="N108">
        <v>1482.449951171875</v>
      </c>
      <c r="O108">
        <v>1514.1933186848958</v>
      </c>
      <c r="P108">
        <v>1506.6500244140625</v>
      </c>
      <c r="Q108">
        <v>1564.9200439453125</v>
      </c>
      <c r="R108">
        <v>1369.739990234375</v>
      </c>
      <c r="S108">
        <v>1479.0600179036458</v>
      </c>
    </row>
    <row r="109" spans="1:19" x14ac:dyDescent="0.35">
      <c r="A109" s="1">
        <v>45880.449305555558</v>
      </c>
      <c r="B109" s="158" t="s">
        <v>24</v>
      </c>
      <c r="C109">
        <v>1598.1800537109375</v>
      </c>
      <c r="D109">
        <v>1598.300048828125</v>
      </c>
      <c r="E109">
        <v>1597.739990234375</v>
      </c>
      <c r="F109">
        <v>1597.739990234375</v>
      </c>
      <c r="G109">
        <v>2394171</v>
      </c>
      <c r="H109">
        <v>8.0696800886635844E-3</v>
      </c>
      <c r="I109">
        <v>12.7900390625</v>
      </c>
      <c r="J109">
        <v>743020735</v>
      </c>
      <c r="K109">
        <v>44328399.405056</v>
      </c>
      <c r="L109">
        <v>1493.3699951171875</v>
      </c>
      <c r="M109">
        <v>1564.9200439453125</v>
      </c>
      <c r="N109">
        <v>1482.449951171875</v>
      </c>
      <c r="O109">
        <v>1514.1933186848958</v>
      </c>
      <c r="P109">
        <v>1506.6500244140625</v>
      </c>
      <c r="Q109">
        <v>1564.9200439453125</v>
      </c>
      <c r="R109">
        <v>1369.739990234375</v>
      </c>
      <c r="S109">
        <v>1479.0600179036458</v>
      </c>
    </row>
    <row r="110" spans="1:19" x14ac:dyDescent="0.35">
      <c r="A110" s="1">
        <v>45880.45</v>
      </c>
      <c r="B110" s="158" t="s">
        <v>24</v>
      </c>
      <c r="C110">
        <v>1597.93994140625</v>
      </c>
      <c r="D110">
        <v>1598.3800048828125</v>
      </c>
      <c r="E110">
        <v>1597.93994140625</v>
      </c>
      <c r="F110">
        <v>1598.22998046875</v>
      </c>
      <c r="G110">
        <v>2578179</v>
      </c>
      <c r="H110">
        <v>8.3788319543188459E-3</v>
      </c>
      <c r="I110">
        <v>13.280029296875</v>
      </c>
      <c r="J110">
        <v>745598914</v>
      </c>
      <c r="K110">
        <v>44328399.405056</v>
      </c>
      <c r="L110">
        <v>1493.3699951171875</v>
      </c>
      <c r="M110">
        <v>1564.9200439453125</v>
      </c>
      <c r="N110">
        <v>1482.449951171875</v>
      </c>
      <c r="O110">
        <v>1514.1933186848958</v>
      </c>
      <c r="P110">
        <v>1506.6500244140625</v>
      </c>
      <c r="Q110">
        <v>1564.9200439453125</v>
      </c>
      <c r="R110">
        <v>1369.739990234375</v>
      </c>
      <c r="S110">
        <v>1479.0600179036458</v>
      </c>
    </row>
    <row r="111" spans="1:19" x14ac:dyDescent="0.35">
      <c r="A111" s="1">
        <v>45880.450694444444</v>
      </c>
      <c r="B111" s="158" t="s">
        <v>24</v>
      </c>
      <c r="C111">
        <v>1597.9599609375</v>
      </c>
      <c r="D111">
        <v>1598.3199462890625</v>
      </c>
      <c r="E111">
        <v>1597.8800048828125</v>
      </c>
      <c r="F111">
        <v>1598.0400390625</v>
      </c>
      <c r="G111">
        <v>2310910</v>
      </c>
      <c r="H111">
        <v>8.2589913207962787E-3</v>
      </c>
      <c r="I111">
        <v>13.090087890625</v>
      </c>
      <c r="J111">
        <v>747909824</v>
      </c>
      <c r="K111">
        <v>44328399.405056</v>
      </c>
      <c r="L111">
        <v>1493.3699951171875</v>
      </c>
      <c r="M111">
        <v>1564.9200439453125</v>
      </c>
      <c r="N111">
        <v>1482.449951171875</v>
      </c>
      <c r="O111">
        <v>1514.1933186848958</v>
      </c>
      <c r="P111">
        <v>1506.6500244140625</v>
      </c>
      <c r="Q111">
        <v>1564.9200439453125</v>
      </c>
      <c r="R111">
        <v>1369.739990234375</v>
      </c>
      <c r="S111">
        <v>1479.0600179036458</v>
      </c>
    </row>
    <row r="112" spans="1:19" x14ac:dyDescent="0.35">
      <c r="A112" s="1">
        <v>45880.451388888891</v>
      </c>
      <c r="B112" s="158" t="s">
        <v>24</v>
      </c>
      <c r="C112">
        <v>1598.06005859375</v>
      </c>
      <c r="D112">
        <v>1598.0699462890625</v>
      </c>
      <c r="E112">
        <v>1597.9100341796875</v>
      </c>
      <c r="F112">
        <v>1598.030029296875</v>
      </c>
      <c r="G112">
        <v>3468424</v>
      </c>
      <c r="H112">
        <v>8.2526758118317209E-3</v>
      </c>
      <c r="I112">
        <v>13.080078125</v>
      </c>
      <c r="J112">
        <v>751378248</v>
      </c>
      <c r="K112">
        <v>44328399.405056</v>
      </c>
      <c r="L112">
        <v>1493.3699951171875</v>
      </c>
      <c r="M112">
        <v>1564.9200439453125</v>
      </c>
      <c r="N112">
        <v>1482.449951171875</v>
      </c>
      <c r="O112">
        <v>1514.1933186848958</v>
      </c>
      <c r="P112">
        <v>1506.6500244140625</v>
      </c>
      <c r="Q112">
        <v>1564.9200439453125</v>
      </c>
      <c r="R112">
        <v>1369.739990234375</v>
      </c>
      <c r="S112">
        <v>1479.0600179036458</v>
      </c>
    </row>
    <row r="113" spans="1:19" x14ac:dyDescent="0.35">
      <c r="A113" s="1">
        <v>45880.45208333333</v>
      </c>
      <c r="B113" s="158" t="s">
        <v>24</v>
      </c>
      <c r="C113">
        <v>1598.0899658203125</v>
      </c>
      <c r="D113">
        <v>1598.56005859375</v>
      </c>
      <c r="E113">
        <v>1597.969970703125</v>
      </c>
      <c r="F113">
        <v>1597.969970703125</v>
      </c>
      <c r="G113">
        <v>3076435</v>
      </c>
      <c r="H113">
        <v>8.2147827580443793E-3</v>
      </c>
      <c r="I113">
        <v>13.02001953125</v>
      </c>
      <c r="J113">
        <v>754454683</v>
      </c>
      <c r="K113">
        <v>44328399.405056</v>
      </c>
      <c r="L113">
        <v>1493.3699951171875</v>
      </c>
      <c r="M113">
        <v>1564.9200439453125</v>
      </c>
      <c r="N113">
        <v>1482.449951171875</v>
      </c>
      <c r="O113">
        <v>1514.1933186848958</v>
      </c>
      <c r="P113">
        <v>1506.6500244140625</v>
      </c>
      <c r="Q113">
        <v>1564.9200439453125</v>
      </c>
      <c r="R113">
        <v>1369.739990234375</v>
      </c>
      <c r="S113">
        <v>1479.0600179036458</v>
      </c>
    </row>
    <row r="114" spans="1:19" x14ac:dyDescent="0.35">
      <c r="A114" s="1">
        <v>45880.452777777777</v>
      </c>
      <c r="B114" s="158" t="s">
        <v>24</v>
      </c>
      <c r="C114">
        <v>1598.25</v>
      </c>
      <c r="D114">
        <v>1598.2900390625</v>
      </c>
      <c r="E114">
        <v>1597.949951171875</v>
      </c>
      <c r="F114">
        <v>1598.0999755859375</v>
      </c>
      <c r="G114">
        <v>2982696</v>
      </c>
      <c r="H114">
        <v>8.2968073561816118E-3</v>
      </c>
      <c r="I114">
        <v>13.1500244140625</v>
      </c>
      <c r="J114">
        <v>757437379</v>
      </c>
      <c r="K114">
        <v>44328399.405056</v>
      </c>
      <c r="L114">
        <v>1493.3699951171875</v>
      </c>
      <c r="M114">
        <v>1564.9200439453125</v>
      </c>
      <c r="N114">
        <v>1482.449951171875</v>
      </c>
      <c r="O114">
        <v>1514.1933186848958</v>
      </c>
      <c r="P114">
        <v>1506.6500244140625</v>
      </c>
      <c r="Q114">
        <v>1564.9200439453125</v>
      </c>
      <c r="R114">
        <v>1369.739990234375</v>
      </c>
      <c r="S114">
        <v>1479.0600179036458</v>
      </c>
    </row>
    <row r="115" spans="1:19" x14ac:dyDescent="0.35">
      <c r="A115" s="1">
        <v>45880.453472222223</v>
      </c>
      <c r="B115" s="158" t="s">
        <v>24</v>
      </c>
      <c r="C115">
        <v>1598.5400390625</v>
      </c>
      <c r="D115">
        <v>1598.5799560546875</v>
      </c>
      <c r="E115">
        <v>1598.300048828125</v>
      </c>
      <c r="F115">
        <v>1598.300048828125</v>
      </c>
      <c r="G115">
        <v>3084440</v>
      </c>
      <c r="H115">
        <v>8.4230405170707436E-3</v>
      </c>
      <c r="I115">
        <v>13.35009765625</v>
      </c>
      <c r="J115">
        <v>760521819</v>
      </c>
      <c r="K115">
        <v>44328399.405056</v>
      </c>
      <c r="L115">
        <v>1493.3699951171875</v>
      </c>
      <c r="M115">
        <v>1564.9200439453125</v>
      </c>
      <c r="N115">
        <v>1482.449951171875</v>
      </c>
      <c r="O115">
        <v>1514.1933186848958</v>
      </c>
      <c r="P115">
        <v>1506.6500244140625</v>
      </c>
      <c r="Q115">
        <v>1564.9200439453125</v>
      </c>
      <c r="R115">
        <v>1369.739990234375</v>
      </c>
      <c r="S115">
        <v>1479.0600179036458</v>
      </c>
    </row>
    <row r="116" spans="1:19" x14ac:dyDescent="0.35">
      <c r="A116" s="1">
        <v>45880.45416666667</v>
      </c>
      <c r="B116" s="158" t="s">
        <v>24</v>
      </c>
      <c r="C116">
        <v>1598.530029296875</v>
      </c>
      <c r="D116">
        <v>1599.1400146484375</v>
      </c>
      <c r="E116">
        <v>1598.530029296875</v>
      </c>
      <c r="F116">
        <v>1598.9000244140625</v>
      </c>
      <c r="G116">
        <v>2649334</v>
      </c>
      <c r="H116">
        <v>8.8015859629341237E-3</v>
      </c>
      <c r="I116">
        <v>13.9500732421875</v>
      </c>
      <c r="J116">
        <v>763171153</v>
      </c>
      <c r="K116">
        <v>44328399.405056</v>
      </c>
      <c r="L116">
        <v>1493.3699951171875</v>
      </c>
      <c r="M116">
        <v>1564.9200439453125</v>
      </c>
      <c r="N116">
        <v>1482.449951171875</v>
      </c>
      <c r="O116">
        <v>1514.1933186848958</v>
      </c>
      <c r="P116">
        <v>1506.6500244140625</v>
      </c>
      <c r="Q116">
        <v>1564.9200439453125</v>
      </c>
      <c r="R116">
        <v>1369.739990234375</v>
      </c>
      <c r="S116">
        <v>1479.0600179036458</v>
      </c>
    </row>
    <row r="117" spans="1:19" x14ac:dyDescent="0.35">
      <c r="A117" s="1">
        <v>45880.454861111109</v>
      </c>
      <c r="B117" s="158" t="s">
        <v>24</v>
      </c>
      <c r="C117">
        <v>1598.8800048828125</v>
      </c>
      <c r="D117">
        <v>1599.0899658203125</v>
      </c>
      <c r="E117">
        <v>1598.5400390625</v>
      </c>
      <c r="F117">
        <v>1598.5999755859375</v>
      </c>
      <c r="G117">
        <v>2447036</v>
      </c>
      <c r="H117">
        <v>8.6122747308014311E-3</v>
      </c>
      <c r="I117">
        <v>13.6500244140625</v>
      </c>
      <c r="J117">
        <v>765618189</v>
      </c>
      <c r="K117">
        <v>44328399.405056</v>
      </c>
      <c r="L117">
        <v>1493.3699951171875</v>
      </c>
      <c r="M117">
        <v>1564.9200439453125</v>
      </c>
      <c r="N117">
        <v>1482.449951171875</v>
      </c>
      <c r="O117">
        <v>1514.1933186848958</v>
      </c>
      <c r="P117">
        <v>1506.6500244140625</v>
      </c>
      <c r="Q117">
        <v>1564.9200439453125</v>
      </c>
      <c r="R117">
        <v>1369.739990234375</v>
      </c>
      <c r="S117">
        <v>1479.0600179036458</v>
      </c>
    </row>
    <row r="118" spans="1:19" x14ac:dyDescent="0.35">
      <c r="A118" s="1">
        <v>45880.455555555556</v>
      </c>
      <c r="B118" s="158" t="s">
        <v>24</v>
      </c>
      <c r="C118">
        <v>1598.4200439453125</v>
      </c>
      <c r="D118">
        <v>1599.199951171875</v>
      </c>
      <c r="E118">
        <v>1598.3699951171875</v>
      </c>
      <c r="F118">
        <v>1598.8900146484375</v>
      </c>
      <c r="G118">
        <v>3413356</v>
      </c>
      <c r="H118">
        <v>8.7952704539695677E-3</v>
      </c>
      <c r="I118">
        <v>13.9400634765625</v>
      </c>
      <c r="J118">
        <v>769031545</v>
      </c>
      <c r="K118">
        <v>44328399.405056</v>
      </c>
      <c r="L118">
        <v>1493.3699951171875</v>
      </c>
      <c r="M118">
        <v>1564.9200439453125</v>
      </c>
      <c r="N118">
        <v>1482.449951171875</v>
      </c>
      <c r="O118">
        <v>1514.1933186848958</v>
      </c>
      <c r="P118">
        <v>1506.6500244140625</v>
      </c>
      <c r="Q118">
        <v>1564.9200439453125</v>
      </c>
      <c r="R118">
        <v>1369.739990234375</v>
      </c>
      <c r="S118">
        <v>1479.0600179036458</v>
      </c>
    </row>
    <row r="119" spans="1:19" x14ac:dyDescent="0.35">
      <c r="A119" s="1">
        <v>45880.456250000003</v>
      </c>
      <c r="B119" s="158" t="s">
        <v>24</v>
      </c>
      <c r="C119">
        <v>1598.2099609375</v>
      </c>
      <c r="D119">
        <v>1598.739990234375</v>
      </c>
      <c r="E119">
        <v>1598.2099609375</v>
      </c>
      <c r="F119">
        <v>1598.739990234375</v>
      </c>
      <c r="G119">
        <v>3467772</v>
      </c>
      <c r="H119">
        <v>8.7006148379032196E-3</v>
      </c>
      <c r="I119">
        <v>13.7900390625</v>
      </c>
      <c r="J119">
        <v>772499317</v>
      </c>
      <c r="K119">
        <v>44328399.405056</v>
      </c>
      <c r="L119">
        <v>1493.3699951171875</v>
      </c>
      <c r="M119">
        <v>1564.9200439453125</v>
      </c>
      <c r="N119">
        <v>1482.449951171875</v>
      </c>
      <c r="O119">
        <v>1514.1933186848958</v>
      </c>
      <c r="P119">
        <v>1506.6500244140625</v>
      </c>
      <c r="Q119">
        <v>1564.9200439453125</v>
      </c>
      <c r="R119">
        <v>1369.739990234375</v>
      </c>
      <c r="S119">
        <v>1479.0600179036458</v>
      </c>
    </row>
    <row r="120" spans="1:19" x14ac:dyDescent="0.35">
      <c r="A120" s="1">
        <v>45880.456944444442</v>
      </c>
      <c r="B120" s="158" t="s">
        <v>24</v>
      </c>
      <c r="C120">
        <v>1598.300048828125</v>
      </c>
      <c r="D120">
        <v>1598.4200439453125</v>
      </c>
      <c r="E120">
        <v>1597.97998046875</v>
      </c>
      <c r="F120">
        <v>1598.1800537109375</v>
      </c>
      <c r="G120">
        <v>3317564</v>
      </c>
      <c r="H120">
        <v>8.3473314278980672E-3</v>
      </c>
      <c r="I120">
        <v>13.2301025390625</v>
      </c>
      <c r="J120">
        <v>775816881</v>
      </c>
      <c r="K120">
        <v>44328399.405056</v>
      </c>
      <c r="L120">
        <v>1493.3699951171875</v>
      </c>
      <c r="M120">
        <v>1564.9200439453125</v>
      </c>
      <c r="N120">
        <v>1482.449951171875</v>
      </c>
      <c r="O120">
        <v>1514.1933186848958</v>
      </c>
      <c r="P120">
        <v>1506.6500244140625</v>
      </c>
      <c r="Q120">
        <v>1564.9200439453125</v>
      </c>
      <c r="R120">
        <v>1369.739990234375</v>
      </c>
      <c r="S120">
        <v>1479.0600179036458</v>
      </c>
    </row>
    <row r="121" spans="1:19" x14ac:dyDescent="0.35">
      <c r="A121" s="1">
        <v>45880.457638888889</v>
      </c>
      <c r="B121" s="158" t="s">
        <v>24</v>
      </c>
      <c r="C121">
        <v>1597.8299560546875</v>
      </c>
      <c r="D121">
        <v>1598.3299560546875</v>
      </c>
      <c r="E121">
        <v>1597.8299560546875</v>
      </c>
      <c r="F121">
        <v>1598.3299560546875</v>
      </c>
      <c r="G121">
        <v>2425757</v>
      </c>
      <c r="H121">
        <v>8.4419100255624085E-3</v>
      </c>
      <c r="I121">
        <v>13.3800048828125</v>
      </c>
      <c r="J121">
        <v>778242638</v>
      </c>
      <c r="K121">
        <v>44328399.405056</v>
      </c>
      <c r="L121">
        <v>1493.3699951171875</v>
      </c>
      <c r="M121">
        <v>1564.9200439453125</v>
      </c>
      <c r="N121">
        <v>1482.449951171875</v>
      </c>
      <c r="O121">
        <v>1514.1933186848958</v>
      </c>
      <c r="P121">
        <v>1506.6500244140625</v>
      </c>
      <c r="Q121">
        <v>1564.9200439453125</v>
      </c>
      <c r="R121">
        <v>1369.739990234375</v>
      </c>
      <c r="S121">
        <v>1479.0600179036458</v>
      </c>
    </row>
    <row r="122" spans="1:19" x14ac:dyDescent="0.35">
      <c r="A122" s="1">
        <v>45880.458333333336</v>
      </c>
      <c r="B122" s="158" t="s">
        <v>24</v>
      </c>
      <c r="C122">
        <v>1597.6099853515625</v>
      </c>
      <c r="D122">
        <v>1597.989990234375</v>
      </c>
      <c r="E122">
        <v>1597.489990234375</v>
      </c>
      <c r="F122">
        <v>1597.989990234375</v>
      </c>
      <c r="G122">
        <v>4302263</v>
      </c>
      <c r="H122">
        <v>8.2274137759734932E-3</v>
      </c>
      <c r="I122">
        <v>13.0400390625</v>
      </c>
      <c r="J122">
        <v>782544901</v>
      </c>
      <c r="K122">
        <v>44328399.405056</v>
      </c>
      <c r="L122">
        <v>1493.3699951171875</v>
      </c>
      <c r="M122">
        <v>1564.9200439453125</v>
      </c>
      <c r="N122">
        <v>1482.449951171875</v>
      </c>
      <c r="O122">
        <v>1514.1933186848958</v>
      </c>
      <c r="P122">
        <v>1506.6500244140625</v>
      </c>
      <c r="Q122">
        <v>1564.9200439453125</v>
      </c>
      <c r="R122">
        <v>1369.739990234375</v>
      </c>
      <c r="S122">
        <v>1479.0600179036458</v>
      </c>
    </row>
    <row r="123" spans="1:19" x14ac:dyDescent="0.35">
      <c r="A123" s="1">
        <v>45880.459027777775</v>
      </c>
      <c r="B123" s="158" t="s">
        <v>24</v>
      </c>
      <c r="C123">
        <v>1597.3199462890625</v>
      </c>
      <c r="D123">
        <v>1597.43994140625</v>
      </c>
      <c r="E123">
        <v>1597.02001953125</v>
      </c>
      <c r="F123">
        <v>1597.3399658203125</v>
      </c>
      <c r="G123">
        <v>2803897</v>
      </c>
      <c r="H123">
        <v>7.8172907852873293E-3</v>
      </c>
      <c r="I123">
        <v>12.3900146484375</v>
      </c>
      <c r="J123">
        <v>785348798</v>
      </c>
      <c r="K123">
        <v>44328399.405056</v>
      </c>
      <c r="L123">
        <v>1493.3699951171875</v>
      </c>
      <c r="M123">
        <v>1564.9200439453125</v>
      </c>
      <c r="N123">
        <v>1482.449951171875</v>
      </c>
      <c r="O123">
        <v>1514.1933186848958</v>
      </c>
      <c r="P123">
        <v>1506.6500244140625</v>
      </c>
      <c r="Q123">
        <v>1564.9200439453125</v>
      </c>
      <c r="R123">
        <v>1369.739990234375</v>
      </c>
      <c r="S123">
        <v>1479.0600179036458</v>
      </c>
    </row>
    <row r="124" spans="1:19" x14ac:dyDescent="0.35">
      <c r="A124" s="1">
        <v>45880.459722222222</v>
      </c>
      <c r="B124" s="158" t="s">
        <v>24</v>
      </c>
      <c r="C124">
        <v>1596.9000244140625</v>
      </c>
      <c r="D124">
        <v>1597.3199462890625</v>
      </c>
      <c r="E124">
        <v>1596.9000244140625</v>
      </c>
      <c r="F124">
        <v>1597.260009765625</v>
      </c>
      <c r="G124">
        <v>3779393</v>
      </c>
      <c r="H124">
        <v>7.7668437319728806E-3</v>
      </c>
      <c r="I124">
        <v>12.31005859375</v>
      </c>
      <c r="J124">
        <v>789128191</v>
      </c>
      <c r="K124">
        <v>44328399.405056</v>
      </c>
      <c r="L124">
        <v>1493.3699951171875</v>
      </c>
      <c r="M124">
        <v>1564.9200439453125</v>
      </c>
      <c r="N124">
        <v>1482.449951171875</v>
      </c>
      <c r="O124">
        <v>1514.1933186848958</v>
      </c>
      <c r="P124">
        <v>1506.6500244140625</v>
      </c>
      <c r="Q124">
        <v>1564.9200439453125</v>
      </c>
      <c r="R124">
        <v>1369.739990234375</v>
      </c>
      <c r="S124">
        <v>1479.0600179036458</v>
      </c>
    </row>
    <row r="125" spans="1:19" x14ac:dyDescent="0.35">
      <c r="A125" s="1">
        <v>45880.460416666669</v>
      </c>
      <c r="B125" s="158" t="s">
        <v>24</v>
      </c>
      <c r="C125">
        <v>1596.719970703125</v>
      </c>
      <c r="D125">
        <v>1597.18994140625</v>
      </c>
      <c r="E125">
        <v>1596.719970703125</v>
      </c>
      <c r="F125">
        <v>1596.8499755859375</v>
      </c>
      <c r="G125">
        <v>3431596</v>
      </c>
      <c r="H125">
        <v>7.5081389196320677E-3</v>
      </c>
      <c r="I125">
        <v>11.9000244140625</v>
      </c>
      <c r="J125">
        <v>792559787</v>
      </c>
      <c r="K125">
        <v>44328399.405056</v>
      </c>
      <c r="L125">
        <v>1493.3699951171875</v>
      </c>
      <c r="M125">
        <v>1564.9200439453125</v>
      </c>
      <c r="N125">
        <v>1482.449951171875</v>
      </c>
      <c r="O125">
        <v>1514.1933186848958</v>
      </c>
      <c r="P125">
        <v>1506.6500244140625</v>
      </c>
      <c r="Q125">
        <v>1564.9200439453125</v>
      </c>
      <c r="R125">
        <v>1369.739990234375</v>
      </c>
      <c r="S125">
        <v>1479.0600179036458</v>
      </c>
    </row>
    <row r="126" spans="1:19" x14ac:dyDescent="0.35">
      <c r="A126" s="1">
        <v>45880.461111111108</v>
      </c>
      <c r="B126" s="158" t="s">
        <v>24</v>
      </c>
      <c r="C126">
        <v>1596.43994140625</v>
      </c>
      <c r="D126">
        <v>1596.8599853515625</v>
      </c>
      <c r="E126">
        <v>1596.43994140625</v>
      </c>
      <c r="F126">
        <v>1596.72998046875</v>
      </c>
      <c r="G126">
        <v>3506637</v>
      </c>
      <c r="H126">
        <v>7.4324298304593913E-3</v>
      </c>
      <c r="I126">
        <v>11.780029296875</v>
      </c>
      <c r="J126">
        <v>796066424</v>
      </c>
      <c r="K126">
        <v>44328399.405056</v>
      </c>
      <c r="L126">
        <v>1493.3699951171875</v>
      </c>
      <c r="M126">
        <v>1564.9200439453125</v>
      </c>
      <c r="N126">
        <v>1482.449951171875</v>
      </c>
      <c r="O126">
        <v>1514.1933186848958</v>
      </c>
      <c r="P126">
        <v>1506.6500244140625</v>
      </c>
      <c r="Q126">
        <v>1564.9200439453125</v>
      </c>
      <c r="R126">
        <v>1369.739990234375</v>
      </c>
      <c r="S126">
        <v>1479.0600179036458</v>
      </c>
    </row>
    <row r="127" spans="1:19" x14ac:dyDescent="0.35">
      <c r="A127" s="1">
        <v>45880.461805555555</v>
      </c>
      <c r="B127" s="158" t="s">
        <v>24</v>
      </c>
      <c r="C127">
        <v>1596.449951171875</v>
      </c>
      <c r="D127">
        <v>1596.5</v>
      </c>
      <c r="E127">
        <v>1596.1300048828125</v>
      </c>
      <c r="F127">
        <v>1596.5</v>
      </c>
      <c r="G127">
        <v>2342145</v>
      </c>
      <c r="H127">
        <v>7.2873271610785963E-3</v>
      </c>
      <c r="I127">
        <v>11.550048828125</v>
      </c>
      <c r="J127">
        <v>798408569</v>
      </c>
      <c r="K127">
        <v>44328399.405056</v>
      </c>
      <c r="L127">
        <v>1493.3699951171875</v>
      </c>
      <c r="M127">
        <v>1564.9200439453125</v>
      </c>
      <c r="N127">
        <v>1482.449951171875</v>
      </c>
      <c r="O127">
        <v>1514.1933186848958</v>
      </c>
      <c r="P127">
        <v>1506.6500244140625</v>
      </c>
      <c r="Q127">
        <v>1564.9200439453125</v>
      </c>
      <c r="R127">
        <v>1369.739990234375</v>
      </c>
      <c r="S127">
        <v>1479.0600179036458</v>
      </c>
    </row>
    <row r="128" spans="1:19" x14ac:dyDescent="0.35">
      <c r="A128" s="1">
        <v>45880.462500000001</v>
      </c>
      <c r="B128" s="158" t="s">
        <v>24</v>
      </c>
      <c r="C128">
        <v>1596.4000244140625</v>
      </c>
      <c r="D128">
        <v>1596.43994140625</v>
      </c>
      <c r="E128">
        <v>1595.989990234375</v>
      </c>
      <c r="F128">
        <v>1596.3399658203125</v>
      </c>
      <c r="G128">
        <v>3390720</v>
      </c>
      <c r="H128">
        <v>7.1863560360476931E-3</v>
      </c>
      <c r="I128">
        <v>11.3900146484375</v>
      </c>
      <c r="J128">
        <v>801799289</v>
      </c>
      <c r="K128">
        <v>44328399.405056</v>
      </c>
      <c r="L128">
        <v>1493.3699951171875</v>
      </c>
      <c r="M128">
        <v>1564.9200439453125</v>
      </c>
      <c r="N128">
        <v>1482.449951171875</v>
      </c>
      <c r="O128">
        <v>1514.1933186848958</v>
      </c>
      <c r="P128">
        <v>1506.6500244140625</v>
      </c>
      <c r="Q128">
        <v>1564.9200439453125</v>
      </c>
      <c r="R128">
        <v>1369.739990234375</v>
      </c>
      <c r="S128">
        <v>1479.0600179036458</v>
      </c>
    </row>
    <row r="129" spans="1:19" x14ac:dyDescent="0.35">
      <c r="A129" s="1">
        <v>45880.463194444441</v>
      </c>
      <c r="B129" s="158" t="s">
        <v>24</v>
      </c>
      <c r="C129">
        <v>1595.81005859375</v>
      </c>
      <c r="D129">
        <v>1596.3299560546875</v>
      </c>
      <c r="E129">
        <v>1595.3900146484375</v>
      </c>
      <c r="F129">
        <v>1596.18994140625</v>
      </c>
      <c r="G129">
        <v>3241672</v>
      </c>
      <c r="H129">
        <v>7.091700419981346E-3</v>
      </c>
      <c r="I129">
        <v>11.239990234375</v>
      </c>
      <c r="J129">
        <v>805040961</v>
      </c>
      <c r="K129">
        <v>44328399.405056</v>
      </c>
      <c r="L129">
        <v>1493.3699951171875</v>
      </c>
      <c r="M129">
        <v>1564.9200439453125</v>
      </c>
      <c r="N129">
        <v>1482.449951171875</v>
      </c>
      <c r="O129">
        <v>1514.1933186848958</v>
      </c>
      <c r="P129">
        <v>1506.6500244140625</v>
      </c>
      <c r="Q129">
        <v>1564.9200439453125</v>
      </c>
      <c r="R129">
        <v>1369.739990234375</v>
      </c>
      <c r="S129">
        <v>1479.0600179036458</v>
      </c>
    </row>
    <row r="130" spans="1:19" x14ac:dyDescent="0.35">
      <c r="A130" s="1">
        <v>45880.463888888888</v>
      </c>
      <c r="B130" s="158" t="s">
        <v>24</v>
      </c>
      <c r="C130">
        <v>1595.6500244140625</v>
      </c>
      <c r="D130">
        <v>1596</v>
      </c>
      <c r="E130">
        <v>1595.530029296875</v>
      </c>
      <c r="F130">
        <v>1595.9300537109375</v>
      </c>
      <c r="G130">
        <v>3028729</v>
      </c>
      <c r="H130">
        <v>6.9277282421088869E-3</v>
      </c>
      <c r="I130">
        <v>10.9801025390625</v>
      </c>
      <c r="J130">
        <v>808069690</v>
      </c>
      <c r="K130">
        <v>44328399.405056</v>
      </c>
      <c r="L130">
        <v>1493.3699951171875</v>
      </c>
      <c r="M130">
        <v>1564.9200439453125</v>
      </c>
      <c r="N130">
        <v>1482.449951171875</v>
      </c>
      <c r="O130">
        <v>1514.1933186848958</v>
      </c>
      <c r="P130">
        <v>1506.6500244140625</v>
      </c>
      <c r="Q130">
        <v>1564.9200439453125</v>
      </c>
      <c r="R130">
        <v>1369.739990234375</v>
      </c>
      <c r="S130">
        <v>1479.0600179036458</v>
      </c>
    </row>
    <row r="131" spans="1:19" x14ac:dyDescent="0.35">
      <c r="A131" s="1">
        <v>45880.464583333334</v>
      </c>
      <c r="B131" s="158" t="s">
        <v>24</v>
      </c>
      <c r="C131">
        <v>1595.1800537109375</v>
      </c>
      <c r="D131">
        <v>1595.699951171875</v>
      </c>
      <c r="E131">
        <v>1595.1700439453125</v>
      </c>
      <c r="F131">
        <v>1595.699951171875</v>
      </c>
      <c r="G131">
        <v>5204708</v>
      </c>
      <c r="H131">
        <v>6.7825485543260853E-3</v>
      </c>
      <c r="I131">
        <v>10.75</v>
      </c>
      <c r="J131">
        <v>813274398</v>
      </c>
      <c r="K131">
        <v>44328399.405056</v>
      </c>
      <c r="L131">
        <v>1493.3699951171875</v>
      </c>
      <c r="M131">
        <v>1564.9200439453125</v>
      </c>
      <c r="N131">
        <v>1482.449951171875</v>
      </c>
      <c r="O131">
        <v>1514.1933186848958</v>
      </c>
      <c r="P131">
        <v>1506.6500244140625</v>
      </c>
      <c r="Q131">
        <v>1564.9200439453125</v>
      </c>
      <c r="R131">
        <v>1369.739990234375</v>
      </c>
      <c r="S131">
        <v>1479.0600179036458</v>
      </c>
    </row>
    <row r="132" spans="1:19" x14ac:dyDescent="0.35">
      <c r="A132" s="1">
        <v>45880.465277777781</v>
      </c>
      <c r="B132" s="158" t="s">
        <v>24</v>
      </c>
      <c r="C132">
        <v>1595.2099609375</v>
      </c>
      <c r="D132">
        <v>1595.949951171875</v>
      </c>
      <c r="E132">
        <v>1595.1199951171875</v>
      </c>
      <c r="F132">
        <v>1595.1199951171875</v>
      </c>
      <c r="G132">
        <v>3635092</v>
      </c>
      <c r="H132">
        <v>6.4166341263918189E-3</v>
      </c>
      <c r="I132">
        <v>10.1700439453125</v>
      </c>
      <c r="J132">
        <v>816909490</v>
      </c>
      <c r="K132">
        <v>44328399.405056</v>
      </c>
      <c r="L132">
        <v>1493.3699951171875</v>
      </c>
      <c r="M132">
        <v>1564.9200439453125</v>
      </c>
      <c r="N132">
        <v>1482.449951171875</v>
      </c>
      <c r="O132">
        <v>1514.1933186848958</v>
      </c>
      <c r="P132">
        <v>1506.6500244140625</v>
      </c>
      <c r="Q132">
        <v>1564.9200439453125</v>
      </c>
      <c r="R132">
        <v>1369.739990234375</v>
      </c>
      <c r="S132">
        <v>1479.0600179036458</v>
      </c>
    </row>
    <row r="133" spans="1:19" x14ac:dyDescent="0.35">
      <c r="A133" s="1">
        <v>45880.46597222222</v>
      </c>
      <c r="B133" s="158" t="s">
        <v>24</v>
      </c>
      <c r="C133">
        <v>1595.8499755859375</v>
      </c>
      <c r="D133">
        <v>1595.8599853515625</v>
      </c>
      <c r="E133">
        <v>1595.4200439453125</v>
      </c>
      <c r="F133">
        <v>1595.4200439453125</v>
      </c>
      <c r="G133">
        <v>3041573</v>
      </c>
      <c r="H133">
        <v>6.6059453585245124E-3</v>
      </c>
      <c r="I133">
        <v>10.4700927734375</v>
      </c>
      <c r="J133">
        <v>819951063</v>
      </c>
      <c r="K133">
        <v>44328399.405056</v>
      </c>
      <c r="L133">
        <v>1493.3699951171875</v>
      </c>
      <c r="M133">
        <v>1564.9200439453125</v>
      </c>
      <c r="N133">
        <v>1482.449951171875</v>
      </c>
      <c r="O133">
        <v>1514.1933186848958</v>
      </c>
      <c r="P133">
        <v>1506.6500244140625</v>
      </c>
      <c r="Q133">
        <v>1564.9200439453125</v>
      </c>
      <c r="R133">
        <v>1369.739990234375</v>
      </c>
      <c r="S133">
        <v>1479.0600179036458</v>
      </c>
    </row>
    <row r="134" spans="1:19" x14ac:dyDescent="0.35">
      <c r="A134" s="1">
        <v>45880.466666666667</v>
      </c>
      <c r="B134" s="158" t="s">
        <v>24</v>
      </c>
      <c r="C134">
        <v>1596.239990234375</v>
      </c>
      <c r="D134">
        <v>1596.239990234375</v>
      </c>
      <c r="E134">
        <v>1595.760009765625</v>
      </c>
      <c r="F134">
        <v>1595.800048828125</v>
      </c>
      <c r="G134">
        <v>2643144</v>
      </c>
      <c r="H134">
        <v>6.8457036439716545E-3</v>
      </c>
      <c r="I134">
        <v>10.85009765625</v>
      </c>
      <c r="J134">
        <v>822594207</v>
      </c>
      <c r="K134">
        <v>44328399.405056</v>
      </c>
      <c r="L134">
        <v>1493.3699951171875</v>
      </c>
      <c r="M134">
        <v>1564.9200439453125</v>
      </c>
      <c r="N134">
        <v>1482.449951171875</v>
      </c>
      <c r="O134">
        <v>1514.1933186848958</v>
      </c>
      <c r="P134">
        <v>1506.6500244140625</v>
      </c>
      <c r="Q134">
        <v>1564.9200439453125</v>
      </c>
      <c r="R134">
        <v>1369.739990234375</v>
      </c>
      <c r="S134">
        <v>1479.0600179036458</v>
      </c>
    </row>
    <row r="135" spans="1:19" x14ac:dyDescent="0.35">
      <c r="A135" s="1">
        <v>45880.467361111114</v>
      </c>
      <c r="B135" s="158" t="s">
        <v>24</v>
      </c>
      <c r="C135">
        <v>1596.02001953125</v>
      </c>
      <c r="D135">
        <v>1596.22998046875</v>
      </c>
      <c r="E135">
        <v>1595.989990234375</v>
      </c>
      <c r="F135">
        <v>1596.22998046875</v>
      </c>
      <c r="G135">
        <v>2040049</v>
      </c>
      <c r="H135">
        <v>7.1169624558395737E-3</v>
      </c>
      <c r="I135">
        <v>11.280029296875</v>
      </c>
      <c r="J135">
        <v>824634256</v>
      </c>
      <c r="K135">
        <v>44328399.405056</v>
      </c>
      <c r="L135">
        <v>1493.3699951171875</v>
      </c>
      <c r="M135">
        <v>1564.9200439453125</v>
      </c>
      <c r="N135">
        <v>1482.449951171875</v>
      </c>
      <c r="O135">
        <v>1514.1933186848958</v>
      </c>
      <c r="P135">
        <v>1506.6500244140625</v>
      </c>
      <c r="Q135">
        <v>1564.9200439453125</v>
      </c>
      <c r="R135">
        <v>1369.739990234375</v>
      </c>
      <c r="S135">
        <v>1479.0600179036458</v>
      </c>
    </row>
    <row r="136" spans="1:19" x14ac:dyDescent="0.35">
      <c r="A136" s="1">
        <v>45880.468055555553</v>
      </c>
      <c r="B136" s="158" t="s">
        <v>24</v>
      </c>
      <c r="C136">
        <v>1596.260009765625</v>
      </c>
      <c r="D136">
        <v>1596.3800048828125</v>
      </c>
      <c r="E136">
        <v>1595.989990234375</v>
      </c>
      <c r="F136">
        <v>1596.02001953125</v>
      </c>
      <c r="G136">
        <v>3648439</v>
      </c>
      <c r="H136">
        <v>6.9844908043878925E-3</v>
      </c>
      <c r="I136">
        <v>11.070068359375</v>
      </c>
      <c r="J136">
        <v>828282695</v>
      </c>
      <c r="K136">
        <v>44328399.405056</v>
      </c>
      <c r="L136">
        <v>1493.3699951171875</v>
      </c>
      <c r="M136">
        <v>1564.9200439453125</v>
      </c>
      <c r="N136">
        <v>1482.449951171875</v>
      </c>
      <c r="O136">
        <v>1514.1933186848958</v>
      </c>
      <c r="P136">
        <v>1506.6500244140625</v>
      </c>
      <c r="Q136">
        <v>1564.9200439453125</v>
      </c>
      <c r="R136">
        <v>1369.739990234375</v>
      </c>
      <c r="S136">
        <v>1479.0600179036458</v>
      </c>
    </row>
    <row r="137" spans="1:19" x14ac:dyDescent="0.35">
      <c r="A137" s="1">
        <v>45880.46875</v>
      </c>
      <c r="B137" s="158" t="s">
        <v>24</v>
      </c>
      <c r="C137">
        <v>1596.27001953125</v>
      </c>
      <c r="D137">
        <v>1596.3499755859375</v>
      </c>
      <c r="E137">
        <v>1595.9200439453125</v>
      </c>
      <c r="F137">
        <v>1596.3499755859375</v>
      </c>
      <c r="G137">
        <v>3686097</v>
      </c>
      <c r="H137">
        <v>7.19267154501225E-3</v>
      </c>
      <c r="I137">
        <v>11.4000244140625</v>
      </c>
      <c r="J137">
        <v>831968792</v>
      </c>
      <c r="K137">
        <v>44328399.405056</v>
      </c>
      <c r="L137">
        <v>1493.3699951171875</v>
      </c>
      <c r="M137">
        <v>1564.9200439453125</v>
      </c>
      <c r="N137">
        <v>1482.449951171875</v>
      </c>
      <c r="O137">
        <v>1514.1933186848958</v>
      </c>
      <c r="P137">
        <v>1506.6500244140625</v>
      </c>
      <c r="Q137">
        <v>1564.9200439453125</v>
      </c>
      <c r="R137">
        <v>1369.739990234375</v>
      </c>
      <c r="S137">
        <v>1479.0600179036458</v>
      </c>
    </row>
    <row r="138" spans="1:19" x14ac:dyDescent="0.35">
      <c r="A138" s="1">
        <v>45880.469444444447</v>
      </c>
      <c r="B138" s="158" t="s">
        <v>24</v>
      </c>
      <c r="C138">
        <v>1595.81005859375</v>
      </c>
      <c r="D138">
        <v>1596.5</v>
      </c>
      <c r="E138">
        <v>1595.81005859375</v>
      </c>
      <c r="F138">
        <v>1596.02001953125</v>
      </c>
      <c r="G138">
        <v>2771346</v>
      </c>
      <c r="H138">
        <v>6.9844908043878925E-3</v>
      </c>
      <c r="I138">
        <v>11.070068359375</v>
      </c>
      <c r="J138">
        <v>834740138</v>
      </c>
      <c r="K138">
        <v>44328399.405056</v>
      </c>
      <c r="L138">
        <v>1493.3699951171875</v>
      </c>
      <c r="M138">
        <v>1564.9200439453125</v>
      </c>
      <c r="N138">
        <v>1482.449951171875</v>
      </c>
      <c r="O138">
        <v>1514.1933186848958</v>
      </c>
      <c r="P138">
        <v>1506.6500244140625</v>
      </c>
      <c r="Q138">
        <v>1564.9200439453125</v>
      </c>
      <c r="R138">
        <v>1369.739990234375</v>
      </c>
      <c r="S138">
        <v>1479.0600179036458</v>
      </c>
    </row>
    <row r="139" spans="1:19" x14ac:dyDescent="0.35">
      <c r="A139" s="1">
        <v>45880.470138888886</v>
      </c>
      <c r="B139" s="158" t="s">
        <v>24</v>
      </c>
      <c r="C139">
        <v>1596.18994140625</v>
      </c>
      <c r="D139">
        <v>1596.489990234375</v>
      </c>
      <c r="E139">
        <v>1596.02001953125</v>
      </c>
      <c r="F139">
        <v>1596.2099609375</v>
      </c>
      <c r="G139">
        <v>2159058</v>
      </c>
      <c r="H139">
        <v>7.1043314379104598E-3</v>
      </c>
      <c r="I139">
        <v>11.260009765625</v>
      </c>
      <c r="J139">
        <v>836899196</v>
      </c>
      <c r="K139">
        <v>44328399.405056</v>
      </c>
      <c r="L139">
        <v>1493.3699951171875</v>
      </c>
      <c r="M139">
        <v>1564.9200439453125</v>
      </c>
      <c r="N139">
        <v>1482.449951171875</v>
      </c>
      <c r="O139">
        <v>1514.1933186848958</v>
      </c>
      <c r="P139">
        <v>1506.6500244140625</v>
      </c>
      <c r="Q139">
        <v>1564.9200439453125</v>
      </c>
      <c r="R139">
        <v>1369.739990234375</v>
      </c>
      <c r="S139">
        <v>1479.0600179036458</v>
      </c>
    </row>
    <row r="140" spans="1:19" x14ac:dyDescent="0.35">
      <c r="A140" s="1">
        <v>45880.470833333333</v>
      </c>
      <c r="B140" s="158" t="s">
        <v>24</v>
      </c>
      <c r="C140">
        <v>1596.1800537109375</v>
      </c>
      <c r="D140">
        <v>1596.550048828125</v>
      </c>
      <c r="E140">
        <v>1596.0799560546875</v>
      </c>
      <c r="F140">
        <v>1596.219970703125</v>
      </c>
      <c r="G140">
        <v>2420634</v>
      </c>
      <c r="H140">
        <v>7.1106469468750167E-3</v>
      </c>
      <c r="I140">
        <v>11.27001953125</v>
      </c>
      <c r="J140">
        <v>839319830</v>
      </c>
      <c r="K140">
        <v>44328399.405056</v>
      </c>
      <c r="L140">
        <v>1493.3699951171875</v>
      </c>
      <c r="M140">
        <v>1564.9200439453125</v>
      </c>
      <c r="N140">
        <v>1482.449951171875</v>
      </c>
      <c r="O140">
        <v>1514.1933186848958</v>
      </c>
      <c r="P140">
        <v>1506.6500244140625</v>
      </c>
      <c r="Q140">
        <v>1564.9200439453125</v>
      </c>
      <c r="R140">
        <v>1369.739990234375</v>
      </c>
      <c r="S140">
        <v>1479.0600179036458</v>
      </c>
    </row>
    <row r="141" spans="1:19" x14ac:dyDescent="0.35">
      <c r="A141" s="1">
        <v>45880.47152777778</v>
      </c>
      <c r="B141" s="158" t="s">
        <v>24</v>
      </c>
      <c r="C141">
        <v>1597.530029296875</v>
      </c>
      <c r="D141">
        <v>1597.530029296875</v>
      </c>
      <c r="E141">
        <v>1595.9599609375</v>
      </c>
      <c r="F141">
        <v>1596.06005859375</v>
      </c>
      <c r="G141">
        <v>2468387</v>
      </c>
      <c r="H141">
        <v>7.0097528402461202E-3</v>
      </c>
      <c r="I141">
        <v>11.110107421875</v>
      </c>
      <c r="J141">
        <v>841788217</v>
      </c>
      <c r="K141">
        <v>44328399.405056</v>
      </c>
      <c r="L141">
        <v>1493.3699951171875</v>
      </c>
      <c r="M141">
        <v>1564.9200439453125</v>
      </c>
      <c r="N141">
        <v>1482.449951171875</v>
      </c>
      <c r="O141">
        <v>1514.1933186848958</v>
      </c>
      <c r="P141">
        <v>1506.6500244140625</v>
      </c>
      <c r="Q141">
        <v>1564.9200439453125</v>
      </c>
      <c r="R141">
        <v>1369.739990234375</v>
      </c>
      <c r="S141">
        <v>1479.0600179036458</v>
      </c>
    </row>
    <row r="142" spans="1:19" x14ac:dyDescent="0.35">
      <c r="A142" s="1">
        <v>45880.472222222219</v>
      </c>
      <c r="B142" s="158" t="s">
        <v>24</v>
      </c>
      <c r="C142">
        <v>1597.719970703125</v>
      </c>
      <c r="D142">
        <v>1598.3900146484375</v>
      </c>
      <c r="E142">
        <v>1597.3299560546875</v>
      </c>
      <c r="F142">
        <v>1597.510009765625</v>
      </c>
      <c r="G142">
        <v>3173322</v>
      </c>
      <c r="H142">
        <v>7.9245774192827894E-3</v>
      </c>
      <c r="I142">
        <v>12.56005859375</v>
      </c>
      <c r="J142">
        <v>844961539</v>
      </c>
      <c r="K142">
        <v>44328399.405056</v>
      </c>
      <c r="L142">
        <v>1493.3699951171875</v>
      </c>
      <c r="M142">
        <v>1564.9200439453125</v>
      </c>
      <c r="N142">
        <v>1482.449951171875</v>
      </c>
      <c r="O142">
        <v>1514.1933186848958</v>
      </c>
      <c r="P142">
        <v>1506.6500244140625</v>
      </c>
      <c r="Q142">
        <v>1564.9200439453125</v>
      </c>
      <c r="R142">
        <v>1369.739990234375</v>
      </c>
      <c r="S142">
        <v>1479.0600179036458</v>
      </c>
    </row>
    <row r="143" spans="1:19" x14ac:dyDescent="0.35">
      <c r="A143" s="1">
        <v>45880.472916666666</v>
      </c>
      <c r="B143" s="158" t="s">
        <v>24</v>
      </c>
      <c r="C143">
        <v>1597.719970703125</v>
      </c>
      <c r="D143">
        <v>1598.1500244140625</v>
      </c>
      <c r="E143">
        <v>1597.719970703125</v>
      </c>
      <c r="F143">
        <v>1597.8199462890625</v>
      </c>
      <c r="G143">
        <v>1889046</v>
      </c>
      <c r="H143">
        <v>8.1201271419780331E-3</v>
      </c>
      <c r="I143">
        <v>12.8699951171875</v>
      </c>
      <c r="J143">
        <v>846850585</v>
      </c>
      <c r="K143">
        <v>44328399.405056</v>
      </c>
      <c r="L143">
        <v>1493.3699951171875</v>
      </c>
      <c r="M143">
        <v>1564.9200439453125</v>
      </c>
      <c r="N143">
        <v>1482.449951171875</v>
      </c>
      <c r="O143">
        <v>1514.1933186848958</v>
      </c>
      <c r="P143">
        <v>1506.6500244140625</v>
      </c>
      <c r="Q143">
        <v>1564.9200439453125</v>
      </c>
      <c r="R143">
        <v>1369.739990234375</v>
      </c>
      <c r="S143">
        <v>1479.0600179036458</v>
      </c>
    </row>
    <row r="144" spans="1:19" x14ac:dyDescent="0.35">
      <c r="A144" s="1">
        <v>45880.473611111112</v>
      </c>
      <c r="B144" s="158" t="s">
        <v>24</v>
      </c>
      <c r="C144">
        <v>1598.0999755859375</v>
      </c>
      <c r="D144">
        <v>1598.1099853515625</v>
      </c>
      <c r="E144">
        <v>1597.719970703125</v>
      </c>
      <c r="F144">
        <v>1597.9599609375</v>
      </c>
      <c r="G144">
        <v>2582299</v>
      </c>
      <c r="H144">
        <v>8.2084672490798233E-3</v>
      </c>
      <c r="I144">
        <v>13.010009765625</v>
      </c>
      <c r="J144">
        <v>849432884</v>
      </c>
      <c r="K144">
        <v>44328399.405056</v>
      </c>
      <c r="L144">
        <v>1493.3699951171875</v>
      </c>
      <c r="M144">
        <v>1564.9200439453125</v>
      </c>
      <c r="N144">
        <v>1482.449951171875</v>
      </c>
      <c r="O144">
        <v>1514.1933186848958</v>
      </c>
      <c r="P144">
        <v>1506.6500244140625</v>
      </c>
      <c r="Q144">
        <v>1564.9200439453125</v>
      </c>
      <c r="R144">
        <v>1369.739990234375</v>
      </c>
      <c r="S144">
        <v>1479.0600179036458</v>
      </c>
    </row>
    <row r="145" spans="1:19" x14ac:dyDescent="0.35">
      <c r="A145" s="1">
        <v>45880.474305555559</v>
      </c>
      <c r="B145" s="158" t="s">
        <v>24</v>
      </c>
      <c r="C145">
        <v>1598.75</v>
      </c>
      <c r="D145">
        <v>1598.989990234375</v>
      </c>
      <c r="E145">
        <v>1598.4000244140625</v>
      </c>
      <c r="F145">
        <v>1598.4000244140625</v>
      </c>
      <c r="G145">
        <v>3223772</v>
      </c>
      <c r="H145">
        <v>8.4861185883143061E-3</v>
      </c>
      <c r="I145">
        <v>13.4500732421875</v>
      </c>
      <c r="J145">
        <v>852656656</v>
      </c>
      <c r="K145">
        <v>44328399.405056</v>
      </c>
      <c r="L145">
        <v>1493.3699951171875</v>
      </c>
      <c r="M145">
        <v>1564.9200439453125</v>
      </c>
      <c r="N145">
        <v>1482.449951171875</v>
      </c>
      <c r="O145">
        <v>1514.1933186848958</v>
      </c>
      <c r="P145">
        <v>1506.6500244140625</v>
      </c>
      <c r="Q145">
        <v>1564.9200439453125</v>
      </c>
      <c r="R145">
        <v>1369.739990234375</v>
      </c>
      <c r="S145">
        <v>1479.0600179036458</v>
      </c>
    </row>
    <row r="146" spans="1:19" x14ac:dyDescent="0.35">
      <c r="A146" s="1">
        <v>45880.474999999999</v>
      </c>
      <c r="B146" s="158" t="s">
        <v>24</v>
      </c>
      <c r="C146">
        <v>1599.1199951171875</v>
      </c>
      <c r="D146">
        <v>1599.25</v>
      </c>
      <c r="E146">
        <v>1598.4599609375</v>
      </c>
      <c r="F146">
        <v>1598.9100341796875</v>
      </c>
      <c r="G146">
        <v>3166561</v>
      </c>
      <c r="H146">
        <v>8.8079014718986815E-3</v>
      </c>
      <c r="I146">
        <v>13.9600830078125</v>
      </c>
      <c r="J146">
        <v>855823217</v>
      </c>
      <c r="K146">
        <v>44328399.405056</v>
      </c>
      <c r="L146">
        <v>1493.3699951171875</v>
      </c>
      <c r="M146">
        <v>1564.9200439453125</v>
      </c>
      <c r="N146">
        <v>1482.449951171875</v>
      </c>
      <c r="O146">
        <v>1514.1933186848958</v>
      </c>
      <c r="P146">
        <v>1506.6500244140625</v>
      </c>
      <c r="Q146">
        <v>1564.9200439453125</v>
      </c>
      <c r="R146">
        <v>1369.739990234375</v>
      </c>
      <c r="S146">
        <v>1479.0600179036458</v>
      </c>
    </row>
    <row r="147" spans="1:19" x14ac:dyDescent="0.35">
      <c r="A147" s="1">
        <v>45880.475694444445</v>
      </c>
      <c r="B147" s="158" t="s">
        <v>24</v>
      </c>
      <c r="C147">
        <v>1599.25</v>
      </c>
      <c r="D147">
        <v>1599.4300537109375</v>
      </c>
      <c r="E147">
        <v>1599.0400390625</v>
      </c>
      <c r="F147">
        <v>1599.0699462890625</v>
      </c>
      <c r="G147">
        <v>3411968</v>
      </c>
      <c r="H147">
        <v>8.9087955785275771E-3</v>
      </c>
      <c r="I147">
        <v>14.1199951171875</v>
      </c>
      <c r="J147">
        <v>859235185</v>
      </c>
      <c r="K147">
        <v>44328399.405056</v>
      </c>
      <c r="L147">
        <v>1493.3699951171875</v>
      </c>
      <c r="M147">
        <v>1564.9200439453125</v>
      </c>
      <c r="N147">
        <v>1482.449951171875</v>
      </c>
      <c r="O147">
        <v>1514.1933186848958</v>
      </c>
      <c r="P147">
        <v>1506.6500244140625</v>
      </c>
      <c r="Q147">
        <v>1564.9200439453125</v>
      </c>
      <c r="R147">
        <v>1369.739990234375</v>
      </c>
      <c r="S147">
        <v>1479.0600179036458</v>
      </c>
    </row>
    <row r="148" spans="1:19" x14ac:dyDescent="0.35">
      <c r="A148" s="1">
        <v>45880.476388888892</v>
      </c>
      <c r="B148" s="158" t="s">
        <v>24</v>
      </c>
      <c r="C148">
        <v>1599.1600341796875</v>
      </c>
      <c r="D148">
        <v>1599.800048828125</v>
      </c>
      <c r="E148">
        <v>1599.1099853515625</v>
      </c>
      <c r="F148">
        <v>1599.2900390625</v>
      </c>
      <c r="G148">
        <v>3060273</v>
      </c>
      <c r="H148">
        <v>9.0476597573458228E-3</v>
      </c>
      <c r="I148">
        <v>14.340087890625</v>
      </c>
      <c r="J148">
        <v>862295458</v>
      </c>
      <c r="K148">
        <v>44328399.405056</v>
      </c>
      <c r="L148">
        <v>1493.3699951171875</v>
      </c>
      <c r="M148">
        <v>1564.9200439453125</v>
      </c>
      <c r="N148">
        <v>1482.449951171875</v>
      </c>
      <c r="O148">
        <v>1514.1933186848958</v>
      </c>
      <c r="P148">
        <v>1506.6500244140625</v>
      </c>
      <c r="Q148">
        <v>1564.9200439453125</v>
      </c>
      <c r="R148">
        <v>1369.739990234375</v>
      </c>
      <c r="S148">
        <v>1479.0600179036458</v>
      </c>
    </row>
    <row r="149" spans="1:19" x14ac:dyDescent="0.35">
      <c r="A149" s="1">
        <v>45880.477083333331</v>
      </c>
      <c r="B149" s="158" t="s">
        <v>24</v>
      </c>
      <c r="C149">
        <v>1599.2099609375</v>
      </c>
      <c r="D149">
        <v>1599.7900390625</v>
      </c>
      <c r="E149">
        <v>1598.699951171875</v>
      </c>
      <c r="F149">
        <v>1599.2900390625</v>
      </c>
      <c r="G149">
        <v>4069598</v>
      </c>
      <c r="H149">
        <v>9.0476597573458228E-3</v>
      </c>
      <c r="I149">
        <v>14.340087890625</v>
      </c>
      <c r="J149">
        <v>866365056</v>
      </c>
      <c r="K149">
        <v>44328399.405056</v>
      </c>
      <c r="L149">
        <v>1493.3699951171875</v>
      </c>
      <c r="M149">
        <v>1564.9200439453125</v>
      </c>
      <c r="N149">
        <v>1482.449951171875</v>
      </c>
      <c r="O149">
        <v>1514.1933186848958</v>
      </c>
      <c r="P149">
        <v>1506.6500244140625</v>
      </c>
      <c r="Q149">
        <v>1564.9200439453125</v>
      </c>
      <c r="R149">
        <v>1369.739990234375</v>
      </c>
      <c r="S149">
        <v>1479.0600179036458</v>
      </c>
    </row>
    <row r="150" spans="1:19" x14ac:dyDescent="0.35">
      <c r="A150" s="1">
        <v>45880.477777777778</v>
      </c>
      <c r="B150" s="158" t="s">
        <v>24</v>
      </c>
      <c r="C150">
        <v>1600.010009765625</v>
      </c>
      <c r="D150">
        <v>1600.0799560546875</v>
      </c>
      <c r="E150">
        <v>1599.719970703125</v>
      </c>
      <c r="F150">
        <v>1599.719970703125</v>
      </c>
      <c r="G150">
        <v>3571462</v>
      </c>
      <c r="H150">
        <v>9.3189185692137428E-3</v>
      </c>
      <c r="I150">
        <v>14.77001953125</v>
      </c>
      <c r="J150">
        <v>869936518</v>
      </c>
      <c r="K150">
        <v>44328399.405056</v>
      </c>
      <c r="L150">
        <v>1493.3699951171875</v>
      </c>
      <c r="M150">
        <v>1564.9200439453125</v>
      </c>
      <c r="N150">
        <v>1482.449951171875</v>
      </c>
      <c r="O150">
        <v>1514.1933186848958</v>
      </c>
      <c r="P150">
        <v>1506.6500244140625</v>
      </c>
      <c r="Q150">
        <v>1564.9200439453125</v>
      </c>
      <c r="R150">
        <v>1369.739990234375</v>
      </c>
      <c r="S150">
        <v>1479.0600179036458</v>
      </c>
    </row>
    <row r="151" spans="1:19" x14ac:dyDescent="0.35">
      <c r="A151" s="1">
        <v>45880.478472222225</v>
      </c>
      <c r="B151" s="158" t="s">
        <v>24</v>
      </c>
      <c r="C151">
        <v>1600.239990234375</v>
      </c>
      <c r="D151">
        <v>1600.4100341796875</v>
      </c>
      <c r="E151">
        <v>1600.0999755859375</v>
      </c>
      <c r="F151">
        <v>1600.300048828125</v>
      </c>
      <c r="G151">
        <v>3941865</v>
      </c>
      <c r="H151">
        <v>9.6849100155500158E-3</v>
      </c>
      <c r="I151">
        <v>15.35009765625</v>
      </c>
      <c r="J151">
        <v>873878383</v>
      </c>
      <c r="K151">
        <v>44328399.405056</v>
      </c>
      <c r="L151">
        <v>1493.3699951171875</v>
      </c>
      <c r="M151">
        <v>1564.9200439453125</v>
      </c>
      <c r="N151">
        <v>1482.449951171875</v>
      </c>
      <c r="O151">
        <v>1514.1933186848958</v>
      </c>
      <c r="P151">
        <v>1506.6500244140625</v>
      </c>
      <c r="Q151">
        <v>1564.9200439453125</v>
      </c>
      <c r="R151">
        <v>1369.739990234375</v>
      </c>
      <c r="S151">
        <v>1479.0600179036458</v>
      </c>
    </row>
    <row r="152" spans="1:19" x14ac:dyDescent="0.35">
      <c r="A152" s="1">
        <v>45880.479166666664</v>
      </c>
      <c r="B152" s="158" t="s">
        <v>24</v>
      </c>
      <c r="C152">
        <v>1600.4100341796875</v>
      </c>
      <c r="D152">
        <v>1600.4100341796875</v>
      </c>
      <c r="E152">
        <v>1600.4100341796875</v>
      </c>
      <c r="F152">
        <v>1600.4100341796875</v>
      </c>
      <c r="G152">
        <v>555401</v>
      </c>
      <c r="H152">
        <v>9.7543035957581344E-3</v>
      </c>
      <c r="I152">
        <v>15.4600830078125</v>
      </c>
      <c r="J152">
        <v>874433784</v>
      </c>
      <c r="K152">
        <v>44328399.405056</v>
      </c>
      <c r="L152">
        <v>1493.3699951171875</v>
      </c>
      <c r="M152">
        <v>1564.9200439453125</v>
      </c>
      <c r="N152">
        <v>1482.449951171875</v>
      </c>
      <c r="O152">
        <v>1514.1933186848958</v>
      </c>
      <c r="P152">
        <v>1506.6500244140625</v>
      </c>
      <c r="Q152">
        <v>1564.9200439453125</v>
      </c>
      <c r="R152">
        <v>1369.739990234375</v>
      </c>
      <c r="S152">
        <v>1479.0600179036458</v>
      </c>
    </row>
    <row r="153" spans="1:19" x14ac:dyDescent="0.35">
      <c r="A153" s="1">
        <v>45880.541666666664</v>
      </c>
      <c r="B153" s="158" t="s">
        <v>24</v>
      </c>
      <c r="C153">
        <v>1599.1800537109375</v>
      </c>
      <c r="D153">
        <v>1599.949951171875</v>
      </c>
      <c r="E153">
        <v>1598.9200439453125</v>
      </c>
      <c r="F153">
        <v>1599.8599853515625</v>
      </c>
      <c r="G153">
        <v>20719491</v>
      </c>
      <c r="H153">
        <v>9.4072586763155313E-3</v>
      </c>
      <c r="I153">
        <v>14.9100341796875</v>
      </c>
      <c r="J153">
        <v>895153275</v>
      </c>
      <c r="K153">
        <v>44328399.405056</v>
      </c>
      <c r="L153">
        <v>1493.3699951171875</v>
      </c>
      <c r="M153">
        <v>1564.9200439453125</v>
      </c>
      <c r="N153">
        <v>1482.449951171875</v>
      </c>
      <c r="O153">
        <v>1514.1933186848958</v>
      </c>
      <c r="P153">
        <v>1506.6500244140625</v>
      </c>
      <c r="Q153">
        <v>1564.9200439453125</v>
      </c>
      <c r="R153">
        <v>1369.739990234375</v>
      </c>
      <c r="S153">
        <v>1479.0600179036458</v>
      </c>
    </row>
    <row r="154" spans="1:19" x14ac:dyDescent="0.35">
      <c r="A154" s="1">
        <v>45880.542361111111</v>
      </c>
      <c r="B154" s="158" t="s">
        <v>24</v>
      </c>
      <c r="C154">
        <v>1599.239990234375</v>
      </c>
      <c r="D154">
        <v>1599.6500244140625</v>
      </c>
      <c r="E154">
        <v>1598.8800048828125</v>
      </c>
      <c r="F154">
        <v>1599.4000244140625</v>
      </c>
      <c r="G154">
        <v>6596019</v>
      </c>
      <c r="H154">
        <v>9.1170533375539414E-3</v>
      </c>
      <c r="I154">
        <v>14.4500732421875</v>
      </c>
      <c r="J154">
        <v>901749294</v>
      </c>
      <c r="K154">
        <v>44328399.405056</v>
      </c>
      <c r="L154">
        <v>1493.3699951171875</v>
      </c>
      <c r="M154">
        <v>1564.9200439453125</v>
      </c>
      <c r="N154">
        <v>1482.449951171875</v>
      </c>
      <c r="O154">
        <v>1514.1933186848958</v>
      </c>
      <c r="P154">
        <v>1506.6500244140625</v>
      </c>
      <c r="Q154">
        <v>1564.9200439453125</v>
      </c>
      <c r="R154">
        <v>1369.739990234375</v>
      </c>
      <c r="S154">
        <v>1479.0600179036458</v>
      </c>
    </row>
    <row r="155" spans="1:19" x14ac:dyDescent="0.35">
      <c r="A155" s="1">
        <v>45880.543055555558</v>
      </c>
      <c r="B155" s="158" t="s">
        <v>24</v>
      </c>
      <c r="C155">
        <v>1598.6199951171875</v>
      </c>
      <c r="D155">
        <v>1599.3399658203125</v>
      </c>
      <c r="E155">
        <v>1598.6199951171875</v>
      </c>
      <c r="F155">
        <v>1599.1199951171875</v>
      </c>
      <c r="G155">
        <v>8273646</v>
      </c>
      <c r="H155">
        <v>8.9403731233503626E-3</v>
      </c>
      <c r="I155">
        <v>14.1700439453125</v>
      </c>
      <c r="J155">
        <v>910022940</v>
      </c>
      <c r="K155">
        <v>44328399.405056</v>
      </c>
      <c r="L155">
        <v>1493.3699951171875</v>
      </c>
      <c r="M155">
        <v>1564.9200439453125</v>
      </c>
      <c r="N155">
        <v>1482.449951171875</v>
      </c>
      <c r="O155">
        <v>1514.1933186848958</v>
      </c>
      <c r="P155">
        <v>1506.6500244140625</v>
      </c>
      <c r="Q155">
        <v>1564.9200439453125</v>
      </c>
      <c r="R155">
        <v>1369.739990234375</v>
      </c>
      <c r="S155">
        <v>1479.0600179036458</v>
      </c>
    </row>
    <row r="156" spans="1:19" x14ac:dyDescent="0.35">
      <c r="A156" s="1">
        <v>45880.543749999997</v>
      </c>
      <c r="B156" s="158" t="s">
        <v>24</v>
      </c>
      <c r="C156">
        <v>1598.93994140625</v>
      </c>
      <c r="D156">
        <v>1598.93994140625</v>
      </c>
      <c r="E156">
        <v>1598.530029296875</v>
      </c>
      <c r="F156">
        <v>1598.8699951171875</v>
      </c>
      <c r="G156">
        <v>7366127</v>
      </c>
      <c r="H156">
        <v>8.7826394360404538E-3</v>
      </c>
      <c r="I156">
        <v>13.9200439453125</v>
      </c>
      <c r="J156">
        <v>917389067</v>
      </c>
      <c r="K156">
        <v>44328399.405056</v>
      </c>
      <c r="L156">
        <v>1493.3699951171875</v>
      </c>
      <c r="M156">
        <v>1564.9200439453125</v>
      </c>
      <c r="N156">
        <v>1482.449951171875</v>
      </c>
      <c r="O156">
        <v>1514.1933186848958</v>
      </c>
      <c r="P156">
        <v>1506.6500244140625</v>
      </c>
      <c r="Q156">
        <v>1564.9200439453125</v>
      </c>
      <c r="R156">
        <v>1369.739990234375</v>
      </c>
      <c r="S156">
        <v>1479.0600179036458</v>
      </c>
    </row>
    <row r="157" spans="1:19" x14ac:dyDescent="0.35">
      <c r="A157" s="1">
        <v>45880.544444444444</v>
      </c>
      <c r="B157" s="158" t="s">
        <v>24</v>
      </c>
      <c r="C157">
        <v>1599.1600341796875</v>
      </c>
      <c r="D157">
        <v>1599.280029296875</v>
      </c>
      <c r="E157">
        <v>1598.6300048828125</v>
      </c>
      <c r="F157">
        <v>1598.9200439453125</v>
      </c>
      <c r="G157">
        <v>7199673</v>
      </c>
      <c r="H157">
        <v>8.8142169808632376E-3</v>
      </c>
      <c r="I157">
        <v>13.9700927734375</v>
      </c>
      <c r="J157">
        <v>924588740</v>
      </c>
      <c r="K157">
        <v>44328399.405056</v>
      </c>
      <c r="L157">
        <v>1493.3699951171875</v>
      </c>
      <c r="M157">
        <v>1564.9200439453125</v>
      </c>
      <c r="N157">
        <v>1482.449951171875</v>
      </c>
      <c r="O157">
        <v>1514.1933186848958</v>
      </c>
      <c r="P157">
        <v>1506.6500244140625</v>
      </c>
      <c r="Q157">
        <v>1564.9200439453125</v>
      </c>
      <c r="R157">
        <v>1369.739990234375</v>
      </c>
      <c r="S157">
        <v>1479.0600179036458</v>
      </c>
    </row>
    <row r="158" spans="1:19" x14ac:dyDescent="0.35">
      <c r="A158" s="1">
        <v>45880.545138888891</v>
      </c>
      <c r="B158" s="158" t="s">
        <v>24</v>
      </c>
      <c r="C158">
        <v>1599.18994140625</v>
      </c>
      <c r="D158">
        <v>1599.3699951171875</v>
      </c>
      <c r="E158">
        <v>1598.9100341796875</v>
      </c>
      <c r="F158">
        <v>1599.06005859375</v>
      </c>
      <c r="G158">
        <v>6833082</v>
      </c>
      <c r="H158">
        <v>8.9025570879650278E-3</v>
      </c>
      <c r="I158">
        <v>14.110107421875</v>
      </c>
      <c r="J158">
        <v>931421822</v>
      </c>
      <c r="K158">
        <v>44328399.405056</v>
      </c>
      <c r="L158">
        <v>1493.3699951171875</v>
      </c>
      <c r="M158">
        <v>1564.9200439453125</v>
      </c>
      <c r="N158">
        <v>1482.449951171875</v>
      </c>
      <c r="O158">
        <v>1514.1933186848958</v>
      </c>
      <c r="P158">
        <v>1506.6500244140625</v>
      </c>
      <c r="Q158">
        <v>1564.9200439453125</v>
      </c>
      <c r="R158">
        <v>1369.739990234375</v>
      </c>
      <c r="S158">
        <v>1479.0600179036458</v>
      </c>
    </row>
    <row r="159" spans="1:19" x14ac:dyDescent="0.35">
      <c r="A159" s="1">
        <v>45880.54583333333</v>
      </c>
      <c r="B159" s="158" t="s">
        <v>24</v>
      </c>
      <c r="C159">
        <v>1599.56005859375</v>
      </c>
      <c r="D159">
        <v>1599.72998046875</v>
      </c>
      <c r="E159">
        <v>1599</v>
      </c>
      <c r="F159">
        <v>1599.43994140625</v>
      </c>
      <c r="G159">
        <v>5731771</v>
      </c>
      <c r="H159">
        <v>9.1422383550101623E-3</v>
      </c>
      <c r="I159">
        <v>14.489990234375</v>
      </c>
      <c r="J159">
        <v>937153593</v>
      </c>
      <c r="K159">
        <v>44328399.405056</v>
      </c>
      <c r="L159">
        <v>1493.3699951171875</v>
      </c>
      <c r="M159">
        <v>1564.9200439453125</v>
      </c>
      <c r="N159">
        <v>1482.449951171875</v>
      </c>
      <c r="O159">
        <v>1514.1933186848958</v>
      </c>
      <c r="P159">
        <v>1506.6500244140625</v>
      </c>
      <c r="Q159">
        <v>1564.9200439453125</v>
      </c>
      <c r="R159">
        <v>1369.739990234375</v>
      </c>
      <c r="S159">
        <v>1479.0600179036458</v>
      </c>
    </row>
    <row r="160" spans="1:19" x14ac:dyDescent="0.35">
      <c r="A160" s="1">
        <v>45880.546527777777</v>
      </c>
      <c r="B160" s="158" t="s">
        <v>24</v>
      </c>
      <c r="C160">
        <v>1599.97998046875</v>
      </c>
      <c r="D160">
        <v>1600.6099853515625</v>
      </c>
      <c r="E160">
        <v>1599.489990234375</v>
      </c>
      <c r="F160">
        <v>1599.489990234375</v>
      </c>
      <c r="G160">
        <v>7354837</v>
      </c>
      <c r="H160">
        <v>9.1738158998329478E-3</v>
      </c>
      <c r="I160">
        <v>14.5400390625</v>
      </c>
      <c r="J160">
        <v>944508430</v>
      </c>
      <c r="K160">
        <v>44328399.405056</v>
      </c>
      <c r="L160">
        <v>1493.3699951171875</v>
      </c>
      <c r="M160">
        <v>1564.9200439453125</v>
      </c>
      <c r="N160">
        <v>1482.449951171875</v>
      </c>
      <c r="O160">
        <v>1514.1933186848958</v>
      </c>
      <c r="P160">
        <v>1506.6500244140625</v>
      </c>
      <c r="Q160">
        <v>1564.9200439453125</v>
      </c>
      <c r="R160">
        <v>1369.739990234375</v>
      </c>
      <c r="S160">
        <v>1479.0600179036458</v>
      </c>
    </row>
    <row r="161" spans="1:19" x14ac:dyDescent="0.35">
      <c r="A161" s="1">
        <v>45880.547222222223</v>
      </c>
      <c r="B161" s="158" t="s">
        <v>24</v>
      </c>
      <c r="C161">
        <v>1600.550048828125</v>
      </c>
      <c r="D161">
        <v>1600.6600341796875</v>
      </c>
      <c r="E161">
        <v>1600.1199951171875</v>
      </c>
      <c r="F161">
        <v>1600.300048828125</v>
      </c>
      <c r="G161">
        <v>7996848</v>
      </c>
      <c r="H161">
        <v>9.6849100155500158E-3</v>
      </c>
      <c r="I161">
        <v>15.35009765625</v>
      </c>
      <c r="J161">
        <v>952505278</v>
      </c>
      <c r="K161">
        <v>44328399.405056</v>
      </c>
      <c r="L161">
        <v>1493.3699951171875</v>
      </c>
      <c r="M161">
        <v>1564.9200439453125</v>
      </c>
      <c r="N161">
        <v>1482.449951171875</v>
      </c>
      <c r="O161">
        <v>1514.1933186848958</v>
      </c>
      <c r="P161">
        <v>1506.6500244140625</v>
      </c>
      <c r="Q161">
        <v>1564.9200439453125</v>
      </c>
      <c r="R161">
        <v>1369.739990234375</v>
      </c>
      <c r="S161">
        <v>1479.0600179036458</v>
      </c>
    </row>
    <row r="162" spans="1:19" x14ac:dyDescent="0.35">
      <c r="A162" s="1">
        <v>45880.54791666667</v>
      </c>
      <c r="B162" s="158" t="s">
        <v>24</v>
      </c>
      <c r="C162">
        <v>1601.030029296875</v>
      </c>
      <c r="D162">
        <v>1601.199951171875</v>
      </c>
      <c r="E162">
        <v>1600.6700439453125</v>
      </c>
      <c r="F162">
        <v>1600.8900146484375</v>
      </c>
      <c r="G162">
        <v>8703562</v>
      </c>
      <c r="H162">
        <v>1.0057139952448838E-2</v>
      </c>
      <c r="I162">
        <v>15.9400634765625</v>
      </c>
      <c r="J162">
        <v>961208840</v>
      </c>
      <c r="K162">
        <v>44328399.405056</v>
      </c>
      <c r="L162">
        <v>1493.3699951171875</v>
      </c>
      <c r="M162">
        <v>1564.9200439453125</v>
      </c>
      <c r="N162">
        <v>1482.449951171875</v>
      </c>
      <c r="O162">
        <v>1514.1933186848958</v>
      </c>
      <c r="P162">
        <v>1506.6500244140625</v>
      </c>
      <c r="Q162">
        <v>1564.9200439453125</v>
      </c>
      <c r="R162">
        <v>1369.739990234375</v>
      </c>
      <c r="S162">
        <v>1479.0600179036458</v>
      </c>
    </row>
    <row r="163" spans="1:19" x14ac:dyDescent="0.35">
      <c r="A163" s="1">
        <v>45880.548611111109</v>
      </c>
      <c r="B163" s="158" t="s">
        <v>24</v>
      </c>
      <c r="C163">
        <v>1601.0799560546875</v>
      </c>
      <c r="D163">
        <v>1601.27001953125</v>
      </c>
      <c r="E163">
        <v>1600.800048828125</v>
      </c>
      <c r="F163">
        <v>1601.27001953125</v>
      </c>
      <c r="G163">
        <v>8462454</v>
      </c>
      <c r="H163">
        <v>1.0296898237895981E-2</v>
      </c>
      <c r="I163">
        <v>16.320068359375</v>
      </c>
      <c r="J163">
        <v>969671294</v>
      </c>
      <c r="K163">
        <v>44328399.405056</v>
      </c>
      <c r="L163">
        <v>1493.3699951171875</v>
      </c>
      <c r="M163">
        <v>1564.9200439453125</v>
      </c>
      <c r="N163">
        <v>1482.449951171875</v>
      </c>
      <c r="O163">
        <v>1514.1933186848958</v>
      </c>
      <c r="P163">
        <v>1506.6500244140625</v>
      </c>
      <c r="Q163">
        <v>1564.9200439453125</v>
      </c>
      <c r="R163">
        <v>1369.739990234375</v>
      </c>
      <c r="S163">
        <v>1479.0600179036458</v>
      </c>
    </row>
    <row r="164" spans="1:19" x14ac:dyDescent="0.35">
      <c r="A164" s="1">
        <v>45880.549305555556</v>
      </c>
      <c r="B164" s="158" t="s">
        <v>24</v>
      </c>
      <c r="C164">
        <v>1600.3499755859375</v>
      </c>
      <c r="D164">
        <v>1601.050048828125</v>
      </c>
      <c r="E164">
        <v>1600.2099609375</v>
      </c>
      <c r="F164">
        <v>1601.02001953125</v>
      </c>
      <c r="G164">
        <v>8841122</v>
      </c>
      <c r="H164">
        <v>1.0139164550586072E-2</v>
      </c>
      <c r="I164">
        <v>16.070068359375</v>
      </c>
      <c r="J164">
        <v>978512416</v>
      </c>
      <c r="K164">
        <v>44328399.405056</v>
      </c>
      <c r="L164">
        <v>1493.3699951171875</v>
      </c>
      <c r="M164">
        <v>1564.9200439453125</v>
      </c>
      <c r="N164">
        <v>1482.449951171875</v>
      </c>
      <c r="O164">
        <v>1514.1933186848958</v>
      </c>
      <c r="P164">
        <v>1506.6500244140625</v>
      </c>
      <c r="Q164">
        <v>1564.9200439453125</v>
      </c>
      <c r="R164">
        <v>1369.739990234375</v>
      </c>
      <c r="S164">
        <v>1479.0600179036458</v>
      </c>
    </row>
    <row r="165" spans="1:19" x14ac:dyDescent="0.35">
      <c r="A165" s="1">
        <v>45880.55</v>
      </c>
      <c r="B165" s="158" t="s">
        <v>24</v>
      </c>
      <c r="C165">
        <v>1600.18994140625</v>
      </c>
      <c r="D165">
        <v>1600.760009765625</v>
      </c>
      <c r="E165">
        <v>1599.9599609375</v>
      </c>
      <c r="F165">
        <v>1600.239990234375</v>
      </c>
      <c r="G165">
        <v>8240574</v>
      </c>
      <c r="H165">
        <v>9.6470169617626743E-3</v>
      </c>
      <c r="I165">
        <v>15.2900390625</v>
      </c>
      <c r="J165">
        <v>986752990</v>
      </c>
      <c r="K165">
        <v>44328399.405056</v>
      </c>
      <c r="L165">
        <v>1493.3699951171875</v>
      </c>
      <c r="M165">
        <v>1564.9200439453125</v>
      </c>
      <c r="N165">
        <v>1482.449951171875</v>
      </c>
      <c r="O165">
        <v>1514.1933186848958</v>
      </c>
      <c r="P165">
        <v>1506.6500244140625</v>
      </c>
      <c r="Q165">
        <v>1564.9200439453125</v>
      </c>
      <c r="R165">
        <v>1369.739990234375</v>
      </c>
      <c r="S165">
        <v>1479.0600179036458</v>
      </c>
    </row>
    <row r="166" spans="1:19" x14ac:dyDescent="0.35">
      <c r="A166" s="1">
        <v>45880.550694444442</v>
      </c>
      <c r="B166" s="158" t="s">
        <v>24</v>
      </c>
      <c r="C166">
        <v>1600.530029296875</v>
      </c>
      <c r="D166">
        <v>1600.6800537109375</v>
      </c>
      <c r="E166">
        <v>1600.510009765625</v>
      </c>
      <c r="F166">
        <v>1600.6700439453125</v>
      </c>
      <c r="G166">
        <v>5804405</v>
      </c>
      <c r="H166">
        <v>9.918352792032601E-3</v>
      </c>
      <c r="I166">
        <v>15.7200927734375</v>
      </c>
      <c r="J166">
        <v>992557395</v>
      </c>
      <c r="K166">
        <v>44328399.405056</v>
      </c>
      <c r="L166">
        <v>1493.3699951171875</v>
      </c>
      <c r="M166">
        <v>1564.9200439453125</v>
      </c>
      <c r="N166">
        <v>1482.449951171875</v>
      </c>
      <c r="O166">
        <v>1514.1933186848958</v>
      </c>
      <c r="P166">
        <v>1506.6500244140625</v>
      </c>
      <c r="Q166">
        <v>1564.9200439453125</v>
      </c>
      <c r="R166">
        <v>1369.739990234375</v>
      </c>
      <c r="S166">
        <v>1479.0600179036458</v>
      </c>
    </row>
    <row r="167" spans="1:19" x14ac:dyDescent="0.35">
      <c r="A167" s="1">
        <v>45880.551388888889</v>
      </c>
      <c r="B167" s="158" t="s">
        <v>24</v>
      </c>
      <c r="C167">
        <v>1600.25</v>
      </c>
      <c r="D167">
        <v>1600.6300048828125</v>
      </c>
      <c r="E167">
        <v>1600.2099609375</v>
      </c>
      <c r="F167">
        <v>1600.5899658203125</v>
      </c>
      <c r="G167">
        <v>7125278</v>
      </c>
      <c r="H167">
        <v>9.8678287203161456E-3</v>
      </c>
      <c r="I167">
        <v>15.6400146484375</v>
      </c>
      <c r="J167">
        <v>999682673</v>
      </c>
      <c r="K167">
        <v>44328399.405056</v>
      </c>
      <c r="L167">
        <v>1493.3699951171875</v>
      </c>
      <c r="M167">
        <v>1564.9200439453125</v>
      </c>
      <c r="N167">
        <v>1482.449951171875</v>
      </c>
      <c r="O167">
        <v>1514.1933186848958</v>
      </c>
      <c r="P167">
        <v>1506.6500244140625</v>
      </c>
      <c r="Q167">
        <v>1564.9200439453125</v>
      </c>
      <c r="R167">
        <v>1369.739990234375</v>
      </c>
      <c r="S167">
        <v>1479.0600179036458</v>
      </c>
    </row>
    <row r="168" spans="1:19" x14ac:dyDescent="0.35">
      <c r="A168" s="1">
        <v>45880.552083333336</v>
      </c>
      <c r="B168" s="158" t="s">
        <v>24</v>
      </c>
      <c r="C168">
        <v>1599.6600341796875</v>
      </c>
      <c r="D168">
        <v>1600.2900390625</v>
      </c>
      <c r="E168">
        <v>1599.6600341796875</v>
      </c>
      <c r="F168">
        <v>1600.199951171875</v>
      </c>
      <c r="G168">
        <v>8583834</v>
      </c>
      <c r="H168">
        <v>9.6217549259044466E-3</v>
      </c>
      <c r="I168">
        <v>15.25</v>
      </c>
      <c r="J168">
        <v>1008266507</v>
      </c>
      <c r="K168">
        <v>44328399.405056</v>
      </c>
      <c r="L168">
        <v>1493.3699951171875</v>
      </c>
      <c r="M168">
        <v>1564.9200439453125</v>
      </c>
      <c r="N168">
        <v>1482.449951171875</v>
      </c>
      <c r="O168">
        <v>1514.1933186848958</v>
      </c>
      <c r="P168">
        <v>1506.6500244140625</v>
      </c>
      <c r="Q168">
        <v>1564.9200439453125</v>
      </c>
      <c r="R168">
        <v>1369.739990234375</v>
      </c>
      <c r="S168">
        <v>1479.0600179036458</v>
      </c>
    </row>
    <row r="169" spans="1:19" x14ac:dyDescent="0.35">
      <c r="A169" s="1">
        <v>45880.552777777775</v>
      </c>
      <c r="B169" s="158" t="s">
        <v>24</v>
      </c>
      <c r="C169">
        <v>1598.8499755859375</v>
      </c>
      <c r="D169">
        <v>1599.6800537109375</v>
      </c>
      <c r="E169">
        <v>1598.72998046875</v>
      </c>
      <c r="F169">
        <v>1599.6800537109375</v>
      </c>
      <c r="G169">
        <v>11845413</v>
      </c>
      <c r="H169">
        <v>9.2937335517575218E-3</v>
      </c>
      <c r="I169">
        <v>14.7301025390625</v>
      </c>
      <c r="J169">
        <v>1020111920</v>
      </c>
      <c r="K169">
        <v>44328399.405056</v>
      </c>
      <c r="L169">
        <v>1493.3699951171875</v>
      </c>
      <c r="M169">
        <v>1564.9200439453125</v>
      </c>
      <c r="N169">
        <v>1482.449951171875</v>
      </c>
      <c r="O169">
        <v>1514.1933186848958</v>
      </c>
      <c r="P169">
        <v>1506.6500244140625</v>
      </c>
      <c r="Q169">
        <v>1564.9200439453125</v>
      </c>
      <c r="R169">
        <v>1369.739990234375</v>
      </c>
      <c r="S169">
        <v>1479.0600179036458</v>
      </c>
    </row>
    <row r="170" spans="1:19" x14ac:dyDescent="0.35">
      <c r="A170" s="1">
        <v>45880.553472222222</v>
      </c>
      <c r="B170" s="158" t="s">
        <v>24</v>
      </c>
      <c r="C170">
        <v>1598.5400390625</v>
      </c>
      <c r="D170">
        <v>1599.2099609375</v>
      </c>
      <c r="E170">
        <v>1598.4200439453125</v>
      </c>
      <c r="F170">
        <v>1599.030029296875</v>
      </c>
      <c r="G170">
        <v>6962131</v>
      </c>
      <c r="H170">
        <v>8.8836105610713562E-3</v>
      </c>
      <c r="I170">
        <v>14.080078125</v>
      </c>
      <c r="J170">
        <v>1027074051</v>
      </c>
      <c r="K170">
        <v>44328399.405056</v>
      </c>
      <c r="L170">
        <v>1493.3699951171875</v>
      </c>
      <c r="M170">
        <v>1564.9200439453125</v>
      </c>
      <c r="N170">
        <v>1482.449951171875</v>
      </c>
      <c r="O170">
        <v>1514.1933186848958</v>
      </c>
      <c r="P170">
        <v>1506.6500244140625</v>
      </c>
      <c r="Q170">
        <v>1564.9200439453125</v>
      </c>
      <c r="R170">
        <v>1369.739990234375</v>
      </c>
      <c r="S170">
        <v>1479.0600179036458</v>
      </c>
    </row>
    <row r="171" spans="1:19" x14ac:dyDescent="0.35">
      <c r="A171" s="1">
        <v>45880.554166666669</v>
      </c>
      <c r="B171" s="158" t="s">
        <v>24</v>
      </c>
      <c r="C171">
        <v>1597.530029296875</v>
      </c>
      <c r="D171">
        <v>1598.530029296875</v>
      </c>
      <c r="E171">
        <v>1597.530029296875</v>
      </c>
      <c r="F171">
        <v>1598.530029296875</v>
      </c>
      <c r="G171">
        <v>7798441</v>
      </c>
      <c r="H171">
        <v>8.5681431864515385E-3</v>
      </c>
      <c r="I171">
        <v>13.580078125</v>
      </c>
      <c r="J171">
        <v>1034872492</v>
      </c>
      <c r="K171">
        <v>44328399.405056</v>
      </c>
      <c r="L171">
        <v>1493.3699951171875</v>
      </c>
      <c r="M171">
        <v>1564.9200439453125</v>
      </c>
      <c r="N171">
        <v>1482.449951171875</v>
      </c>
      <c r="O171">
        <v>1514.1933186848958</v>
      </c>
      <c r="P171">
        <v>1506.6500244140625</v>
      </c>
      <c r="Q171">
        <v>1564.9200439453125</v>
      </c>
      <c r="R171">
        <v>1369.739990234375</v>
      </c>
      <c r="S171">
        <v>1479.0600179036458</v>
      </c>
    </row>
    <row r="172" spans="1:19" x14ac:dyDescent="0.35">
      <c r="A172" s="1">
        <v>45880.554861111108</v>
      </c>
      <c r="B172" s="158" t="s">
        <v>24</v>
      </c>
      <c r="C172">
        <v>1596.75</v>
      </c>
      <c r="D172">
        <v>1597.449951171875</v>
      </c>
      <c r="E172">
        <v>1596.75</v>
      </c>
      <c r="F172">
        <v>1597.3699951171875</v>
      </c>
      <c r="G172">
        <v>9327326</v>
      </c>
      <c r="H172">
        <v>7.8362373121809992E-3</v>
      </c>
      <c r="I172">
        <v>12.4200439453125</v>
      </c>
      <c r="J172">
        <v>1044199818</v>
      </c>
      <c r="K172">
        <v>44328399.405056</v>
      </c>
      <c r="L172">
        <v>1493.3699951171875</v>
      </c>
      <c r="M172">
        <v>1564.9200439453125</v>
      </c>
      <c r="N172">
        <v>1482.449951171875</v>
      </c>
      <c r="O172">
        <v>1514.1933186848958</v>
      </c>
      <c r="P172">
        <v>1506.6500244140625</v>
      </c>
      <c r="Q172">
        <v>1564.9200439453125</v>
      </c>
      <c r="R172">
        <v>1369.739990234375</v>
      </c>
      <c r="S172">
        <v>1479.0600179036458</v>
      </c>
    </row>
    <row r="173" spans="1:19" x14ac:dyDescent="0.35">
      <c r="A173" s="1">
        <v>45880.555555555555</v>
      </c>
      <c r="B173" s="158" t="s">
        <v>24</v>
      </c>
      <c r="C173">
        <v>1595.6800537109375</v>
      </c>
      <c r="D173">
        <v>1596.75</v>
      </c>
      <c r="E173">
        <v>1595.6700439453125</v>
      </c>
      <c r="F173">
        <v>1596.68994140625</v>
      </c>
      <c r="G173">
        <v>11386562</v>
      </c>
      <c r="H173">
        <v>7.4071677946011645E-3</v>
      </c>
      <c r="I173">
        <v>11.739990234375</v>
      </c>
      <c r="J173">
        <v>1055586380</v>
      </c>
      <c r="K173">
        <v>44328399.405056</v>
      </c>
      <c r="L173">
        <v>1493.3699951171875</v>
      </c>
      <c r="M173">
        <v>1564.9200439453125</v>
      </c>
      <c r="N173">
        <v>1482.449951171875</v>
      </c>
      <c r="O173">
        <v>1514.1933186848958</v>
      </c>
      <c r="P173">
        <v>1506.6500244140625</v>
      </c>
      <c r="Q173">
        <v>1564.9200439453125</v>
      </c>
      <c r="R173">
        <v>1369.739990234375</v>
      </c>
      <c r="S173">
        <v>1479.0600179036458</v>
      </c>
    </row>
    <row r="174" spans="1:19" x14ac:dyDescent="0.35">
      <c r="A174" s="1">
        <v>45880.556250000001</v>
      </c>
      <c r="B174" s="158" t="s">
        <v>24</v>
      </c>
      <c r="C174">
        <v>1595.1700439453125</v>
      </c>
      <c r="D174">
        <v>1595.9000244140625</v>
      </c>
      <c r="E174">
        <v>1595.1700439453125</v>
      </c>
      <c r="F174">
        <v>1595.5999755859375</v>
      </c>
      <c r="G174">
        <v>8018336</v>
      </c>
      <c r="H174">
        <v>6.7194704830825227E-3</v>
      </c>
      <c r="I174">
        <v>10.6500244140625</v>
      </c>
      <c r="J174">
        <v>1063604716</v>
      </c>
      <c r="K174">
        <v>44328399.405056</v>
      </c>
      <c r="L174">
        <v>1493.3699951171875</v>
      </c>
      <c r="M174">
        <v>1564.9200439453125</v>
      </c>
      <c r="N174">
        <v>1482.449951171875</v>
      </c>
      <c r="O174">
        <v>1514.1933186848958</v>
      </c>
      <c r="P174">
        <v>1506.6500244140625</v>
      </c>
      <c r="Q174">
        <v>1564.9200439453125</v>
      </c>
      <c r="R174">
        <v>1369.739990234375</v>
      </c>
      <c r="S174">
        <v>1479.0600179036458</v>
      </c>
    </row>
    <row r="175" spans="1:19" x14ac:dyDescent="0.35">
      <c r="A175" s="1">
        <v>45880.556944444441</v>
      </c>
      <c r="B175" s="158" t="s">
        <v>24</v>
      </c>
      <c r="C175">
        <v>1595.6300048828125</v>
      </c>
      <c r="D175">
        <v>1595.6300048828125</v>
      </c>
      <c r="E175">
        <v>1595.1099853515625</v>
      </c>
      <c r="F175">
        <v>1595.43994140625</v>
      </c>
      <c r="G175">
        <v>7943560</v>
      </c>
      <c r="H175">
        <v>6.6184993580516195E-3</v>
      </c>
      <c r="I175">
        <v>10.489990234375</v>
      </c>
      <c r="J175">
        <v>1071548276</v>
      </c>
      <c r="K175">
        <v>44328399.405056</v>
      </c>
      <c r="L175">
        <v>1493.3699951171875</v>
      </c>
      <c r="M175">
        <v>1564.9200439453125</v>
      </c>
      <c r="N175">
        <v>1482.449951171875</v>
      </c>
      <c r="O175">
        <v>1514.1933186848958</v>
      </c>
      <c r="P175">
        <v>1506.6500244140625</v>
      </c>
      <c r="Q175">
        <v>1564.9200439453125</v>
      </c>
      <c r="R175">
        <v>1369.739990234375</v>
      </c>
      <c r="S175">
        <v>1479.0600179036458</v>
      </c>
    </row>
    <row r="176" spans="1:19" x14ac:dyDescent="0.35">
      <c r="A176" s="1">
        <v>45880.557638888888</v>
      </c>
      <c r="B176" s="158" t="s">
        <v>24</v>
      </c>
      <c r="C176">
        <v>1595.18994140625</v>
      </c>
      <c r="D176">
        <v>1595.6300048828125</v>
      </c>
      <c r="E176">
        <v>1595.050048828125</v>
      </c>
      <c r="F176">
        <v>1595.3499755859375</v>
      </c>
      <c r="G176">
        <v>7467976</v>
      </c>
      <c r="H176">
        <v>6.5617367957726139E-3</v>
      </c>
      <c r="I176">
        <v>10.4000244140625</v>
      </c>
      <c r="J176">
        <v>1079016252</v>
      </c>
      <c r="K176">
        <v>44328399.405056</v>
      </c>
      <c r="L176">
        <v>1493.3699951171875</v>
      </c>
      <c r="M176">
        <v>1564.9200439453125</v>
      </c>
      <c r="N176">
        <v>1482.449951171875</v>
      </c>
      <c r="O176">
        <v>1514.1933186848958</v>
      </c>
      <c r="P176">
        <v>1506.6500244140625</v>
      </c>
      <c r="Q176">
        <v>1564.9200439453125</v>
      </c>
      <c r="R176">
        <v>1369.739990234375</v>
      </c>
      <c r="S176">
        <v>1479.0600179036458</v>
      </c>
    </row>
    <row r="177" spans="1:19" x14ac:dyDescent="0.35">
      <c r="A177" s="1">
        <v>45880.558333333334</v>
      </c>
      <c r="B177" s="158" t="s">
        <v>24</v>
      </c>
      <c r="C177">
        <v>1594.97998046875</v>
      </c>
      <c r="D177">
        <v>1595.31005859375</v>
      </c>
      <c r="E177">
        <v>1594.9200439453125</v>
      </c>
      <c r="F177">
        <v>1595.1300048828125</v>
      </c>
      <c r="G177">
        <v>5649256</v>
      </c>
      <c r="H177">
        <v>6.4229496353563759E-3</v>
      </c>
      <c r="I177">
        <v>10.1800537109375</v>
      </c>
      <c r="J177">
        <v>1084665508</v>
      </c>
      <c r="K177">
        <v>44328399.405056</v>
      </c>
      <c r="L177">
        <v>1493.3699951171875</v>
      </c>
      <c r="M177">
        <v>1564.9200439453125</v>
      </c>
      <c r="N177">
        <v>1482.449951171875</v>
      </c>
      <c r="O177">
        <v>1514.1933186848958</v>
      </c>
      <c r="P177">
        <v>1506.6500244140625</v>
      </c>
      <c r="Q177">
        <v>1564.9200439453125</v>
      </c>
      <c r="R177">
        <v>1369.739990234375</v>
      </c>
      <c r="S177">
        <v>1479.0600179036458</v>
      </c>
    </row>
    <row r="178" spans="1:19" x14ac:dyDescent="0.35">
      <c r="A178" s="1">
        <v>45880.559027777781</v>
      </c>
      <c r="B178" s="158" t="s">
        <v>24</v>
      </c>
      <c r="C178">
        <v>1595.2900390625</v>
      </c>
      <c r="D178">
        <v>1595.5799560546875</v>
      </c>
      <c r="E178">
        <v>1595.0799560546875</v>
      </c>
      <c r="F178">
        <v>1595.3599853515625</v>
      </c>
      <c r="G178">
        <v>7328252</v>
      </c>
      <c r="H178">
        <v>6.5680523047371708E-3</v>
      </c>
      <c r="I178">
        <v>10.4100341796875</v>
      </c>
      <c r="J178">
        <v>1091993760</v>
      </c>
      <c r="K178">
        <v>44328399.405056</v>
      </c>
      <c r="L178">
        <v>1493.3699951171875</v>
      </c>
      <c r="M178">
        <v>1564.9200439453125</v>
      </c>
      <c r="N178">
        <v>1482.449951171875</v>
      </c>
      <c r="O178">
        <v>1514.1933186848958</v>
      </c>
      <c r="P178">
        <v>1506.6500244140625</v>
      </c>
      <c r="Q178">
        <v>1564.9200439453125</v>
      </c>
      <c r="R178">
        <v>1369.739990234375</v>
      </c>
      <c r="S178">
        <v>1479.0600179036458</v>
      </c>
    </row>
    <row r="179" spans="1:19" x14ac:dyDescent="0.35">
      <c r="A179" s="1">
        <v>45880.55972222222</v>
      </c>
      <c r="B179" s="158" t="s">
        <v>24</v>
      </c>
      <c r="C179">
        <v>1595.2099609375</v>
      </c>
      <c r="D179">
        <v>1595.550048828125</v>
      </c>
      <c r="E179">
        <v>1595.2099609375</v>
      </c>
      <c r="F179">
        <v>1595.5</v>
      </c>
      <c r="G179">
        <v>10263676</v>
      </c>
      <c r="H179">
        <v>6.6563924118389611E-3</v>
      </c>
      <c r="I179">
        <v>10.550048828125</v>
      </c>
      <c r="J179">
        <v>1102257436</v>
      </c>
      <c r="K179">
        <v>44328399.405056</v>
      </c>
      <c r="L179">
        <v>1493.3699951171875</v>
      </c>
      <c r="M179">
        <v>1564.9200439453125</v>
      </c>
      <c r="N179">
        <v>1482.449951171875</v>
      </c>
      <c r="O179">
        <v>1514.1933186848958</v>
      </c>
      <c r="P179">
        <v>1506.6500244140625</v>
      </c>
      <c r="Q179">
        <v>1564.9200439453125</v>
      </c>
      <c r="R179">
        <v>1369.739990234375</v>
      </c>
      <c r="S179">
        <v>1479.0600179036458</v>
      </c>
    </row>
    <row r="180" spans="1:19" x14ac:dyDescent="0.35">
      <c r="A180" s="1">
        <v>45880.560416666667</v>
      </c>
      <c r="B180" s="158" t="s">
        <v>24</v>
      </c>
      <c r="C180">
        <v>1595.3199462890625</v>
      </c>
      <c r="D180">
        <v>1595.52001953125</v>
      </c>
      <c r="E180">
        <v>1595.030029296875</v>
      </c>
      <c r="F180">
        <v>1595.260009765625</v>
      </c>
      <c r="G180">
        <v>5840547</v>
      </c>
      <c r="H180">
        <v>6.5049742334936083E-3</v>
      </c>
      <c r="I180">
        <v>10.31005859375</v>
      </c>
      <c r="J180">
        <v>1108097983</v>
      </c>
      <c r="K180">
        <v>44328399.405056</v>
      </c>
      <c r="L180">
        <v>1493.3699951171875</v>
      </c>
      <c r="M180">
        <v>1564.9200439453125</v>
      </c>
      <c r="N180">
        <v>1482.449951171875</v>
      </c>
      <c r="O180">
        <v>1514.1933186848958</v>
      </c>
      <c r="P180">
        <v>1506.6500244140625</v>
      </c>
      <c r="Q180">
        <v>1564.9200439453125</v>
      </c>
      <c r="R180">
        <v>1369.739990234375</v>
      </c>
      <c r="S180">
        <v>1479.0600179036458</v>
      </c>
    </row>
    <row r="181" spans="1:19" x14ac:dyDescent="0.35">
      <c r="A181" s="1">
        <v>45880.561111111114</v>
      </c>
      <c r="B181" s="158" t="s">
        <v>24</v>
      </c>
      <c r="C181">
        <v>1595.989990234375</v>
      </c>
      <c r="D181">
        <v>1596</v>
      </c>
      <c r="E181">
        <v>1595.31005859375</v>
      </c>
      <c r="F181">
        <v>1595.3699951171875</v>
      </c>
      <c r="G181">
        <v>6697869</v>
      </c>
      <c r="H181">
        <v>6.5743678137017278E-3</v>
      </c>
      <c r="I181">
        <v>10.4200439453125</v>
      </c>
      <c r="J181">
        <v>1114795852</v>
      </c>
      <c r="K181">
        <v>44328399.405056</v>
      </c>
      <c r="L181">
        <v>1493.3699951171875</v>
      </c>
      <c r="M181">
        <v>1564.9200439453125</v>
      </c>
      <c r="N181">
        <v>1482.449951171875</v>
      </c>
      <c r="O181">
        <v>1514.1933186848958</v>
      </c>
      <c r="P181">
        <v>1506.6500244140625</v>
      </c>
      <c r="Q181">
        <v>1564.9200439453125</v>
      </c>
      <c r="R181">
        <v>1369.739990234375</v>
      </c>
      <c r="S181">
        <v>1479.0600179036458</v>
      </c>
    </row>
    <row r="182" spans="1:19" x14ac:dyDescent="0.35">
      <c r="A182" s="1">
        <v>45880.561805555553</v>
      </c>
      <c r="B182" s="158" t="s">
        <v>24</v>
      </c>
      <c r="C182">
        <v>1596.280029296875</v>
      </c>
      <c r="D182">
        <v>1596.280029296875</v>
      </c>
      <c r="E182">
        <v>1595.6700439453125</v>
      </c>
      <c r="F182">
        <v>1595.6700439453125</v>
      </c>
      <c r="G182">
        <v>7899975</v>
      </c>
      <c r="H182">
        <v>6.7636790458344212E-3</v>
      </c>
      <c r="I182">
        <v>10.7200927734375</v>
      </c>
      <c r="J182">
        <v>1122695827</v>
      </c>
      <c r="K182">
        <v>44328399.405056</v>
      </c>
      <c r="L182">
        <v>1493.3699951171875</v>
      </c>
      <c r="M182">
        <v>1564.9200439453125</v>
      </c>
      <c r="N182">
        <v>1482.449951171875</v>
      </c>
      <c r="O182">
        <v>1514.1933186848958</v>
      </c>
      <c r="P182">
        <v>1506.6500244140625</v>
      </c>
      <c r="Q182">
        <v>1564.9200439453125</v>
      </c>
      <c r="R182">
        <v>1369.739990234375</v>
      </c>
      <c r="S182">
        <v>1479.0600179036458</v>
      </c>
    </row>
    <row r="183" spans="1:19" x14ac:dyDescent="0.35">
      <c r="A183" s="1">
        <v>45880.5625</v>
      </c>
      <c r="B183" s="158" t="s">
        <v>24</v>
      </c>
      <c r="C183">
        <v>1596.530029296875</v>
      </c>
      <c r="D183">
        <v>1596.8499755859375</v>
      </c>
      <c r="E183">
        <v>1596.3800048828125</v>
      </c>
      <c r="F183">
        <v>1596.4200439453125</v>
      </c>
      <c r="G183">
        <v>8021629</v>
      </c>
      <c r="H183">
        <v>7.2368801077641477E-3</v>
      </c>
      <c r="I183">
        <v>11.4700927734375</v>
      </c>
      <c r="J183">
        <v>1130717456</v>
      </c>
      <c r="K183">
        <v>44328399.405056</v>
      </c>
      <c r="L183">
        <v>1493.3699951171875</v>
      </c>
      <c r="M183">
        <v>1564.9200439453125</v>
      </c>
      <c r="N183">
        <v>1482.449951171875</v>
      </c>
      <c r="O183">
        <v>1514.1933186848958</v>
      </c>
      <c r="P183">
        <v>1506.6500244140625</v>
      </c>
      <c r="Q183">
        <v>1564.9200439453125</v>
      </c>
      <c r="R183">
        <v>1369.739990234375</v>
      </c>
      <c r="S183">
        <v>1479.0600179036458</v>
      </c>
    </row>
    <row r="184" spans="1:19" x14ac:dyDescent="0.35">
      <c r="A184" s="1">
        <v>45880.563194444447</v>
      </c>
      <c r="B184" s="158" t="s">
        <v>24</v>
      </c>
      <c r="C184">
        <v>1596.75</v>
      </c>
      <c r="D184">
        <v>1596.949951171875</v>
      </c>
      <c r="E184">
        <v>1596.3900146484375</v>
      </c>
      <c r="F184">
        <v>1596.8800048828125</v>
      </c>
      <c r="G184">
        <v>6225227</v>
      </c>
      <c r="H184">
        <v>7.5270854465257385E-3</v>
      </c>
      <c r="I184">
        <v>11.9300537109375</v>
      </c>
      <c r="J184">
        <v>1136942683</v>
      </c>
      <c r="K184">
        <v>44328399.405056</v>
      </c>
      <c r="L184">
        <v>1493.3699951171875</v>
      </c>
      <c r="M184">
        <v>1564.9200439453125</v>
      </c>
      <c r="N184">
        <v>1482.449951171875</v>
      </c>
      <c r="O184">
        <v>1514.1933186848958</v>
      </c>
      <c r="P184">
        <v>1506.6500244140625</v>
      </c>
      <c r="Q184">
        <v>1564.9200439453125</v>
      </c>
      <c r="R184">
        <v>1369.739990234375</v>
      </c>
      <c r="S184">
        <v>1479.0600179036458</v>
      </c>
    </row>
    <row r="185" spans="1:19" x14ac:dyDescent="0.35">
      <c r="A185" s="1">
        <v>45880.563888888886</v>
      </c>
      <c r="B185" s="158" t="s">
        <v>24</v>
      </c>
      <c r="C185">
        <v>1596.75</v>
      </c>
      <c r="D185">
        <v>1596.75</v>
      </c>
      <c r="E185">
        <v>1596.4000244140625</v>
      </c>
      <c r="F185">
        <v>1596.6199951171875</v>
      </c>
      <c r="G185">
        <v>8569694</v>
      </c>
      <c r="H185">
        <v>7.3630362502512727E-3</v>
      </c>
      <c r="I185">
        <v>11.6700439453125</v>
      </c>
      <c r="J185">
        <v>1145512377</v>
      </c>
      <c r="K185">
        <v>44328399.405056</v>
      </c>
      <c r="L185">
        <v>1493.3699951171875</v>
      </c>
      <c r="M185">
        <v>1564.9200439453125</v>
      </c>
      <c r="N185">
        <v>1482.449951171875</v>
      </c>
      <c r="O185">
        <v>1514.1933186848958</v>
      </c>
      <c r="P185">
        <v>1506.6500244140625</v>
      </c>
      <c r="Q185">
        <v>1564.9200439453125</v>
      </c>
      <c r="R185">
        <v>1369.739990234375</v>
      </c>
      <c r="S185">
        <v>1479.0600179036458</v>
      </c>
    </row>
    <row r="186" spans="1:19" x14ac:dyDescent="0.35">
      <c r="A186" s="1">
        <v>45880.564583333333</v>
      </c>
      <c r="B186" s="158" t="s">
        <v>24</v>
      </c>
      <c r="C186">
        <v>1597.030029296875</v>
      </c>
      <c r="D186">
        <v>1597.280029296875</v>
      </c>
      <c r="E186">
        <v>1596.719970703125</v>
      </c>
      <c r="F186">
        <v>1596.719970703125</v>
      </c>
      <c r="G186">
        <v>6460408</v>
      </c>
      <c r="H186">
        <v>7.4261143214948344E-3</v>
      </c>
      <c r="I186">
        <v>11.77001953125</v>
      </c>
      <c r="J186">
        <v>1151972785</v>
      </c>
      <c r="K186">
        <v>44328399.405056</v>
      </c>
      <c r="L186">
        <v>1493.3699951171875</v>
      </c>
      <c r="M186">
        <v>1564.9200439453125</v>
      </c>
      <c r="N186">
        <v>1482.449951171875</v>
      </c>
      <c r="O186">
        <v>1514.1933186848958</v>
      </c>
      <c r="P186">
        <v>1506.6500244140625</v>
      </c>
      <c r="Q186">
        <v>1564.9200439453125</v>
      </c>
      <c r="R186">
        <v>1369.739990234375</v>
      </c>
      <c r="S186">
        <v>1479.0600179036458</v>
      </c>
    </row>
    <row r="187" spans="1:19" x14ac:dyDescent="0.35">
      <c r="A187" s="1">
        <v>45880.56527777778</v>
      </c>
      <c r="B187" s="158" t="s">
        <v>24</v>
      </c>
      <c r="C187">
        <v>1597.6099853515625</v>
      </c>
      <c r="D187">
        <v>1597.8299560546875</v>
      </c>
      <c r="E187">
        <v>1597.010009765625</v>
      </c>
      <c r="F187">
        <v>1597.1300048828125</v>
      </c>
      <c r="G187">
        <v>7286597</v>
      </c>
      <c r="H187">
        <v>7.6848191338356473E-3</v>
      </c>
      <c r="I187">
        <v>12.1800537109375</v>
      </c>
      <c r="J187">
        <v>1159259382</v>
      </c>
      <c r="K187">
        <v>44328399.405056</v>
      </c>
      <c r="L187">
        <v>1493.3699951171875</v>
      </c>
      <c r="M187">
        <v>1564.9200439453125</v>
      </c>
      <c r="N187">
        <v>1482.449951171875</v>
      </c>
      <c r="O187">
        <v>1514.1933186848958</v>
      </c>
      <c r="P187">
        <v>1506.6500244140625</v>
      </c>
      <c r="Q187">
        <v>1564.9200439453125</v>
      </c>
      <c r="R187">
        <v>1369.739990234375</v>
      </c>
      <c r="S187">
        <v>1479.0600179036458</v>
      </c>
    </row>
    <row r="188" spans="1:19" x14ac:dyDescent="0.35">
      <c r="A188" s="1">
        <v>45880.565972222219</v>
      </c>
      <c r="B188" s="158" t="s">
        <v>24</v>
      </c>
      <c r="C188">
        <v>1597.8499755859375</v>
      </c>
      <c r="D188">
        <v>1597.8599853515625</v>
      </c>
      <c r="E188">
        <v>1597.5999755859375</v>
      </c>
      <c r="F188">
        <v>1597.8599853515625</v>
      </c>
      <c r="G188">
        <v>8298111</v>
      </c>
      <c r="H188">
        <v>8.1453891778362607E-3</v>
      </c>
      <c r="I188">
        <v>12.9100341796875</v>
      </c>
      <c r="J188">
        <v>1167557493</v>
      </c>
      <c r="K188">
        <v>44328399.405056</v>
      </c>
      <c r="L188">
        <v>1493.3699951171875</v>
      </c>
      <c r="M188">
        <v>1564.9200439453125</v>
      </c>
      <c r="N188">
        <v>1482.449951171875</v>
      </c>
      <c r="O188">
        <v>1514.1933186848958</v>
      </c>
      <c r="P188">
        <v>1506.6500244140625</v>
      </c>
      <c r="Q188">
        <v>1564.9200439453125</v>
      </c>
      <c r="R188">
        <v>1369.739990234375</v>
      </c>
      <c r="S188">
        <v>1479.0600179036458</v>
      </c>
    </row>
    <row r="189" spans="1:19" x14ac:dyDescent="0.35">
      <c r="A189" s="1">
        <v>45880.566666666666</v>
      </c>
      <c r="B189" s="158" t="s">
        <v>24</v>
      </c>
      <c r="C189">
        <v>1597.2099609375</v>
      </c>
      <c r="D189">
        <v>1598.219970703125</v>
      </c>
      <c r="E189">
        <v>1597.2099609375</v>
      </c>
      <c r="F189">
        <v>1598.0699462890625</v>
      </c>
      <c r="G189">
        <v>6997055</v>
      </c>
      <c r="H189">
        <v>8.2778608292879419E-3</v>
      </c>
      <c r="I189">
        <v>13.1199951171875</v>
      </c>
      <c r="J189">
        <v>1174554548</v>
      </c>
      <c r="K189">
        <v>44328399.405056</v>
      </c>
      <c r="L189">
        <v>1493.3699951171875</v>
      </c>
      <c r="M189">
        <v>1564.9200439453125</v>
      </c>
      <c r="N189">
        <v>1482.449951171875</v>
      </c>
      <c r="O189">
        <v>1514.1933186848958</v>
      </c>
      <c r="P189">
        <v>1506.6500244140625</v>
      </c>
      <c r="Q189">
        <v>1564.9200439453125</v>
      </c>
      <c r="R189">
        <v>1369.739990234375</v>
      </c>
      <c r="S189">
        <v>1479.0600179036458</v>
      </c>
    </row>
    <row r="190" spans="1:19" x14ac:dyDescent="0.35">
      <c r="A190" s="1">
        <v>45880.567361111112</v>
      </c>
      <c r="B190" s="158" t="s">
        <v>24</v>
      </c>
      <c r="C190">
        <v>1598.0799560546875</v>
      </c>
      <c r="D190">
        <v>1598.6700439453125</v>
      </c>
      <c r="E190">
        <v>1597.4200439453125</v>
      </c>
      <c r="F190">
        <v>1597.4200439453125</v>
      </c>
      <c r="G190">
        <v>6092353</v>
      </c>
      <c r="H190">
        <v>7.8678148570037847E-3</v>
      </c>
      <c r="I190">
        <v>12.4700927734375</v>
      </c>
      <c r="J190">
        <v>1180646901</v>
      </c>
      <c r="K190">
        <v>44328399.405056</v>
      </c>
      <c r="L190">
        <v>1493.3699951171875</v>
      </c>
      <c r="M190">
        <v>1564.9200439453125</v>
      </c>
      <c r="N190">
        <v>1482.449951171875</v>
      </c>
      <c r="O190">
        <v>1514.1933186848958</v>
      </c>
      <c r="P190">
        <v>1506.6500244140625</v>
      </c>
      <c r="Q190">
        <v>1564.9200439453125</v>
      </c>
      <c r="R190">
        <v>1369.739990234375</v>
      </c>
      <c r="S190">
        <v>1479.0600179036458</v>
      </c>
    </row>
    <row r="191" spans="1:19" x14ac:dyDescent="0.35">
      <c r="A191" s="1">
        <v>45880.568055555559</v>
      </c>
      <c r="B191" s="158" t="s">
        <v>24</v>
      </c>
      <c r="C191">
        <v>1597.9300537109375</v>
      </c>
      <c r="D191">
        <v>1598.1700439453125</v>
      </c>
      <c r="E191">
        <v>1597.72998046875</v>
      </c>
      <c r="F191">
        <v>1598.1700439453125</v>
      </c>
      <c r="G191">
        <v>7705993</v>
      </c>
      <c r="H191">
        <v>8.3410159189335111E-3</v>
      </c>
      <c r="I191">
        <v>13.2200927734375</v>
      </c>
      <c r="J191">
        <v>1188352894</v>
      </c>
      <c r="K191">
        <v>44328399.405056</v>
      </c>
      <c r="L191">
        <v>1493.3699951171875</v>
      </c>
      <c r="M191">
        <v>1564.9200439453125</v>
      </c>
      <c r="N191">
        <v>1482.449951171875</v>
      </c>
      <c r="O191">
        <v>1514.1933186848958</v>
      </c>
      <c r="P191">
        <v>1506.6500244140625</v>
      </c>
      <c r="Q191">
        <v>1564.9200439453125</v>
      </c>
      <c r="R191">
        <v>1369.739990234375</v>
      </c>
      <c r="S191">
        <v>1479.0600179036458</v>
      </c>
    </row>
    <row r="192" spans="1:19" x14ac:dyDescent="0.35">
      <c r="A192" s="1">
        <v>45880.568749999999</v>
      </c>
      <c r="B192" s="158" t="s">
        <v>24</v>
      </c>
      <c r="C192">
        <v>1597.989990234375</v>
      </c>
      <c r="D192">
        <v>1598.0799560546875</v>
      </c>
      <c r="E192">
        <v>1597.6199951171875</v>
      </c>
      <c r="F192">
        <v>1597.9100341796875</v>
      </c>
      <c r="G192">
        <v>10683598</v>
      </c>
      <c r="H192">
        <v>8.1769667226590445E-3</v>
      </c>
      <c r="I192">
        <v>12.9600830078125</v>
      </c>
      <c r="J192">
        <v>1199036492</v>
      </c>
      <c r="K192">
        <v>44328399.405056</v>
      </c>
      <c r="L192">
        <v>1493.3699951171875</v>
      </c>
      <c r="M192">
        <v>1564.9200439453125</v>
      </c>
      <c r="N192">
        <v>1482.449951171875</v>
      </c>
      <c r="O192">
        <v>1514.1933186848958</v>
      </c>
      <c r="P192">
        <v>1506.6500244140625</v>
      </c>
      <c r="Q192">
        <v>1564.9200439453125</v>
      </c>
      <c r="R192">
        <v>1369.739990234375</v>
      </c>
      <c r="S192">
        <v>1479.0600179036458</v>
      </c>
    </row>
    <row r="193" spans="1:19" x14ac:dyDescent="0.35">
      <c r="A193" s="1">
        <v>45880.569444444445</v>
      </c>
      <c r="B193" s="158" t="s">
        <v>24</v>
      </c>
      <c r="C193">
        <v>1597.72998046875</v>
      </c>
      <c r="D193">
        <v>1597.93994140625</v>
      </c>
      <c r="E193">
        <v>1596.9599609375</v>
      </c>
      <c r="F193">
        <v>1597.93994140625</v>
      </c>
      <c r="G193">
        <v>6933951</v>
      </c>
      <c r="H193">
        <v>8.1958362311507094E-3</v>
      </c>
      <c r="I193">
        <v>12.989990234375</v>
      </c>
      <c r="J193">
        <v>1205970443</v>
      </c>
      <c r="K193">
        <v>44328399.405056</v>
      </c>
      <c r="L193">
        <v>1493.3699951171875</v>
      </c>
      <c r="M193">
        <v>1564.9200439453125</v>
      </c>
      <c r="N193">
        <v>1482.449951171875</v>
      </c>
      <c r="O193">
        <v>1514.1933186848958</v>
      </c>
      <c r="P193">
        <v>1506.6500244140625</v>
      </c>
      <c r="Q193">
        <v>1564.9200439453125</v>
      </c>
      <c r="R193">
        <v>1369.739990234375</v>
      </c>
      <c r="S193">
        <v>1479.0600179036458</v>
      </c>
    </row>
    <row r="194" spans="1:19" x14ac:dyDescent="0.35">
      <c r="A194" s="1">
        <v>45880.570138888892</v>
      </c>
      <c r="B194" s="158" t="s">
        <v>24</v>
      </c>
      <c r="C194">
        <v>1596.550048828125</v>
      </c>
      <c r="D194">
        <v>1597.31005859375</v>
      </c>
      <c r="E194">
        <v>1596.550048828125</v>
      </c>
      <c r="F194">
        <v>1597.31005859375</v>
      </c>
      <c r="G194">
        <v>7861510</v>
      </c>
      <c r="H194">
        <v>7.7984212767956652E-3</v>
      </c>
      <c r="I194">
        <v>12.360107421875</v>
      </c>
      <c r="J194">
        <v>1213831953</v>
      </c>
      <c r="K194">
        <v>44328399.405056</v>
      </c>
      <c r="L194">
        <v>1493.3699951171875</v>
      </c>
      <c r="M194">
        <v>1564.9200439453125</v>
      </c>
      <c r="N194">
        <v>1482.449951171875</v>
      </c>
      <c r="O194">
        <v>1514.1933186848958</v>
      </c>
      <c r="P194">
        <v>1506.6500244140625</v>
      </c>
      <c r="Q194">
        <v>1564.9200439453125</v>
      </c>
      <c r="R194">
        <v>1369.739990234375</v>
      </c>
      <c r="S194">
        <v>1479.0600179036458</v>
      </c>
    </row>
    <row r="195" spans="1:19" x14ac:dyDescent="0.35">
      <c r="A195" s="1">
        <v>45880.570833333331</v>
      </c>
      <c r="B195" s="158" t="s">
        <v>24</v>
      </c>
      <c r="C195">
        <v>1595.6600341796875</v>
      </c>
      <c r="D195">
        <v>1596.7099609375</v>
      </c>
      <c r="E195">
        <v>1595.5899658203125</v>
      </c>
      <c r="F195">
        <v>1596.7099609375</v>
      </c>
      <c r="G195">
        <v>6284192</v>
      </c>
      <c r="H195">
        <v>7.4197988125302775E-3</v>
      </c>
      <c r="I195">
        <v>11.760009765625</v>
      </c>
      <c r="J195">
        <v>1220116145</v>
      </c>
      <c r="K195">
        <v>44328399.405056</v>
      </c>
      <c r="L195">
        <v>1493.3699951171875</v>
      </c>
      <c r="M195">
        <v>1564.9200439453125</v>
      </c>
      <c r="N195">
        <v>1482.449951171875</v>
      </c>
      <c r="O195">
        <v>1514.1933186848958</v>
      </c>
      <c r="P195">
        <v>1506.6500244140625</v>
      </c>
      <c r="Q195">
        <v>1564.9200439453125</v>
      </c>
      <c r="R195">
        <v>1369.739990234375</v>
      </c>
      <c r="S195">
        <v>1479.0600179036458</v>
      </c>
    </row>
    <row r="196" spans="1:19" x14ac:dyDescent="0.35">
      <c r="A196" s="1">
        <v>45880.571527777778</v>
      </c>
      <c r="B196" s="158" t="s">
        <v>24</v>
      </c>
      <c r="C196">
        <v>1595.18994140625</v>
      </c>
      <c r="D196">
        <v>1595.530029296875</v>
      </c>
      <c r="E196">
        <v>1595.0400390625</v>
      </c>
      <c r="F196">
        <v>1595.530029296875</v>
      </c>
      <c r="G196">
        <v>8733856</v>
      </c>
      <c r="H196">
        <v>6.675338938732631E-3</v>
      </c>
      <c r="I196">
        <v>10.580078125</v>
      </c>
      <c r="J196">
        <v>1228850001</v>
      </c>
      <c r="K196">
        <v>44328399.405056</v>
      </c>
      <c r="L196">
        <v>1493.3699951171875</v>
      </c>
      <c r="M196">
        <v>1564.9200439453125</v>
      </c>
      <c r="N196">
        <v>1482.449951171875</v>
      </c>
      <c r="O196">
        <v>1514.1933186848958</v>
      </c>
      <c r="P196">
        <v>1506.6500244140625</v>
      </c>
      <c r="Q196">
        <v>1564.9200439453125</v>
      </c>
      <c r="R196">
        <v>1369.739990234375</v>
      </c>
      <c r="S196">
        <v>1479.0600179036458</v>
      </c>
    </row>
    <row r="197" spans="1:19" x14ac:dyDescent="0.35">
      <c r="A197" s="1">
        <v>45880.572222222225</v>
      </c>
      <c r="B197" s="158" t="s">
        <v>24</v>
      </c>
      <c r="C197">
        <v>1594.8399658203125</v>
      </c>
      <c r="D197">
        <v>1595.1500244140625</v>
      </c>
      <c r="E197">
        <v>1594.4000244140625</v>
      </c>
      <c r="F197">
        <v>1595.0400390625</v>
      </c>
      <c r="G197">
        <v>11002054</v>
      </c>
      <c r="H197">
        <v>6.3661870730773703E-3</v>
      </c>
      <c r="I197">
        <v>10.090087890625</v>
      </c>
      <c r="J197">
        <v>1239852055</v>
      </c>
      <c r="K197">
        <v>44328399.405056</v>
      </c>
      <c r="L197">
        <v>1493.3699951171875</v>
      </c>
      <c r="M197">
        <v>1564.9200439453125</v>
      </c>
      <c r="N197">
        <v>1482.449951171875</v>
      </c>
      <c r="O197">
        <v>1514.1933186848958</v>
      </c>
      <c r="P197">
        <v>1506.6500244140625</v>
      </c>
      <c r="Q197">
        <v>1564.9200439453125</v>
      </c>
      <c r="R197">
        <v>1369.739990234375</v>
      </c>
      <c r="S197">
        <v>1479.0600179036458</v>
      </c>
    </row>
    <row r="198" spans="1:19" x14ac:dyDescent="0.35">
      <c r="A198" s="1">
        <v>45880.572916666664</v>
      </c>
      <c r="B198" s="158" t="s">
        <v>24</v>
      </c>
      <c r="C198">
        <v>1593.530029296875</v>
      </c>
      <c r="D198">
        <v>1594.6099853515625</v>
      </c>
      <c r="E198">
        <v>1593.530029296875</v>
      </c>
      <c r="F198">
        <v>1594.6099853515625</v>
      </c>
      <c r="G198">
        <v>8493528</v>
      </c>
      <c r="H198">
        <v>6.0948512428074444E-3</v>
      </c>
      <c r="I198">
        <v>9.6600341796875</v>
      </c>
      <c r="J198">
        <v>1248345583</v>
      </c>
      <c r="K198">
        <v>44328399.405056</v>
      </c>
      <c r="L198">
        <v>1493.3699951171875</v>
      </c>
      <c r="M198">
        <v>1564.9200439453125</v>
      </c>
      <c r="N198">
        <v>1482.449951171875</v>
      </c>
      <c r="O198">
        <v>1514.1933186848958</v>
      </c>
      <c r="P198">
        <v>1506.6500244140625</v>
      </c>
      <c r="Q198">
        <v>1564.9200439453125</v>
      </c>
      <c r="R198">
        <v>1369.739990234375</v>
      </c>
      <c r="S198">
        <v>1479.0600179036458</v>
      </c>
    </row>
    <row r="199" spans="1:19" x14ac:dyDescent="0.35">
      <c r="A199" s="1">
        <v>45880.573611111111</v>
      </c>
      <c r="B199" s="158" t="s">
        <v>24</v>
      </c>
      <c r="C199">
        <v>1593.3499755859375</v>
      </c>
      <c r="D199">
        <v>1593.699951171875</v>
      </c>
      <c r="E199">
        <v>1593.1300048828125</v>
      </c>
      <c r="F199">
        <v>1593.699951171875</v>
      </c>
      <c r="G199">
        <v>8648290</v>
      </c>
      <c r="H199">
        <v>5.5206790558468138E-3</v>
      </c>
      <c r="I199">
        <v>8.75</v>
      </c>
      <c r="J199">
        <v>1256993873</v>
      </c>
      <c r="K199">
        <v>44328399.405056</v>
      </c>
      <c r="L199">
        <v>1493.3699951171875</v>
      </c>
      <c r="M199">
        <v>1564.9200439453125</v>
      </c>
      <c r="N199">
        <v>1482.449951171875</v>
      </c>
      <c r="O199">
        <v>1514.1933186848958</v>
      </c>
      <c r="P199">
        <v>1506.6500244140625</v>
      </c>
      <c r="Q199">
        <v>1564.9200439453125</v>
      </c>
      <c r="R199">
        <v>1369.739990234375</v>
      </c>
      <c r="S199">
        <v>1479.0600179036458</v>
      </c>
    </row>
    <row r="200" spans="1:19" x14ac:dyDescent="0.35">
      <c r="A200" s="1">
        <v>45880.574305555558</v>
      </c>
      <c r="B200" s="158" t="s">
        <v>24</v>
      </c>
      <c r="C200">
        <v>1592.72998046875</v>
      </c>
      <c r="D200">
        <v>1593.3599853515625</v>
      </c>
      <c r="E200">
        <v>1592.72998046875</v>
      </c>
      <c r="F200">
        <v>1593.280029296875</v>
      </c>
      <c r="G200">
        <v>9152615</v>
      </c>
      <c r="H200">
        <v>5.2557357529434507E-3</v>
      </c>
      <c r="I200">
        <v>8.330078125</v>
      </c>
      <c r="J200">
        <v>1266146488</v>
      </c>
      <c r="K200">
        <v>44328399.405056</v>
      </c>
      <c r="L200">
        <v>1493.3699951171875</v>
      </c>
      <c r="M200">
        <v>1564.9200439453125</v>
      </c>
      <c r="N200">
        <v>1482.449951171875</v>
      </c>
      <c r="O200">
        <v>1514.1933186848958</v>
      </c>
      <c r="P200">
        <v>1506.6500244140625</v>
      </c>
      <c r="Q200">
        <v>1564.9200439453125</v>
      </c>
      <c r="R200">
        <v>1369.739990234375</v>
      </c>
      <c r="S200">
        <v>1479.0600179036458</v>
      </c>
    </row>
    <row r="201" spans="1:19" x14ac:dyDescent="0.35">
      <c r="A201" s="1">
        <v>45880.574999999997</v>
      </c>
      <c r="B201" s="158" t="s">
        <v>24</v>
      </c>
      <c r="C201">
        <v>1592.02001953125</v>
      </c>
      <c r="D201">
        <v>1592.8900146484375</v>
      </c>
      <c r="E201">
        <v>1592.02001953125</v>
      </c>
      <c r="F201">
        <v>1592.6800537109375</v>
      </c>
      <c r="G201">
        <v>8522928</v>
      </c>
      <c r="H201">
        <v>4.8771903070800706E-3</v>
      </c>
      <c r="I201">
        <v>7.7301025390625</v>
      </c>
      <c r="J201">
        <v>1274669416</v>
      </c>
      <c r="K201">
        <v>44328399.405056</v>
      </c>
      <c r="L201">
        <v>1493.3699951171875</v>
      </c>
      <c r="M201">
        <v>1564.9200439453125</v>
      </c>
      <c r="N201">
        <v>1482.449951171875</v>
      </c>
      <c r="O201">
        <v>1514.1933186848958</v>
      </c>
      <c r="P201">
        <v>1506.6500244140625</v>
      </c>
      <c r="Q201">
        <v>1564.9200439453125</v>
      </c>
      <c r="R201">
        <v>1369.739990234375</v>
      </c>
      <c r="S201">
        <v>1479.0600179036458</v>
      </c>
    </row>
    <row r="202" spans="1:19" x14ac:dyDescent="0.35">
      <c r="A202" s="1">
        <v>45880.575694444444</v>
      </c>
      <c r="B202" s="158" t="s">
        <v>24</v>
      </c>
      <c r="C202">
        <v>1591.8900146484375</v>
      </c>
      <c r="D202">
        <v>1592.300048828125</v>
      </c>
      <c r="E202">
        <v>1591.760009765625</v>
      </c>
      <c r="F202">
        <v>1592.300048828125</v>
      </c>
      <c r="G202">
        <v>8129085</v>
      </c>
      <c r="H202">
        <v>4.6374320216329284E-3</v>
      </c>
      <c r="I202">
        <v>7.35009765625</v>
      </c>
      <c r="J202">
        <v>1282798501</v>
      </c>
      <c r="K202">
        <v>44328399.405056</v>
      </c>
      <c r="L202">
        <v>1493.3699951171875</v>
      </c>
      <c r="M202">
        <v>1564.9200439453125</v>
      </c>
      <c r="N202">
        <v>1482.449951171875</v>
      </c>
      <c r="O202">
        <v>1514.1933186848958</v>
      </c>
      <c r="P202">
        <v>1506.6500244140625</v>
      </c>
      <c r="Q202">
        <v>1564.9200439453125</v>
      </c>
      <c r="R202">
        <v>1369.739990234375</v>
      </c>
      <c r="S202">
        <v>1479.0600179036458</v>
      </c>
    </row>
    <row r="203" spans="1:19" x14ac:dyDescent="0.35">
      <c r="A203" s="1">
        <v>45880.576388888891</v>
      </c>
      <c r="B203" s="158" t="s">
        <v>24</v>
      </c>
      <c r="C203">
        <v>1593.6099853515625</v>
      </c>
      <c r="D203">
        <v>1593.77001953125</v>
      </c>
      <c r="E203">
        <v>1591.719970703125</v>
      </c>
      <c r="F203">
        <v>1591.989990234375</v>
      </c>
      <c r="G203">
        <v>9660903</v>
      </c>
      <c r="H203">
        <v>4.4418052805356781E-3</v>
      </c>
      <c r="I203">
        <v>7.0400390625</v>
      </c>
      <c r="J203">
        <v>1292459404</v>
      </c>
      <c r="K203">
        <v>44328399.405056</v>
      </c>
      <c r="L203">
        <v>1493.3699951171875</v>
      </c>
      <c r="M203">
        <v>1564.9200439453125</v>
      </c>
      <c r="N203">
        <v>1482.449951171875</v>
      </c>
      <c r="O203">
        <v>1514.1933186848958</v>
      </c>
      <c r="P203">
        <v>1506.6500244140625</v>
      </c>
      <c r="Q203">
        <v>1564.9200439453125</v>
      </c>
      <c r="R203">
        <v>1369.739990234375</v>
      </c>
      <c r="S203">
        <v>1479.0600179036458</v>
      </c>
    </row>
    <row r="204" spans="1:19" x14ac:dyDescent="0.35">
      <c r="A204" s="1">
        <v>45880.57708333333</v>
      </c>
      <c r="B204" s="158" t="s">
        <v>24</v>
      </c>
      <c r="C204">
        <v>1594.1199951171875</v>
      </c>
      <c r="D204">
        <v>1594.3800048828125</v>
      </c>
      <c r="E204">
        <v>1593.760009765625</v>
      </c>
      <c r="F204">
        <v>1594.030029296875</v>
      </c>
      <c r="G204">
        <v>6569250</v>
      </c>
      <c r="H204">
        <v>5.7289368148731781E-3</v>
      </c>
      <c r="I204">
        <v>9.080078125</v>
      </c>
      <c r="J204">
        <v>1299028654</v>
      </c>
      <c r="K204">
        <v>44328399.405056</v>
      </c>
      <c r="L204">
        <v>1493.3699951171875</v>
      </c>
      <c r="M204">
        <v>1564.9200439453125</v>
      </c>
      <c r="N204">
        <v>1482.449951171875</v>
      </c>
      <c r="O204">
        <v>1514.1933186848958</v>
      </c>
      <c r="P204">
        <v>1506.6500244140625</v>
      </c>
      <c r="Q204">
        <v>1564.9200439453125</v>
      </c>
      <c r="R204">
        <v>1369.739990234375</v>
      </c>
      <c r="S204">
        <v>1479.0600179036458</v>
      </c>
    </row>
    <row r="205" spans="1:19" x14ac:dyDescent="0.35">
      <c r="A205" s="1">
        <v>45880.577777777777</v>
      </c>
      <c r="B205" s="158" t="s">
        <v>24</v>
      </c>
      <c r="C205">
        <v>1594.6500244140625</v>
      </c>
      <c r="D205">
        <v>1594.6500244140625</v>
      </c>
      <c r="E205">
        <v>1594.2900390625</v>
      </c>
      <c r="F205">
        <v>1594.31005859375</v>
      </c>
      <c r="G205">
        <v>7069387</v>
      </c>
      <c r="H205">
        <v>5.9056170290767577E-3</v>
      </c>
      <c r="I205">
        <v>9.360107421875</v>
      </c>
      <c r="J205">
        <v>1306098041</v>
      </c>
      <c r="K205">
        <v>44328399.405056</v>
      </c>
      <c r="L205">
        <v>1493.3699951171875</v>
      </c>
      <c r="M205">
        <v>1564.9200439453125</v>
      </c>
      <c r="N205">
        <v>1482.449951171875</v>
      </c>
      <c r="O205">
        <v>1514.1933186848958</v>
      </c>
      <c r="P205">
        <v>1506.6500244140625</v>
      </c>
      <c r="Q205">
        <v>1564.9200439453125</v>
      </c>
      <c r="R205">
        <v>1369.739990234375</v>
      </c>
      <c r="S205">
        <v>1479.0600179036458</v>
      </c>
    </row>
    <row r="206" spans="1:19" x14ac:dyDescent="0.35">
      <c r="A206" s="1">
        <v>45880.578472222223</v>
      </c>
      <c r="B206" s="158" t="s">
        <v>24</v>
      </c>
      <c r="C206">
        <v>1593.8900146484375</v>
      </c>
      <c r="D206">
        <v>1594.8599853515625</v>
      </c>
      <c r="E206">
        <v>1593.8299560546875</v>
      </c>
      <c r="F206">
        <v>1594.7099609375</v>
      </c>
      <c r="G206">
        <v>5413895</v>
      </c>
      <c r="H206">
        <v>6.157929314051006E-3</v>
      </c>
      <c r="I206">
        <v>9.760009765625</v>
      </c>
      <c r="J206">
        <v>1311511936</v>
      </c>
      <c r="K206">
        <v>44328399.405056</v>
      </c>
      <c r="L206">
        <v>1493.3699951171875</v>
      </c>
      <c r="M206">
        <v>1564.9200439453125</v>
      </c>
      <c r="N206">
        <v>1482.449951171875</v>
      </c>
      <c r="O206">
        <v>1514.1933186848958</v>
      </c>
      <c r="P206">
        <v>1506.6500244140625</v>
      </c>
      <c r="Q206">
        <v>1564.9200439453125</v>
      </c>
      <c r="R206">
        <v>1369.739990234375</v>
      </c>
      <c r="S206">
        <v>1479.0600179036458</v>
      </c>
    </row>
    <row r="207" spans="1:19" x14ac:dyDescent="0.35">
      <c r="A207" s="1">
        <v>45880.57916666667</v>
      </c>
      <c r="B207" s="158" t="s">
        <v>24</v>
      </c>
      <c r="C207">
        <v>1594.010009765625</v>
      </c>
      <c r="D207">
        <v>1594.47998046875</v>
      </c>
      <c r="E207">
        <v>1593.72998046875</v>
      </c>
      <c r="F207">
        <v>1593.9000244140625</v>
      </c>
      <c r="G207">
        <v>4866146</v>
      </c>
      <c r="H207">
        <v>5.6469122167359448E-3</v>
      </c>
      <c r="I207">
        <v>8.9500732421875</v>
      </c>
      <c r="J207">
        <v>1316378082</v>
      </c>
      <c r="K207">
        <v>44328399.405056</v>
      </c>
      <c r="L207">
        <v>1493.3699951171875</v>
      </c>
      <c r="M207">
        <v>1564.9200439453125</v>
      </c>
      <c r="N207">
        <v>1482.449951171875</v>
      </c>
      <c r="O207">
        <v>1514.1933186848958</v>
      </c>
      <c r="P207">
        <v>1506.6500244140625</v>
      </c>
      <c r="Q207">
        <v>1564.9200439453125</v>
      </c>
      <c r="R207">
        <v>1369.739990234375</v>
      </c>
      <c r="S207">
        <v>1479.0600179036458</v>
      </c>
    </row>
    <row r="208" spans="1:19" x14ac:dyDescent="0.35">
      <c r="A208" s="1">
        <v>45880.579861111109</v>
      </c>
      <c r="B208" s="158" t="s">
        <v>24</v>
      </c>
      <c r="C208">
        <v>1594.530029296875</v>
      </c>
      <c r="D208">
        <v>1594.8499755859375</v>
      </c>
      <c r="E208">
        <v>1593.8499755859375</v>
      </c>
      <c r="F208">
        <v>1594</v>
      </c>
      <c r="G208">
        <v>5419726</v>
      </c>
      <c r="H208">
        <v>5.7099902879795073E-3</v>
      </c>
      <c r="I208">
        <v>9.050048828125</v>
      </c>
      <c r="J208">
        <v>1321797808</v>
      </c>
      <c r="K208">
        <v>44328399.405056</v>
      </c>
      <c r="L208">
        <v>1493.3699951171875</v>
      </c>
      <c r="M208">
        <v>1564.9200439453125</v>
      </c>
      <c r="N208">
        <v>1482.449951171875</v>
      </c>
      <c r="O208">
        <v>1514.1933186848958</v>
      </c>
      <c r="P208">
        <v>1506.6500244140625</v>
      </c>
      <c r="Q208">
        <v>1564.9200439453125</v>
      </c>
      <c r="R208">
        <v>1369.739990234375</v>
      </c>
      <c r="S208">
        <v>1479.0600179036458</v>
      </c>
    </row>
    <row r="209" spans="1:19" x14ac:dyDescent="0.35">
      <c r="A209" s="1">
        <v>45880.580555555556</v>
      </c>
      <c r="B209" s="158" t="s">
        <v>24</v>
      </c>
      <c r="C209">
        <v>1594.699951171875</v>
      </c>
      <c r="D209">
        <v>1594.699951171875</v>
      </c>
      <c r="E209">
        <v>1594.27001953125</v>
      </c>
      <c r="F209">
        <v>1594.27001953125</v>
      </c>
      <c r="G209">
        <v>7030877</v>
      </c>
      <c r="H209">
        <v>5.88035499321853E-3</v>
      </c>
      <c r="I209">
        <v>9.320068359375</v>
      </c>
      <c r="J209">
        <v>1328828685</v>
      </c>
      <c r="K209">
        <v>44328399.405056</v>
      </c>
      <c r="L209">
        <v>1493.3699951171875</v>
      </c>
      <c r="M209">
        <v>1564.9200439453125</v>
      </c>
      <c r="N209">
        <v>1482.449951171875</v>
      </c>
      <c r="O209">
        <v>1514.1933186848958</v>
      </c>
      <c r="P209">
        <v>1506.6500244140625</v>
      </c>
      <c r="Q209">
        <v>1564.9200439453125</v>
      </c>
      <c r="R209">
        <v>1369.739990234375</v>
      </c>
      <c r="S209">
        <v>1479.0600179036458</v>
      </c>
    </row>
    <row r="210" spans="1:19" x14ac:dyDescent="0.35">
      <c r="A210" s="1">
        <v>45880.581250000003</v>
      </c>
      <c r="B210" s="158" t="s">
        <v>24</v>
      </c>
      <c r="C210">
        <v>1595.0999755859375</v>
      </c>
      <c r="D210">
        <v>1595.280029296875</v>
      </c>
      <c r="E210">
        <v>1594.739990234375</v>
      </c>
      <c r="F210">
        <v>1594.739990234375</v>
      </c>
      <c r="G210">
        <v>8764813</v>
      </c>
      <c r="H210">
        <v>6.1768758409446768E-3</v>
      </c>
      <c r="I210">
        <v>9.7900390625</v>
      </c>
      <c r="J210">
        <v>1337593498</v>
      </c>
      <c r="K210">
        <v>44328399.405056</v>
      </c>
      <c r="L210">
        <v>1493.3699951171875</v>
      </c>
      <c r="M210">
        <v>1564.9200439453125</v>
      </c>
      <c r="N210">
        <v>1482.449951171875</v>
      </c>
      <c r="O210">
        <v>1514.1933186848958</v>
      </c>
      <c r="P210">
        <v>1506.6500244140625</v>
      </c>
      <c r="Q210">
        <v>1564.9200439453125</v>
      </c>
      <c r="R210">
        <v>1369.739990234375</v>
      </c>
      <c r="S210">
        <v>1479.0600179036458</v>
      </c>
    </row>
    <row r="211" spans="1:19" x14ac:dyDescent="0.35">
      <c r="A211" s="1">
        <v>45880.581944444442</v>
      </c>
      <c r="B211" s="158" t="s">
        <v>24</v>
      </c>
      <c r="C211">
        <v>1595.8199462890625</v>
      </c>
      <c r="D211">
        <v>1596.530029296875</v>
      </c>
      <c r="E211">
        <v>1595.030029296875</v>
      </c>
      <c r="F211">
        <v>1595.030029296875</v>
      </c>
      <c r="G211">
        <v>9085082</v>
      </c>
      <c r="H211">
        <v>6.3598715641128133E-3</v>
      </c>
      <c r="I211">
        <v>10.080078125</v>
      </c>
      <c r="J211">
        <v>1346678580</v>
      </c>
      <c r="K211">
        <v>44328399.405056</v>
      </c>
      <c r="L211">
        <v>1493.3699951171875</v>
      </c>
      <c r="M211">
        <v>1564.9200439453125</v>
      </c>
      <c r="N211">
        <v>1482.449951171875</v>
      </c>
      <c r="O211">
        <v>1514.1933186848958</v>
      </c>
      <c r="P211">
        <v>1506.6500244140625</v>
      </c>
      <c r="Q211">
        <v>1564.9200439453125</v>
      </c>
      <c r="R211">
        <v>1369.739990234375</v>
      </c>
      <c r="S211">
        <v>1479.0600179036458</v>
      </c>
    </row>
    <row r="212" spans="1:19" x14ac:dyDescent="0.35">
      <c r="A212" s="1">
        <v>45880.582638888889</v>
      </c>
      <c r="B212" s="158" t="s">
        <v>24</v>
      </c>
      <c r="C212">
        <v>1596.25</v>
      </c>
      <c r="D212">
        <v>1596.6099853515625</v>
      </c>
      <c r="E212">
        <v>1595.9100341796875</v>
      </c>
      <c r="F212">
        <v>1596.18994140625</v>
      </c>
      <c r="G212">
        <v>6503758</v>
      </c>
      <c r="H212">
        <v>7.091700419981346E-3</v>
      </c>
      <c r="I212">
        <v>11.239990234375</v>
      </c>
      <c r="J212">
        <v>1353182338</v>
      </c>
      <c r="K212">
        <v>44328399.405056</v>
      </c>
      <c r="L212">
        <v>1493.3699951171875</v>
      </c>
      <c r="M212">
        <v>1564.9200439453125</v>
      </c>
      <c r="N212">
        <v>1482.449951171875</v>
      </c>
      <c r="O212">
        <v>1514.1933186848958</v>
      </c>
      <c r="P212">
        <v>1506.6500244140625</v>
      </c>
      <c r="Q212">
        <v>1564.9200439453125</v>
      </c>
      <c r="R212">
        <v>1369.739990234375</v>
      </c>
      <c r="S212">
        <v>1479.0600179036458</v>
      </c>
    </row>
    <row r="213" spans="1:19" x14ac:dyDescent="0.35">
      <c r="A213" s="1">
        <v>45880.583333333336</v>
      </c>
      <c r="B213" s="158" t="s">
        <v>24</v>
      </c>
      <c r="C213">
        <v>1596.1099853515625</v>
      </c>
      <c r="D213">
        <v>1596.4200439453125</v>
      </c>
      <c r="E213">
        <v>1596.0899658203125</v>
      </c>
      <c r="F213">
        <v>1596.0899658203125</v>
      </c>
      <c r="G213">
        <v>8164415</v>
      </c>
      <c r="H213">
        <v>7.0286223487377843E-3</v>
      </c>
      <c r="I213">
        <v>11.1400146484375</v>
      </c>
      <c r="J213">
        <v>1361346753</v>
      </c>
      <c r="K213">
        <v>44328399.405056</v>
      </c>
      <c r="L213">
        <v>1493.3699951171875</v>
      </c>
      <c r="M213">
        <v>1564.9200439453125</v>
      </c>
      <c r="N213">
        <v>1482.449951171875</v>
      </c>
      <c r="O213">
        <v>1514.1933186848958</v>
      </c>
      <c r="P213">
        <v>1506.6500244140625</v>
      </c>
      <c r="Q213">
        <v>1564.9200439453125</v>
      </c>
      <c r="R213">
        <v>1369.739990234375</v>
      </c>
      <c r="S213">
        <v>1479.0600179036458</v>
      </c>
    </row>
    <row r="214" spans="1:19" x14ac:dyDescent="0.35">
      <c r="A214" s="1">
        <v>45880.584027777775</v>
      </c>
      <c r="B214" s="158" t="s">
        <v>24</v>
      </c>
      <c r="C214">
        <v>1595.8599853515625</v>
      </c>
      <c r="D214">
        <v>1596.260009765625</v>
      </c>
      <c r="E214">
        <v>1595.6099853515625</v>
      </c>
      <c r="F214">
        <v>1596.1099853515625</v>
      </c>
      <c r="G214">
        <v>6778955</v>
      </c>
      <c r="H214">
        <v>7.0412533666668982E-3</v>
      </c>
      <c r="I214">
        <v>11.1600341796875</v>
      </c>
      <c r="J214">
        <v>1368125708</v>
      </c>
      <c r="K214">
        <v>44328399.405056</v>
      </c>
      <c r="L214">
        <v>1493.3699951171875</v>
      </c>
      <c r="M214">
        <v>1564.9200439453125</v>
      </c>
      <c r="N214">
        <v>1482.449951171875</v>
      </c>
      <c r="O214">
        <v>1514.1933186848958</v>
      </c>
      <c r="P214">
        <v>1506.6500244140625</v>
      </c>
      <c r="Q214">
        <v>1564.9200439453125</v>
      </c>
      <c r="R214">
        <v>1369.739990234375</v>
      </c>
      <c r="S214">
        <v>1479.0600179036458</v>
      </c>
    </row>
    <row r="215" spans="1:19" x14ac:dyDescent="0.35">
      <c r="A215" s="1">
        <v>45880.584722222222</v>
      </c>
      <c r="B215" s="158" t="s">
        <v>24</v>
      </c>
      <c r="C215">
        <v>1595.6400146484375</v>
      </c>
      <c r="D215">
        <v>1596.469970703125</v>
      </c>
      <c r="E215">
        <v>1595.489990234375</v>
      </c>
      <c r="F215">
        <v>1595.699951171875</v>
      </c>
      <c r="G215">
        <v>4941619</v>
      </c>
      <c r="H215">
        <v>6.7825485543260853E-3</v>
      </c>
      <c r="I215">
        <v>10.75</v>
      </c>
      <c r="J215">
        <v>1373067327</v>
      </c>
      <c r="K215">
        <v>44328399.405056</v>
      </c>
      <c r="L215">
        <v>1493.3699951171875</v>
      </c>
      <c r="M215">
        <v>1564.9200439453125</v>
      </c>
      <c r="N215">
        <v>1482.449951171875</v>
      </c>
      <c r="O215">
        <v>1514.1933186848958</v>
      </c>
      <c r="P215">
        <v>1506.6500244140625</v>
      </c>
      <c r="Q215">
        <v>1564.9200439453125</v>
      </c>
      <c r="R215">
        <v>1369.739990234375</v>
      </c>
      <c r="S215">
        <v>1479.0600179036458</v>
      </c>
    </row>
    <row r="216" spans="1:19" x14ac:dyDescent="0.35">
      <c r="A216" s="1">
        <v>45880.585416666669</v>
      </c>
      <c r="B216" s="158" t="s">
        <v>24</v>
      </c>
      <c r="C216">
        <v>1595.7099609375</v>
      </c>
      <c r="D216">
        <v>1596.1500244140625</v>
      </c>
      <c r="E216">
        <v>1595.43994140625</v>
      </c>
      <c r="F216">
        <v>1595.7900390625</v>
      </c>
      <c r="G216">
        <v>3999554</v>
      </c>
      <c r="H216">
        <v>6.8393881350070976E-3</v>
      </c>
      <c r="I216">
        <v>10.840087890625</v>
      </c>
      <c r="J216">
        <v>1377066881</v>
      </c>
      <c r="K216">
        <v>44328399.405056</v>
      </c>
      <c r="L216">
        <v>1493.3699951171875</v>
      </c>
      <c r="M216">
        <v>1564.9200439453125</v>
      </c>
      <c r="N216">
        <v>1482.449951171875</v>
      </c>
      <c r="O216">
        <v>1514.1933186848958</v>
      </c>
      <c r="P216">
        <v>1506.6500244140625</v>
      </c>
      <c r="Q216">
        <v>1564.9200439453125</v>
      </c>
      <c r="R216">
        <v>1369.739990234375</v>
      </c>
      <c r="S216">
        <v>1479.0600179036458</v>
      </c>
    </row>
    <row r="217" spans="1:19" x14ac:dyDescent="0.35">
      <c r="A217" s="1">
        <v>45880.586111111108</v>
      </c>
      <c r="B217" s="158" t="s">
        <v>24</v>
      </c>
      <c r="C217">
        <v>1594.969970703125</v>
      </c>
      <c r="D217">
        <v>1595.6700439453125</v>
      </c>
      <c r="E217">
        <v>1594.969970703125</v>
      </c>
      <c r="F217">
        <v>1595.6700439453125</v>
      </c>
      <c r="G217">
        <v>4652555</v>
      </c>
      <c r="H217">
        <v>6.7636790458344212E-3</v>
      </c>
      <c r="I217">
        <v>10.7200927734375</v>
      </c>
      <c r="J217">
        <v>1381719436</v>
      </c>
      <c r="K217">
        <v>44328399.405056</v>
      </c>
      <c r="L217">
        <v>1493.3699951171875</v>
      </c>
      <c r="M217">
        <v>1564.9200439453125</v>
      </c>
      <c r="N217">
        <v>1482.449951171875</v>
      </c>
      <c r="O217">
        <v>1514.1933186848958</v>
      </c>
      <c r="P217">
        <v>1506.6500244140625</v>
      </c>
      <c r="Q217">
        <v>1564.9200439453125</v>
      </c>
      <c r="R217">
        <v>1369.739990234375</v>
      </c>
      <c r="S217">
        <v>1479.0600179036458</v>
      </c>
    </row>
    <row r="218" spans="1:19" x14ac:dyDescent="0.35">
      <c r="A218" s="1">
        <v>45880.586805555555</v>
      </c>
      <c r="B218" s="158" t="s">
        <v>24</v>
      </c>
      <c r="C218">
        <v>1595.2900390625</v>
      </c>
      <c r="D218">
        <v>1595.3199462890625</v>
      </c>
      <c r="E218">
        <v>1594.989990234375</v>
      </c>
      <c r="F218">
        <v>1595.300048828125</v>
      </c>
      <c r="G218">
        <v>7808619</v>
      </c>
      <c r="H218">
        <v>6.530236269351836E-3</v>
      </c>
      <c r="I218">
        <v>10.35009765625</v>
      </c>
      <c r="J218">
        <v>1389528055</v>
      </c>
      <c r="K218">
        <v>44328399.405056</v>
      </c>
      <c r="L218">
        <v>1493.3699951171875</v>
      </c>
      <c r="M218">
        <v>1564.9200439453125</v>
      </c>
      <c r="N218">
        <v>1482.449951171875</v>
      </c>
      <c r="O218">
        <v>1514.1933186848958</v>
      </c>
      <c r="P218">
        <v>1506.6500244140625</v>
      </c>
      <c r="Q218">
        <v>1564.9200439453125</v>
      </c>
      <c r="R218">
        <v>1369.739990234375</v>
      </c>
      <c r="S218">
        <v>1479.0600179036458</v>
      </c>
    </row>
    <row r="219" spans="1:19" x14ac:dyDescent="0.35">
      <c r="A219" s="1">
        <v>45880.587500000001</v>
      </c>
      <c r="B219" s="158" t="s">
        <v>24</v>
      </c>
      <c r="C219">
        <v>1595.1700439453125</v>
      </c>
      <c r="D219">
        <v>1595.43994140625</v>
      </c>
      <c r="E219">
        <v>1595.0400390625</v>
      </c>
      <c r="F219">
        <v>1595.3399658203125</v>
      </c>
      <c r="G219">
        <v>3659206</v>
      </c>
      <c r="H219">
        <v>6.555421286808057E-3</v>
      </c>
      <c r="I219">
        <v>10.3900146484375</v>
      </c>
      <c r="J219">
        <v>1393187261</v>
      </c>
      <c r="K219">
        <v>44328399.405056</v>
      </c>
      <c r="L219">
        <v>1493.3699951171875</v>
      </c>
      <c r="M219">
        <v>1564.9200439453125</v>
      </c>
      <c r="N219">
        <v>1482.449951171875</v>
      </c>
      <c r="O219">
        <v>1514.1933186848958</v>
      </c>
      <c r="P219">
        <v>1506.6500244140625</v>
      </c>
      <c r="Q219">
        <v>1564.9200439453125</v>
      </c>
      <c r="R219">
        <v>1369.739990234375</v>
      </c>
      <c r="S219">
        <v>1479.0600179036458</v>
      </c>
    </row>
    <row r="220" spans="1:19" x14ac:dyDescent="0.35">
      <c r="A220" s="1">
        <v>45880.588194444441</v>
      </c>
      <c r="B220" s="158" t="s">
        <v>24</v>
      </c>
      <c r="C220">
        <v>1595.469970703125</v>
      </c>
      <c r="D220">
        <v>1595.469970703125</v>
      </c>
      <c r="E220">
        <v>1595.010009765625</v>
      </c>
      <c r="F220">
        <v>1595.4100341796875</v>
      </c>
      <c r="G220">
        <v>3315910</v>
      </c>
      <c r="H220">
        <v>6.5996298495599555E-3</v>
      </c>
      <c r="I220">
        <v>10.4600830078125</v>
      </c>
      <c r="J220">
        <v>1396503171</v>
      </c>
      <c r="K220">
        <v>44328399.405056</v>
      </c>
      <c r="L220">
        <v>1493.3699951171875</v>
      </c>
      <c r="M220">
        <v>1564.9200439453125</v>
      </c>
      <c r="N220">
        <v>1482.449951171875</v>
      </c>
      <c r="O220">
        <v>1514.1933186848958</v>
      </c>
      <c r="P220">
        <v>1506.6500244140625</v>
      </c>
      <c r="Q220">
        <v>1564.9200439453125</v>
      </c>
      <c r="R220">
        <v>1369.739990234375</v>
      </c>
      <c r="S220">
        <v>1479.0600179036458</v>
      </c>
    </row>
    <row r="221" spans="1:19" x14ac:dyDescent="0.35">
      <c r="A221" s="1">
        <v>45880.588888888888</v>
      </c>
      <c r="B221" s="158" t="s">
        <v>24</v>
      </c>
      <c r="C221">
        <v>1595.81005859375</v>
      </c>
      <c r="D221">
        <v>1596.010009765625</v>
      </c>
      <c r="E221">
        <v>1595.47998046875</v>
      </c>
      <c r="F221">
        <v>1595.6400146484375</v>
      </c>
      <c r="G221">
        <v>4449221</v>
      </c>
      <c r="H221">
        <v>6.7447325189407504E-3</v>
      </c>
      <c r="I221">
        <v>10.6900634765625</v>
      </c>
      <c r="J221">
        <v>1400952392</v>
      </c>
      <c r="K221">
        <v>44328399.405056</v>
      </c>
      <c r="L221">
        <v>1493.3699951171875</v>
      </c>
      <c r="M221">
        <v>1564.9200439453125</v>
      </c>
      <c r="N221">
        <v>1482.449951171875</v>
      </c>
      <c r="O221">
        <v>1514.1933186848958</v>
      </c>
      <c r="P221">
        <v>1506.6500244140625</v>
      </c>
      <c r="Q221">
        <v>1564.9200439453125</v>
      </c>
      <c r="R221">
        <v>1369.739990234375</v>
      </c>
      <c r="S221">
        <v>1479.0600179036458</v>
      </c>
    </row>
    <row r="222" spans="1:19" x14ac:dyDescent="0.35">
      <c r="A222" s="1">
        <v>45880.589583333334</v>
      </c>
      <c r="B222" s="158" t="s">
        <v>24</v>
      </c>
      <c r="C222">
        <v>1595.739990234375</v>
      </c>
      <c r="D222">
        <v>1596.22998046875</v>
      </c>
      <c r="E222">
        <v>1595.5</v>
      </c>
      <c r="F222">
        <v>1596.02001953125</v>
      </c>
      <c r="G222">
        <v>3446171</v>
      </c>
      <c r="H222">
        <v>6.9844908043878925E-3</v>
      </c>
      <c r="I222">
        <v>11.070068359375</v>
      </c>
      <c r="J222">
        <v>1404398563</v>
      </c>
      <c r="K222">
        <v>44328399.405056</v>
      </c>
      <c r="L222">
        <v>1493.3699951171875</v>
      </c>
      <c r="M222">
        <v>1564.9200439453125</v>
      </c>
      <c r="N222">
        <v>1482.449951171875</v>
      </c>
      <c r="O222">
        <v>1514.1933186848958</v>
      </c>
      <c r="P222">
        <v>1506.6500244140625</v>
      </c>
      <c r="Q222">
        <v>1564.9200439453125</v>
      </c>
      <c r="R222">
        <v>1369.739990234375</v>
      </c>
      <c r="S222">
        <v>1479.0600179036458</v>
      </c>
    </row>
    <row r="223" spans="1:19" x14ac:dyDescent="0.35">
      <c r="A223" s="1">
        <v>45880.590277777781</v>
      </c>
      <c r="B223" s="158" t="s">
        <v>24</v>
      </c>
      <c r="C223">
        <v>1595.8699951171875</v>
      </c>
      <c r="D223">
        <v>1595.8699951171875</v>
      </c>
      <c r="E223">
        <v>1595.3399658203125</v>
      </c>
      <c r="F223">
        <v>1595.780029296875</v>
      </c>
      <c r="G223">
        <v>3674205</v>
      </c>
      <c r="H223">
        <v>6.8330726260425407E-3</v>
      </c>
      <c r="I223">
        <v>10.830078125</v>
      </c>
      <c r="J223">
        <v>1408072768</v>
      </c>
      <c r="K223">
        <v>44328399.405056</v>
      </c>
      <c r="L223">
        <v>1493.3699951171875</v>
      </c>
      <c r="M223">
        <v>1564.9200439453125</v>
      </c>
      <c r="N223">
        <v>1482.449951171875</v>
      </c>
      <c r="O223">
        <v>1514.1933186848958</v>
      </c>
      <c r="P223">
        <v>1506.6500244140625</v>
      </c>
      <c r="Q223">
        <v>1564.9200439453125</v>
      </c>
      <c r="R223">
        <v>1369.739990234375</v>
      </c>
      <c r="S223">
        <v>1479.0600179036458</v>
      </c>
    </row>
    <row r="224" spans="1:19" x14ac:dyDescent="0.35">
      <c r="A224" s="1">
        <v>45880.59097222222</v>
      </c>
      <c r="B224" s="158" t="s">
        <v>24</v>
      </c>
      <c r="C224">
        <v>1595.800048828125</v>
      </c>
      <c r="D224">
        <v>1595.8599853515625</v>
      </c>
      <c r="E224">
        <v>1595.47998046875</v>
      </c>
      <c r="F224">
        <v>1595.8199462890625</v>
      </c>
      <c r="G224">
        <v>4004365</v>
      </c>
      <c r="H224">
        <v>6.8582576434987608E-3</v>
      </c>
      <c r="I224">
        <v>10.8699951171875</v>
      </c>
      <c r="J224">
        <v>1412077133</v>
      </c>
      <c r="K224">
        <v>44328399.405056</v>
      </c>
      <c r="L224">
        <v>1493.3699951171875</v>
      </c>
      <c r="M224">
        <v>1564.9200439453125</v>
      </c>
      <c r="N224">
        <v>1482.449951171875</v>
      </c>
      <c r="O224">
        <v>1514.1933186848958</v>
      </c>
      <c r="P224">
        <v>1506.6500244140625</v>
      </c>
      <c r="Q224">
        <v>1564.9200439453125</v>
      </c>
      <c r="R224">
        <v>1369.739990234375</v>
      </c>
      <c r="S224">
        <v>1479.0600179036458</v>
      </c>
    </row>
    <row r="225" spans="1:19" x14ac:dyDescent="0.35">
      <c r="A225" s="1">
        <v>45880.591666666667</v>
      </c>
      <c r="B225" s="158" t="s">
        <v>24</v>
      </c>
      <c r="C225">
        <v>1596</v>
      </c>
      <c r="D225">
        <v>1596.06005859375</v>
      </c>
      <c r="E225">
        <v>1595.4599609375</v>
      </c>
      <c r="F225">
        <v>1595.6099853515625</v>
      </c>
      <c r="G225">
        <v>6691593</v>
      </c>
      <c r="H225">
        <v>6.7257859920470797E-3</v>
      </c>
      <c r="I225">
        <v>10.6600341796875</v>
      </c>
      <c r="J225">
        <v>1418768726</v>
      </c>
      <c r="K225">
        <v>44328399.405056</v>
      </c>
      <c r="L225">
        <v>1493.3699951171875</v>
      </c>
      <c r="M225">
        <v>1564.9200439453125</v>
      </c>
      <c r="N225">
        <v>1482.449951171875</v>
      </c>
      <c r="O225">
        <v>1514.1933186848958</v>
      </c>
      <c r="P225">
        <v>1506.6500244140625</v>
      </c>
      <c r="Q225">
        <v>1564.9200439453125</v>
      </c>
      <c r="R225">
        <v>1369.739990234375</v>
      </c>
      <c r="S225">
        <v>1479.0600179036458</v>
      </c>
    </row>
    <row r="226" spans="1:19" x14ac:dyDescent="0.35">
      <c r="A226" s="1">
        <v>45880.592361111114</v>
      </c>
      <c r="B226" s="158" t="s">
        <v>24</v>
      </c>
      <c r="C226">
        <v>1596.02001953125</v>
      </c>
      <c r="D226">
        <v>1596.02001953125</v>
      </c>
      <c r="E226">
        <v>1595.489990234375</v>
      </c>
      <c r="F226">
        <v>1595.9300537109375</v>
      </c>
      <c r="G226">
        <v>7057777</v>
      </c>
      <c r="H226">
        <v>6.9277282421088869E-3</v>
      </c>
      <c r="I226">
        <v>10.9801025390625</v>
      </c>
      <c r="J226">
        <v>1425826503</v>
      </c>
      <c r="K226">
        <v>44328399.405056</v>
      </c>
      <c r="L226">
        <v>1493.3699951171875</v>
      </c>
      <c r="M226">
        <v>1564.9200439453125</v>
      </c>
      <c r="N226">
        <v>1482.449951171875</v>
      </c>
      <c r="O226">
        <v>1514.1933186848958</v>
      </c>
      <c r="P226">
        <v>1506.6500244140625</v>
      </c>
      <c r="Q226">
        <v>1564.9200439453125</v>
      </c>
      <c r="R226">
        <v>1369.739990234375</v>
      </c>
      <c r="S226">
        <v>1479.0600179036458</v>
      </c>
    </row>
    <row r="227" spans="1:19" x14ac:dyDescent="0.35">
      <c r="A227" s="1">
        <v>45880.593055555553</v>
      </c>
      <c r="B227" s="158" t="s">
        <v>24</v>
      </c>
      <c r="C227">
        <v>1596.6199951171875</v>
      </c>
      <c r="D227">
        <v>1596.9200439453125</v>
      </c>
      <c r="E227">
        <v>1595.8599853515625</v>
      </c>
      <c r="F227">
        <v>1595.8599853515625</v>
      </c>
      <c r="G227">
        <v>10184090</v>
      </c>
      <c r="H227">
        <v>6.8835196793569885E-3</v>
      </c>
      <c r="I227">
        <v>10.9100341796875</v>
      </c>
      <c r="J227">
        <v>1436010593</v>
      </c>
      <c r="K227">
        <v>44328399.405056</v>
      </c>
      <c r="L227">
        <v>1493.3699951171875</v>
      </c>
      <c r="M227">
        <v>1564.9200439453125</v>
      </c>
      <c r="N227">
        <v>1482.449951171875</v>
      </c>
      <c r="O227">
        <v>1514.1933186848958</v>
      </c>
      <c r="P227">
        <v>1506.6500244140625</v>
      </c>
      <c r="Q227">
        <v>1564.9200439453125</v>
      </c>
      <c r="R227">
        <v>1369.739990234375</v>
      </c>
      <c r="S227">
        <v>1479.0600179036458</v>
      </c>
    </row>
    <row r="228" spans="1:19" x14ac:dyDescent="0.35">
      <c r="A228" s="1">
        <v>45880.59375</v>
      </c>
      <c r="B228" s="158" t="s">
        <v>24</v>
      </c>
      <c r="C228">
        <v>1597.4200439453125</v>
      </c>
      <c r="D228">
        <v>1597.510009765625</v>
      </c>
      <c r="E228">
        <v>1596.9599609375</v>
      </c>
      <c r="F228">
        <v>1596.9599609375</v>
      </c>
      <c r="G228">
        <v>13952321</v>
      </c>
      <c r="H228">
        <v>7.5775324998401871E-3</v>
      </c>
      <c r="I228">
        <v>12.010009765625</v>
      </c>
      <c r="J228">
        <v>1449962914</v>
      </c>
      <c r="K228">
        <v>44328399.405056</v>
      </c>
      <c r="L228">
        <v>1493.3699951171875</v>
      </c>
      <c r="M228">
        <v>1564.9200439453125</v>
      </c>
      <c r="N228">
        <v>1482.449951171875</v>
      </c>
      <c r="O228">
        <v>1514.1933186848958</v>
      </c>
      <c r="P228">
        <v>1506.6500244140625</v>
      </c>
      <c r="Q228">
        <v>1564.9200439453125</v>
      </c>
      <c r="R228">
        <v>1369.739990234375</v>
      </c>
      <c r="S228">
        <v>1479.0600179036458</v>
      </c>
    </row>
    <row r="229" spans="1:19" x14ac:dyDescent="0.35">
      <c r="A229" s="1">
        <v>45880.594444444447</v>
      </c>
      <c r="B229" s="158" t="s">
        <v>24</v>
      </c>
      <c r="C229">
        <v>1597.8199462890625</v>
      </c>
      <c r="D229">
        <v>1597.8499755859375</v>
      </c>
      <c r="E229">
        <v>1597.31005859375</v>
      </c>
      <c r="F229">
        <v>1597.489990234375</v>
      </c>
      <c r="G229">
        <v>10454128</v>
      </c>
      <c r="H229">
        <v>7.9119464013536756E-3</v>
      </c>
      <c r="I229">
        <v>12.5400390625</v>
      </c>
      <c r="J229">
        <v>1460417042</v>
      </c>
      <c r="K229">
        <v>44328399.405056</v>
      </c>
      <c r="L229">
        <v>1493.3699951171875</v>
      </c>
      <c r="M229">
        <v>1564.9200439453125</v>
      </c>
      <c r="N229">
        <v>1482.449951171875</v>
      </c>
      <c r="O229">
        <v>1514.1933186848958</v>
      </c>
      <c r="P229">
        <v>1506.6500244140625</v>
      </c>
      <c r="Q229">
        <v>1564.9200439453125</v>
      </c>
      <c r="R229">
        <v>1369.739990234375</v>
      </c>
      <c r="S229">
        <v>1479.0600179036458</v>
      </c>
    </row>
    <row r="230" spans="1:19" x14ac:dyDescent="0.35">
      <c r="A230" s="1">
        <v>45880.595138888886</v>
      </c>
      <c r="B230" s="158" t="s">
        <v>24</v>
      </c>
      <c r="C230">
        <v>1598.0899658203125</v>
      </c>
      <c r="D230">
        <v>1599.5799560546875</v>
      </c>
      <c r="E230">
        <v>1597.6199951171875</v>
      </c>
      <c r="F230">
        <v>1597.9200439453125</v>
      </c>
      <c r="G230">
        <v>10173256</v>
      </c>
      <c r="H230">
        <v>8.1832822316236023E-3</v>
      </c>
      <c r="I230">
        <v>12.9700927734375</v>
      </c>
      <c r="J230">
        <v>1470590298</v>
      </c>
      <c r="K230">
        <v>44328399.405056</v>
      </c>
      <c r="L230">
        <v>1493.3699951171875</v>
      </c>
      <c r="M230">
        <v>1564.9200439453125</v>
      </c>
      <c r="N230">
        <v>1482.449951171875</v>
      </c>
      <c r="O230">
        <v>1514.1933186848958</v>
      </c>
      <c r="P230">
        <v>1506.6500244140625</v>
      </c>
      <c r="Q230">
        <v>1564.9200439453125</v>
      </c>
      <c r="R230">
        <v>1369.739990234375</v>
      </c>
      <c r="S230">
        <v>1479.0600179036458</v>
      </c>
    </row>
    <row r="231" spans="1:19" x14ac:dyDescent="0.35">
      <c r="A231" s="1">
        <v>45880.595833333333</v>
      </c>
      <c r="B231" s="158" t="s">
        <v>24</v>
      </c>
      <c r="C231">
        <v>1597.969970703125</v>
      </c>
      <c r="D231">
        <v>1598.4200439453125</v>
      </c>
      <c r="E231">
        <v>1597.780029296875</v>
      </c>
      <c r="F231">
        <v>1598.219970703125</v>
      </c>
      <c r="G231">
        <v>9001516</v>
      </c>
      <c r="H231">
        <v>8.3725164453542882E-3</v>
      </c>
      <c r="I231">
        <v>13.27001953125</v>
      </c>
      <c r="J231">
        <v>1479591814</v>
      </c>
      <c r="K231">
        <v>44328399.405056</v>
      </c>
      <c r="L231">
        <v>1493.3699951171875</v>
      </c>
      <c r="M231">
        <v>1564.9200439453125</v>
      </c>
      <c r="N231">
        <v>1482.449951171875</v>
      </c>
      <c r="O231">
        <v>1514.1933186848958</v>
      </c>
      <c r="P231">
        <v>1506.6500244140625</v>
      </c>
      <c r="Q231">
        <v>1564.9200439453125</v>
      </c>
      <c r="R231">
        <v>1369.739990234375</v>
      </c>
      <c r="S231">
        <v>1479.0600179036458</v>
      </c>
    </row>
    <row r="232" spans="1:19" x14ac:dyDescent="0.35">
      <c r="A232" s="1">
        <v>45880.59652777778</v>
      </c>
      <c r="B232" s="158" t="s">
        <v>24</v>
      </c>
      <c r="C232">
        <v>1596.3599853515625</v>
      </c>
      <c r="D232">
        <v>1598.1099853515625</v>
      </c>
      <c r="E232">
        <v>1596.3599853515625</v>
      </c>
      <c r="F232">
        <v>1597.93994140625</v>
      </c>
      <c r="G232">
        <v>8633121</v>
      </c>
      <c r="H232">
        <v>8.1958362311507094E-3</v>
      </c>
      <c r="I232">
        <v>12.989990234375</v>
      </c>
      <c r="J232">
        <v>1488224935</v>
      </c>
      <c r="K232">
        <v>44328399.405056</v>
      </c>
      <c r="L232">
        <v>1493.3699951171875</v>
      </c>
      <c r="M232">
        <v>1564.9200439453125</v>
      </c>
      <c r="N232">
        <v>1482.449951171875</v>
      </c>
      <c r="O232">
        <v>1514.1933186848958</v>
      </c>
      <c r="P232">
        <v>1506.6500244140625</v>
      </c>
      <c r="Q232">
        <v>1564.9200439453125</v>
      </c>
      <c r="R232">
        <v>1369.739990234375</v>
      </c>
      <c r="S232">
        <v>1479.0600179036458</v>
      </c>
    </row>
    <row r="233" spans="1:19" x14ac:dyDescent="0.35">
      <c r="A233" s="1">
        <v>45880.597222222219</v>
      </c>
      <c r="B233" s="158" t="s">
        <v>24</v>
      </c>
      <c r="C233">
        <v>1595.81005859375</v>
      </c>
      <c r="D233">
        <v>1596.77001953125</v>
      </c>
      <c r="E233">
        <v>1595.760009765625</v>
      </c>
      <c r="F233">
        <v>1596.77001953125</v>
      </c>
      <c r="G233">
        <v>9103213</v>
      </c>
      <c r="H233">
        <v>7.457691866317619E-3</v>
      </c>
      <c r="I233">
        <v>11.820068359375</v>
      </c>
      <c r="J233">
        <v>1497328148</v>
      </c>
      <c r="K233">
        <v>44328399.405056</v>
      </c>
      <c r="L233">
        <v>1493.3699951171875</v>
      </c>
      <c r="M233">
        <v>1564.9200439453125</v>
      </c>
      <c r="N233">
        <v>1482.449951171875</v>
      </c>
      <c r="O233">
        <v>1514.1933186848958</v>
      </c>
      <c r="P233">
        <v>1506.6500244140625</v>
      </c>
      <c r="Q233">
        <v>1564.9200439453125</v>
      </c>
      <c r="R233">
        <v>1369.739990234375</v>
      </c>
      <c r="S233">
        <v>1479.0600179036458</v>
      </c>
    </row>
    <row r="234" spans="1:19" x14ac:dyDescent="0.35">
      <c r="A234" s="1">
        <v>45880.597916666666</v>
      </c>
      <c r="B234" s="158" t="s">
        <v>24</v>
      </c>
      <c r="C234">
        <v>1596.3499755859375</v>
      </c>
      <c r="D234">
        <v>1596.6500244140625</v>
      </c>
      <c r="E234">
        <v>1595.8800048828125</v>
      </c>
      <c r="F234">
        <v>1595.8900146484375</v>
      </c>
      <c r="G234">
        <v>8390568</v>
      </c>
      <c r="H234">
        <v>6.9024662062506592E-3</v>
      </c>
      <c r="I234">
        <v>10.9400634765625</v>
      </c>
      <c r="J234">
        <v>1505718716</v>
      </c>
      <c r="K234">
        <v>44328399.405056</v>
      </c>
      <c r="L234">
        <v>1493.3699951171875</v>
      </c>
      <c r="M234">
        <v>1564.9200439453125</v>
      </c>
      <c r="N234">
        <v>1482.449951171875</v>
      </c>
      <c r="O234">
        <v>1514.1933186848958</v>
      </c>
      <c r="P234">
        <v>1506.6500244140625</v>
      </c>
      <c r="Q234">
        <v>1564.9200439453125</v>
      </c>
      <c r="R234">
        <v>1369.739990234375</v>
      </c>
      <c r="S234">
        <v>1479.0600179036458</v>
      </c>
    </row>
    <row r="235" spans="1:19" x14ac:dyDescent="0.35">
      <c r="A235" s="1">
        <v>45880.598611111112</v>
      </c>
      <c r="B235" s="158" t="s">
        <v>24</v>
      </c>
      <c r="C235">
        <v>1595.93994140625</v>
      </c>
      <c r="D235">
        <v>1596.3800048828125</v>
      </c>
      <c r="E235">
        <v>1595.93994140625</v>
      </c>
      <c r="F235">
        <v>1596.219970703125</v>
      </c>
      <c r="G235">
        <v>9216601</v>
      </c>
      <c r="H235">
        <v>7.1106469468750167E-3</v>
      </c>
      <c r="I235">
        <v>11.27001953125</v>
      </c>
      <c r="J235">
        <v>1514935317</v>
      </c>
      <c r="K235">
        <v>44328399.405056</v>
      </c>
      <c r="L235">
        <v>1493.3699951171875</v>
      </c>
      <c r="M235">
        <v>1564.9200439453125</v>
      </c>
      <c r="N235">
        <v>1482.449951171875</v>
      </c>
      <c r="O235">
        <v>1514.1933186848958</v>
      </c>
      <c r="P235">
        <v>1506.6500244140625</v>
      </c>
      <c r="Q235">
        <v>1564.9200439453125</v>
      </c>
      <c r="R235">
        <v>1369.739990234375</v>
      </c>
      <c r="S235">
        <v>1479.0600179036458</v>
      </c>
    </row>
    <row r="236" spans="1:19" x14ac:dyDescent="0.35">
      <c r="A236" s="1">
        <v>45880.599305555559</v>
      </c>
      <c r="B236" s="158" t="s">
        <v>24</v>
      </c>
      <c r="C236">
        <v>1596.47998046875</v>
      </c>
      <c r="D236">
        <v>1596.52001953125</v>
      </c>
      <c r="E236">
        <v>1595.9000244140625</v>
      </c>
      <c r="F236">
        <v>1596.0400390625</v>
      </c>
      <c r="G236">
        <v>6353073</v>
      </c>
      <c r="H236">
        <v>6.9971218223170064E-3</v>
      </c>
      <c r="I236">
        <v>11.090087890625</v>
      </c>
      <c r="J236">
        <v>1521288390</v>
      </c>
      <c r="K236">
        <v>44328399.405056</v>
      </c>
      <c r="L236">
        <v>1493.3699951171875</v>
      </c>
      <c r="M236">
        <v>1564.9200439453125</v>
      </c>
      <c r="N236">
        <v>1482.449951171875</v>
      </c>
      <c r="O236">
        <v>1514.1933186848958</v>
      </c>
      <c r="P236">
        <v>1506.6500244140625</v>
      </c>
      <c r="Q236">
        <v>1564.9200439453125</v>
      </c>
      <c r="R236">
        <v>1369.739990234375</v>
      </c>
      <c r="S236">
        <v>1479.0600179036458</v>
      </c>
    </row>
    <row r="237" spans="1:19" x14ac:dyDescent="0.35">
      <c r="A237" s="1">
        <v>45880.6</v>
      </c>
      <c r="B237" s="158" t="s">
        <v>24</v>
      </c>
      <c r="C237">
        <v>1597.4599609375</v>
      </c>
      <c r="D237">
        <v>1597.4599609375</v>
      </c>
      <c r="E237">
        <v>1596.300048828125</v>
      </c>
      <c r="F237">
        <v>1596.5</v>
      </c>
      <c r="G237">
        <v>6528962</v>
      </c>
      <c r="H237">
        <v>7.2873271610785963E-3</v>
      </c>
      <c r="I237">
        <v>11.550048828125</v>
      </c>
      <c r="J237">
        <v>1527817352</v>
      </c>
      <c r="K237">
        <v>44328399.405056</v>
      </c>
      <c r="L237">
        <v>1493.3699951171875</v>
      </c>
      <c r="M237">
        <v>1564.9200439453125</v>
      </c>
      <c r="N237">
        <v>1482.449951171875</v>
      </c>
      <c r="O237">
        <v>1514.1933186848958</v>
      </c>
      <c r="P237">
        <v>1506.6500244140625</v>
      </c>
      <c r="Q237">
        <v>1564.9200439453125</v>
      </c>
      <c r="R237">
        <v>1369.739990234375</v>
      </c>
      <c r="S237">
        <v>1479.0600179036458</v>
      </c>
    </row>
    <row r="238" spans="1:19" x14ac:dyDescent="0.35">
      <c r="A238" s="1">
        <v>45880.600694444445</v>
      </c>
      <c r="B238" s="158" t="s">
        <v>24</v>
      </c>
      <c r="C238">
        <v>1597.77001953125</v>
      </c>
      <c r="D238">
        <v>1598.1700439453125</v>
      </c>
      <c r="E238">
        <v>1597.1099853515625</v>
      </c>
      <c r="F238">
        <v>1597.18994140625</v>
      </c>
      <c r="G238">
        <v>7074569</v>
      </c>
      <c r="H238">
        <v>7.7226351692209821E-3</v>
      </c>
      <c r="I238">
        <v>12.239990234375</v>
      </c>
      <c r="J238">
        <v>1534891921</v>
      </c>
      <c r="K238">
        <v>44328399.405056</v>
      </c>
      <c r="L238">
        <v>1493.3699951171875</v>
      </c>
      <c r="M238">
        <v>1564.9200439453125</v>
      </c>
      <c r="N238">
        <v>1482.449951171875</v>
      </c>
      <c r="O238">
        <v>1514.1933186848958</v>
      </c>
      <c r="P238">
        <v>1506.6500244140625</v>
      </c>
      <c r="Q238">
        <v>1564.9200439453125</v>
      </c>
      <c r="R238">
        <v>1369.739990234375</v>
      </c>
      <c r="S238">
        <v>1479.0600179036458</v>
      </c>
    </row>
    <row r="239" spans="1:19" x14ac:dyDescent="0.35">
      <c r="A239" s="1">
        <v>45880.601388888892</v>
      </c>
      <c r="B239" s="158" t="s">
        <v>24</v>
      </c>
      <c r="C239">
        <v>1599.010009765625</v>
      </c>
      <c r="D239">
        <v>1599.010009765625</v>
      </c>
      <c r="E239">
        <v>1597.8800048828125</v>
      </c>
      <c r="F239">
        <v>1598.030029296875</v>
      </c>
      <c r="G239">
        <v>7529515</v>
      </c>
      <c r="H239">
        <v>8.2526758118317209E-3</v>
      </c>
      <c r="I239">
        <v>13.080078125</v>
      </c>
      <c r="J239">
        <v>1542421436</v>
      </c>
      <c r="K239">
        <v>44328399.405056</v>
      </c>
      <c r="L239">
        <v>1493.3699951171875</v>
      </c>
      <c r="M239">
        <v>1564.9200439453125</v>
      </c>
      <c r="N239">
        <v>1482.449951171875</v>
      </c>
      <c r="O239">
        <v>1514.1933186848958</v>
      </c>
      <c r="P239">
        <v>1506.6500244140625</v>
      </c>
      <c r="Q239">
        <v>1564.9200439453125</v>
      </c>
      <c r="R239">
        <v>1369.739990234375</v>
      </c>
      <c r="S239">
        <v>1479.0600179036458</v>
      </c>
    </row>
    <row r="240" spans="1:19" x14ac:dyDescent="0.35">
      <c r="A240" s="1">
        <v>45880.602083333331</v>
      </c>
      <c r="B240" s="158" t="s">
        <v>24</v>
      </c>
      <c r="C240">
        <v>1599.4100341796875</v>
      </c>
      <c r="D240">
        <v>1599.4100341796875</v>
      </c>
      <c r="E240">
        <v>1598.5899658203125</v>
      </c>
      <c r="F240">
        <v>1599.1300048828125</v>
      </c>
      <c r="G240">
        <v>7394193</v>
      </c>
      <c r="H240">
        <v>8.9466886323149187E-3</v>
      </c>
      <c r="I240">
        <v>14.1800537109375</v>
      </c>
      <c r="J240">
        <v>1549815629</v>
      </c>
      <c r="K240">
        <v>44328399.405056</v>
      </c>
      <c r="L240">
        <v>1493.3699951171875</v>
      </c>
      <c r="M240">
        <v>1564.9200439453125</v>
      </c>
      <c r="N240">
        <v>1482.449951171875</v>
      </c>
      <c r="O240">
        <v>1514.1933186848958</v>
      </c>
      <c r="P240">
        <v>1506.6500244140625</v>
      </c>
      <c r="Q240">
        <v>1564.9200439453125</v>
      </c>
      <c r="R240">
        <v>1369.739990234375</v>
      </c>
      <c r="S240">
        <v>1479.0600179036458</v>
      </c>
    </row>
    <row r="241" spans="1:19" x14ac:dyDescent="0.35">
      <c r="A241" s="1">
        <v>45880.602777777778</v>
      </c>
      <c r="B241" s="158" t="s">
        <v>24</v>
      </c>
      <c r="C241">
        <v>1599.47998046875</v>
      </c>
      <c r="D241">
        <v>1599.780029296875</v>
      </c>
      <c r="E241">
        <v>1599.219970703125</v>
      </c>
      <c r="F241">
        <v>1599.280029296875</v>
      </c>
      <c r="G241">
        <v>8749501</v>
      </c>
      <c r="H241">
        <v>9.041344248381265E-3</v>
      </c>
      <c r="I241">
        <v>14.330078125</v>
      </c>
      <c r="J241">
        <v>1558565130</v>
      </c>
      <c r="K241">
        <v>44328399.405056</v>
      </c>
      <c r="L241">
        <v>1493.3699951171875</v>
      </c>
      <c r="M241">
        <v>1564.9200439453125</v>
      </c>
      <c r="N241">
        <v>1482.449951171875</v>
      </c>
      <c r="O241">
        <v>1514.1933186848958</v>
      </c>
      <c r="P241">
        <v>1506.6500244140625</v>
      </c>
      <c r="Q241">
        <v>1564.9200439453125</v>
      </c>
      <c r="R241">
        <v>1369.739990234375</v>
      </c>
      <c r="S241">
        <v>1479.0600179036458</v>
      </c>
    </row>
    <row r="242" spans="1:19" x14ac:dyDescent="0.35">
      <c r="A242" s="1">
        <v>45880.603472222225</v>
      </c>
      <c r="B242" s="158" t="s">
        <v>24</v>
      </c>
      <c r="C242">
        <v>1598.8800048828125</v>
      </c>
      <c r="D242">
        <v>1599.5400390625</v>
      </c>
      <c r="E242">
        <v>1598.5799560546875</v>
      </c>
      <c r="F242">
        <v>1599.18994140625</v>
      </c>
      <c r="G242">
        <v>10249973</v>
      </c>
      <c r="H242">
        <v>8.9845046677002535E-3</v>
      </c>
      <c r="I242">
        <v>14.239990234375</v>
      </c>
      <c r="J242">
        <v>1568815103</v>
      </c>
      <c r="K242">
        <v>44328399.405056</v>
      </c>
      <c r="L242">
        <v>1493.3699951171875</v>
      </c>
      <c r="M242">
        <v>1564.9200439453125</v>
      </c>
      <c r="N242">
        <v>1482.449951171875</v>
      </c>
      <c r="O242">
        <v>1514.1933186848958</v>
      </c>
      <c r="P242">
        <v>1506.6500244140625</v>
      </c>
      <c r="Q242">
        <v>1564.9200439453125</v>
      </c>
      <c r="R242">
        <v>1369.739990234375</v>
      </c>
      <c r="S242">
        <v>1479.0600179036458</v>
      </c>
    </row>
    <row r="243" spans="1:19" x14ac:dyDescent="0.35">
      <c r="A243" s="1">
        <v>45880.604166666664</v>
      </c>
      <c r="B243" s="158" t="s">
        <v>24</v>
      </c>
      <c r="C243">
        <v>1594.6700439453125</v>
      </c>
      <c r="D243">
        <v>1599.3699951171875</v>
      </c>
      <c r="E243">
        <v>1594.6700439453125</v>
      </c>
      <c r="F243">
        <v>1599.3699951171875</v>
      </c>
      <c r="G243">
        <v>1958333</v>
      </c>
      <c r="H243">
        <v>9.0981068106602715E-3</v>
      </c>
      <c r="I243">
        <v>14.4200439453125</v>
      </c>
      <c r="J243">
        <v>1570773436</v>
      </c>
      <c r="K243">
        <v>44328399.405056</v>
      </c>
      <c r="L243">
        <v>1493.3699951171875</v>
      </c>
      <c r="M243">
        <v>1564.9200439453125</v>
      </c>
      <c r="N243">
        <v>1482.449951171875</v>
      </c>
      <c r="O243">
        <v>1514.1933186848958</v>
      </c>
      <c r="P243">
        <v>1506.6500244140625</v>
      </c>
      <c r="Q243">
        <v>1564.9200439453125</v>
      </c>
      <c r="R243">
        <v>1369.739990234375</v>
      </c>
      <c r="S243">
        <v>1479.0600179036458</v>
      </c>
    </row>
    <row r="244" spans="1:19" x14ac:dyDescent="0.35">
      <c r="A244" s="1">
        <v>45880.604861111111</v>
      </c>
      <c r="B244" s="158" t="s">
        <v>24</v>
      </c>
      <c r="C244">
        <v>1594.3399658203125</v>
      </c>
      <c r="D244">
        <v>1594.3399658203125</v>
      </c>
      <c r="E244">
        <v>1594.3399658203125</v>
      </c>
      <c r="F244">
        <v>1594.3399658203125</v>
      </c>
      <c r="G244">
        <v>500000</v>
      </c>
      <c r="H244">
        <v>5.9244865375684208E-3</v>
      </c>
      <c r="I244">
        <v>9.3900146484375</v>
      </c>
      <c r="J244">
        <v>1571273436</v>
      </c>
      <c r="K244">
        <v>44328399.405056</v>
      </c>
      <c r="L244">
        <v>1493.3699951171875</v>
      </c>
      <c r="M244">
        <v>1564.9200439453125</v>
      </c>
      <c r="N244">
        <v>1482.449951171875</v>
      </c>
      <c r="O244">
        <v>1514.1933186848958</v>
      </c>
      <c r="P244">
        <v>1506.6500244140625</v>
      </c>
      <c r="Q244">
        <v>1564.9200439453125</v>
      </c>
      <c r="R244">
        <v>1369.739990234375</v>
      </c>
      <c r="S244">
        <v>1479.0600179036458</v>
      </c>
    </row>
    <row r="245" spans="1:19" x14ac:dyDescent="0.35">
      <c r="A245" s="1">
        <v>45880.605555555558</v>
      </c>
      <c r="B245" s="158" t="s">
        <v>24</v>
      </c>
      <c r="C245">
        <v>1594.3399658203125</v>
      </c>
      <c r="D245">
        <v>1594.3399658203125</v>
      </c>
      <c r="E245">
        <v>1594.3399658203125</v>
      </c>
      <c r="F245">
        <v>1594.3399658203125</v>
      </c>
      <c r="G245">
        <v>0</v>
      </c>
      <c r="H245">
        <v>5.9244865375684208E-3</v>
      </c>
      <c r="I245">
        <v>9.3900146484375</v>
      </c>
      <c r="J245">
        <v>1571273436</v>
      </c>
      <c r="K245">
        <v>44328399.405056</v>
      </c>
      <c r="L245">
        <v>1493.3699951171875</v>
      </c>
      <c r="M245">
        <v>1564.9200439453125</v>
      </c>
      <c r="N245">
        <v>1482.449951171875</v>
      </c>
      <c r="O245">
        <v>1514.1933186848958</v>
      </c>
      <c r="P245">
        <v>1506.6500244140625</v>
      </c>
      <c r="Q245">
        <v>1564.9200439453125</v>
      </c>
      <c r="R245">
        <v>1369.739990234375</v>
      </c>
      <c r="S245">
        <v>1479.0600179036458</v>
      </c>
    </row>
    <row r="246" spans="1:19" x14ac:dyDescent="0.35">
      <c r="A246" s="1">
        <v>45880.606249999997</v>
      </c>
      <c r="B246" s="158" t="s">
        <v>24</v>
      </c>
      <c r="C246">
        <v>1594.3399658203125</v>
      </c>
      <c r="D246">
        <v>1594.3399658203125</v>
      </c>
      <c r="E246">
        <v>1594.3399658203125</v>
      </c>
      <c r="F246">
        <v>1594.3399658203125</v>
      </c>
      <c r="G246">
        <v>0</v>
      </c>
      <c r="H246">
        <v>5.9244865375684208E-3</v>
      </c>
      <c r="I246">
        <v>9.3900146484375</v>
      </c>
      <c r="J246">
        <v>1571273436</v>
      </c>
      <c r="K246">
        <v>44328399.405056</v>
      </c>
      <c r="L246">
        <v>1493.3699951171875</v>
      </c>
      <c r="M246">
        <v>1564.9200439453125</v>
      </c>
      <c r="N246">
        <v>1482.449951171875</v>
      </c>
      <c r="O246">
        <v>1514.1933186848958</v>
      </c>
      <c r="P246">
        <v>1506.6500244140625</v>
      </c>
      <c r="Q246">
        <v>1564.9200439453125</v>
      </c>
      <c r="R246">
        <v>1369.739990234375</v>
      </c>
      <c r="S246">
        <v>1479.0600179036458</v>
      </c>
    </row>
    <row r="247" spans="1:19" x14ac:dyDescent="0.35">
      <c r="A247" s="1">
        <v>45880.606944444444</v>
      </c>
      <c r="B247" s="158" t="s">
        <v>24</v>
      </c>
      <c r="C247">
        <v>1594.3399658203125</v>
      </c>
      <c r="D247">
        <v>1594.3399658203125</v>
      </c>
      <c r="E247">
        <v>1594.3399658203125</v>
      </c>
      <c r="F247">
        <v>1594.3399658203125</v>
      </c>
      <c r="G247">
        <v>0</v>
      </c>
      <c r="H247">
        <v>5.9244865375684208E-3</v>
      </c>
      <c r="I247">
        <v>9.3900146484375</v>
      </c>
      <c r="J247">
        <v>1571273436</v>
      </c>
      <c r="K247">
        <v>44328399.405056</v>
      </c>
      <c r="L247">
        <v>1493.3699951171875</v>
      </c>
      <c r="M247">
        <v>1564.9200439453125</v>
      </c>
      <c r="N247">
        <v>1482.449951171875</v>
      </c>
      <c r="O247">
        <v>1514.1933186848958</v>
      </c>
      <c r="P247">
        <v>1506.6500244140625</v>
      </c>
      <c r="Q247">
        <v>1564.9200439453125</v>
      </c>
      <c r="R247">
        <v>1369.739990234375</v>
      </c>
      <c r="S247">
        <v>1479.0600179036458</v>
      </c>
    </row>
    <row r="248" spans="1:19" x14ac:dyDescent="0.35">
      <c r="A248" s="1">
        <v>45880.607638888891</v>
      </c>
      <c r="B248" s="158" t="s">
        <v>24</v>
      </c>
      <c r="C248">
        <v>1594.3399658203125</v>
      </c>
      <c r="D248">
        <v>1594.3399658203125</v>
      </c>
      <c r="E248">
        <v>1594.3399658203125</v>
      </c>
      <c r="F248">
        <v>1594.3399658203125</v>
      </c>
      <c r="G248">
        <v>0</v>
      </c>
      <c r="H248">
        <v>5.9244865375684208E-3</v>
      </c>
      <c r="I248">
        <v>9.3900146484375</v>
      </c>
      <c r="J248">
        <v>1571273436</v>
      </c>
      <c r="K248">
        <v>44328399.405056</v>
      </c>
      <c r="L248">
        <v>1493.3699951171875</v>
      </c>
      <c r="M248">
        <v>1564.9200439453125</v>
      </c>
      <c r="N248">
        <v>1482.449951171875</v>
      </c>
      <c r="O248">
        <v>1514.1933186848958</v>
      </c>
      <c r="P248">
        <v>1506.6500244140625</v>
      </c>
      <c r="Q248">
        <v>1564.9200439453125</v>
      </c>
      <c r="R248">
        <v>1369.739990234375</v>
      </c>
      <c r="S248">
        <v>1479.0600179036458</v>
      </c>
    </row>
    <row r="249" spans="1:19" x14ac:dyDescent="0.35">
      <c r="A249" s="1">
        <v>45880.60833333333</v>
      </c>
      <c r="B249" s="158" t="s">
        <v>24</v>
      </c>
      <c r="C249">
        <v>1594.3399658203125</v>
      </c>
      <c r="D249">
        <v>1594.3399658203125</v>
      </c>
      <c r="E249">
        <v>1594.3399658203125</v>
      </c>
      <c r="F249">
        <v>1594.3399658203125</v>
      </c>
      <c r="G249">
        <v>0</v>
      </c>
      <c r="H249">
        <v>5.9244865375684208E-3</v>
      </c>
      <c r="I249">
        <v>9.3900146484375</v>
      </c>
      <c r="J249">
        <v>1571273436</v>
      </c>
      <c r="K249">
        <v>44328399.405056</v>
      </c>
      <c r="L249">
        <v>1493.3699951171875</v>
      </c>
      <c r="M249">
        <v>1564.9200439453125</v>
      </c>
      <c r="N249">
        <v>1482.449951171875</v>
      </c>
      <c r="O249">
        <v>1514.1933186848958</v>
      </c>
      <c r="P249">
        <v>1506.6500244140625</v>
      </c>
      <c r="Q249">
        <v>1564.9200439453125</v>
      </c>
      <c r="R249">
        <v>1369.739990234375</v>
      </c>
      <c r="S249">
        <v>1479.0600179036458</v>
      </c>
    </row>
    <row r="250" spans="1:19" x14ac:dyDescent="0.35">
      <c r="A250" s="1">
        <v>45880.609027777777</v>
      </c>
      <c r="B250" s="158" t="s">
        <v>24</v>
      </c>
      <c r="C250">
        <v>1594.3399658203125</v>
      </c>
      <c r="D250">
        <v>1594.3399658203125</v>
      </c>
      <c r="E250">
        <v>1594.3399658203125</v>
      </c>
      <c r="F250">
        <v>1594.3399658203125</v>
      </c>
      <c r="G250">
        <v>0</v>
      </c>
      <c r="H250">
        <v>5.9244865375684208E-3</v>
      </c>
      <c r="I250">
        <v>9.3900146484375</v>
      </c>
      <c r="J250">
        <v>1571273436</v>
      </c>
      <c r="K250">
        <v>44328399.405056</v>
      </c>
      <c r="L250">
        <v>1493.3699951171875</v>
      </c>
      <c r="M250">
        <v>1564.9200439453125</v>
      </c>
      <c r="N250">
        <v>1482.449951171875</v>
      </c>
      <c r="O250">
        <v>1514.1933186848958</v>
      </c>
      <c r="P250">
        <v>1506.6500244140625</v>
      </c>
      <c r="Q250">
        <v>1564.9200439453125</v>
      </c>
      <c r="R250">
        <v>1369.739990234375</v>
      </c>
      <c r="S250">
        <v>1479.0600179036458</v>
      </c>
    </row>
    <row r="251" spans="1:19" x14ac:dyDescent="0.35">
      <c r="A251" s="1">
        <v>45880.609722222223</v>
      </c>
      <c r="B251" s="158" t="s">
        <v>24</v>
      </c>
      <c r="C251">
        <v>1594.3399658203125</v>
      </c>
      <c r="D251">
        <v>1594.3399658203125</v>
      </c>
      <c r="E251">
        <v>1594.3399658203125</v>
      </c>
      <c r="F251">
        <v>1594.3399658203125</v>
      </c>
      <c r="G251">
        <v>0</v>
      </c>
      <c r="H251">
        <v>5.9244865375684208E-3</v>
      </c>
      <c r="I251">
        <v>9.3900146484375</v>
      </c>
      <c r="J251">
        <v>1571273436</v>
      </c>
      <c r="K251">
        <v>44328399.405056</v>
      </c>
      <c r="L251">
        <v>1493.3699951171875</v>
      </c>
      <c r="M251">
        <v>1564.9200439453125</v>
      </c>
      <c r="N251">
        <v>1482.449951171875</v>
      </c>
      <c r="O251">
        <v>1514.1933186848958</v>
      </c>
      <c r="P251">
        <v>1506.6500244140625</v>
      </c>
      <c r="Q251">
        <v>1564.9200439453125</v>
      </c>
      <c r="R251">
        <v>1369.739990234375</v>
      </c>
      <c r="S251">
        <v>1479.0600179036458</v>
      </c>
    </row>
    <row r="252" spans="1:19" x14ac:dyDescent="0.35">
      <c r="A252" s="1">
        <v>45880.61041666667</v>
      </c>
      <c r="B252" s="158" t="s">
        <v>24</v>
      </c>
      <c r="C252">
        <v>1593.97998046875</v>
      </c>
      <c r="D252">
        <v>1593.97998046875</v>
      </c>
      <c r="E252">
        <v>1593.97998046875</v>
      </c>
      <c r="F252">
        <v>1593.97998046875</v>
      </c>
      <c r="G252">
        <v>500000</v>
      </c>
      <c r="H252">
        <v>5.6973592700503934E-3</v>
      </c>
      <c r="I252">
        <v>9.030029296875</v>
      </c>
      <c r="J252">
        <v>1571773436</v>
      </c>
      <c r="K252">
        <v>44328399.405056</v>
      </c>
      <c r="L252">
        <v>1493.3699951171875</v>
      </c>
      <c r="M252">
        <v>1564.9200439453125</v>
      </c>
      <c r="N252">
        <v>1482.449951171875</v>
      </c>
      <c r="O252">
        <v>1514.1933186848958</v>
      </c>
      <c r="P252">
        <v>1506.6500244140625</v>
      </c>
      <c r="Q252">
        <v>1564.9200439453125</v>
      </c>
      <c r="R252">
        <v>1369.739990234375</v>
      </c>
      <c r="S252">
        <v>1479.0600179036458</v>
      </c>
    </row>
    <row r="253" spans="1:19" x14ac:dyDescent="0.35">
      <c r="A253" s="1">
        <v>45880.611111111109</v>
      </c>
      <c r="B253" s="158" t="s">
        <v>24</v>
      </c>
      <c r="C253">
        <v>1593.97998046875</v>
      </c>
      <c r="D253">
        <v>1593.97998046875</v>
      </c>
      <c r="E253">
        <v>1593.97998046875</v>
      </c>
      <c r="F253">
        <v>1593.97998046875</v>
      </c>
      <c r="G253">
        <v>0</v>
      </c>
      <c r="H253">
        <v>5.6973592700503934E-3</v>
      </c>
      <c r="I253">
        <v>9.030029296875</v>
      </c>
      <c r="J253">
        <v>1571773436</v>
      </c>
      <c r="K253">
        <v>44328399.405056</v>
      </c>
      <c r="L253">
        <v>1493.3699951171875</v>
      </c>
      <c r="M253">
        <v>1564.9200439453125</v>
      </c>
      <c r="N253">
        <v>1482.449951171875</v>
      </c>
      <c r="O253">
        <v>1514.1933186848958</v>
      </c>
      <c r="P253">
        <v>1506.6500244140625</v>
      </c>
      <c r="Q253">
        <v>1564.9200439453125</v>
      </c>
      <c r="R253">
        <v>1369.739990234375</v>
      </c>
      <c r="S253">
        <v>1479.0600179036458</v>
      </c>
    </row>
    <row r="254" spans="1:19" x14ac:dyDescent="0.35">
      <c r="A254" s="1">
        <v>45880.611805555556</v>
      </c>
      <c r="B254" s="158" t="s">
        <v>24</v>
      </c>
      <c r="C254">
        <v>1593.97998046875</v>
      </c>
      <c r="D254">
        <v>1593.97998046875</v>
      </c>
      <c r="E254">
        <v>1593.97998046875</v>
      </c>
      <c r="F254">
        <v>1593.97998046875</v>
      </c>
      <c r="G254">
        <v>0</v>
      </c>
      <c r="H254">
        <v>5.6973592700503934E-3</v>
      </c>
      <c r="I254">
        <v>9.030029296875</v>
      </c>
      <c r="J254">
        <v>1571773436</v>
      </c>
      <c r="K254">
        <v>44328399.405056</v>
      </c>
      <c r="L254">
        <v>1493.3699951171875</v>
      </c>
      <c r="M254">
        <v>1564.9200439453125</v>
      </c>
      <c r="N254">
        <v>1482.449951171875</v>
      </c>
      <c r="O254">
        <v>1514.1933186848958</v>
      </c>
      <c r="P254">
        <v>1506.6500244140625</v>
      </c>
      <c r="Q254">
        <v>1564.9200439453125</v>
      </c>
      <c r="R254">
        <v>1369.739990234375</v>
      </c>
      <c r="S254">
        <v>1479.0600179036458</v>
      </c>
    </row>
    <row r="255" spans="1:19" x14ac:dyDescent="0.35">
      <c r="A255" s="1">
        <v>45880.612500000003</v>
      </c>
      <c r="B255" s="158" t="s">
        <v>24</v>
      </c>
      <c r="C255">
        <v>1593.97998046875</v>
      </c>
      <c r="D255">
        <v>1593.97998046875</v>
      </c>
      <c r="E255">
        <v>1593.97998046875</v>
      </c>
      <c r="F255">
        <v>1593.97998046875</v>
      </c>
      <c r="G255">
        <v>0</v>
      </c>
      <c r="H255">
        <v>5.6973592700503934E-3</v>
      </c>
      <c r="I255">
        <v>9.030029296875</v>
      </c>
      <c r="J255">
        <v>1571773436</v>
      </c>
      <c r="K255">
        <v>44328399.405056</v>
      </c>
      <c r="L255">
        <v>1493.3699951171875</v>
      </c>
      <c r="M255">
        <v>1564.9200439453125</v>
      </c>
      <c r="N255">
        <v>1482.449951171875</v>
      </c>
      <c r="O255">
        <v>1514.1933186848958</v>
      </c>
      <c r="P255">
        <v>1506.6500244140625</v>
      </c>
      <c r="Q255">
        <v>1564.9200439453125</v>
      </c>
      <c r="R255">
        <v>1369.739990234375</v>
      </c>
      <c r="S255">
        <v>1479.0600179036458</v>
      </c>
    </row>
    <row r="256" spans="1:19" x14ac:dyDescent="0.35">
      <c r="A256" s="1">
        <v>45880.613194444442</v>
      </c>
      <c r="B256" s="158" t="s">
        <v>24</v>
      </c>
      <c r="C256">
        <v>1596.1300048828125</v>
      </c>
      <c r="D256">
        <v>1596.1300048828125</v>
      </c>
      <c r="E256">
        <v>1594.800048828125</v>
      </c>
      <c r="F256">
        <v>1594.800048828125</v>
      </c>
      <c r="G256">
        <v>616000</v>
      </c>
      <c r="H256">
        <v>6.2147688947320184E-3</v>
      </c>
      <c r="I256">
        <v>9.85009765625</v>
      </c>
      <c r="J256">
        <v>1572389436</v>
      </c>
      <c r="K256">
        <v>44328399.405056</v>
      </c>
      <c r="L256">
        <v>1493.3699951171875</v>
      </c>
      <c r="M256">
        <v>1564.9200439453125</v>
      </c>
      <c r="N256">
        <v>1482.449951171875</v>
      </c>
      <c r="O256">
        <v>1514.1933186848958</v>
      </c>
      <c r="P256">
        <v>1506.6500244140625</v>
      </c>
      <c r="Q256">
        <v>1564.9200439453125</v>
      </c>
      <c r="R256">
        <v>1369.739990234375</v>
      </c>
      <c r="S256">
        <v>1479.0600179036458</v>
      </c>
    </row>
    <row r="257" spans="1:19" x14ac:dyDescent="0.35">
      <c r="A257" s="1">
        <v>45880.613888888889</v>
      </c>
      <c r="B257" s="158" t="s">
        <v>24</v>
      </c>
      <c r="C257">
        <v>1596.1300048828125</v>
      </c>
      <c r="D257">
        <v>1596.1300048828125</v>
      </c>
      <c r="E257">
        <v>1594.800048828125</v>
      </c>
      <c r="F257">
        <v>1594.800048828125</v>
      </c>
      <c r="G257">
        <v>0</v>
      </c>
      <c r="H257">
        <v>6.2147688947320184E-3</v>
      </c>
      <c r="I257">
        <v>9.85009765625</v>
      </c>
      <c r="J257">
        <v>1572389436</v>
      </c>
      <c r="K257">
        <v>44328399.405056</v>
      </c>
      <c r="L257">
        <v>1493.3699951171875</v>
      </c>
      <c r="M257">
        <v>1564.9200439453125</v>
      </c>
      <c r="N257">
        <v>1482.449951171875</v>
      </c>
      <c r="O257">
        <v>1514.1933186848958</v>
      </c>
      <c r="P257">
        <v>1506.6500244140625</v>
      </c>
      <c r="Q257">
        <v>1564.9200439453125</v>
      </c>
      <c r="R257">
        <v>1369.739990234375</v>
      </c>
      <c r="S257">
        <v>1479.0600179036458</v>
      </c>
    </row>
    <row r="258" spans="1:19" x14ac:dyDescent="0.35">
      <c r="A258" s="1">
        <v>45880.614583333336</v>
      </c>
      <c r="B258" s="158" t="s">
        <v>24</v>
      </c>
      <c r="C258">
        <v>1596.8599853515625</v>
      </c>
      <c r="D258">
        <v>1596.8599853515625</v>
      </c>
      <c r="E258">
        <v>1596.8599853515625</v>
      </c>
      <c r="F258">
        <v>1596.8599853515625</v>
      </c>
      <c r="G258">
        <v>51044948</v>
      </c>
      <c r="H258">
        <v>7.5144544285966246E-3</v>
      </c>
      <c r="I258">
        <v>11.9100341796875</v>
      </c>
      <c r="J258">
        <v>1623434384</v>
      </c>
      <c r="K258">
        <v>44328399.405056</v>
      </c>
      <c r="L258">
        <v>1493.3699951171875</v>
      </c>
      <c r="M258">
        <v>1564.9200439453125</v>
      </c>
      <c r="N258">
        <v>1482.449951171875</v>
      </c>
      <c r="O258">
        <v>1514.1933186848958</v>
      </c>
      <c r="P258">
        <v>1506.6500244140625</v>
      </c>
      <c r="Q258">
        <v>1564.9200439453125</v>
      </c>
      <c r="R258">
        <v>1369.739990234375</v>
      </c>
      <c r="S258">
        <v>1479.0600179036458</v>
      </c>
    </row>
    <row r="259" spans="1:19" x14ac:dyDescent="0.35">
      <c r="A259" s="1">
        <v>45880.615277777775</v>
      </c>
      <c r="B259" s="158" t="s">
        <v>24</v>
      </c>
      <c r="C259">
        <v>1596.8599853515625</v>
      </c>
      <c r="D259">
        <v>1596.8599853515625</v>
      </c>
      <c r="E259">
        <v>1596.8599853515625</v>
      </c>
      <c r="F259">
        <v>1596.8599853515625</v>
      </c>
      <c r="G259">
        <v>0</v>
      </c>
      <c r="H259">
        <v>7.5144544285966246E-3</v>
      </c>
      <c r="I259">
        <v>11.9100341796875</v>
      </c>
      <c r="J259">
        <v>1623434384</v>
      </c>
      <c r="K259">
        <v>44328399.405056</v>
      </c>
      <c r="L259">
        <v>1493.3699951171875</v>
      </c>
      <c r="M259">
        <v>1564.9200439453125</v>
      </c>
      <c r="N259">
        <v>1482.449951171875</v>
      </c>
      <c r="O259">
        <v>1514.1933186848958</v>
      </c>
      <c r="P259">
        <v>1506.6500244140625</v>
      </c>
      <c r="Q259">
        <v>1564.9200439453125</v>
      </c>
      <c r="R259">
        <v>1369.739990234375</v>
      </c>
      <c r="S259">
        <v>1479.0600179036458</v>
      </c>
    </row>
    <row r="260" spans="1:19" x14ac:dyDescent="0.35">
      <c r="A260" s="1">
        <v>45880.615972222222</v>
      </c>
      <c r="B260" s="158" t="s">
        <v>24</v>
      </c>
      <c r="C260">
        <v>1596.8599853515625</v>
      </c>
      <c r="D260">
        <v>1596.8599853515625</v>
      </c>
      <c r="E260">
        <v>1596.8599853515625</v>
      </c>
      <c r="F260">
        <v>1596.8599853515625</v>
      </c>
      <c r="G260">
        <v>0</v>
      </c>
      <c r="H260">
        <v>7.5144544285966246E-3</v>
      </c>
      <c r="I260">
        <v>11.9100341796875</v>
      </c>
      <c r="J260">
        <v>1623434384</v>
      </c>
      <c r="K260">
        <v>44328399.405056</v>
      </c>
      <c r="L260">
        <v>1493.3699951171875</v>
      </c>
      <c r="M260">
        <v>1564.9200439453125</v>
      </c>
      <c r="N260">
        <v>1482.449951171875</v>
      </c>
      <c r="O260">
        <v>1514.1933186848958</v>
      </c>
      <c r="P260">
        <v>1506.6500244140625</v>
      </c>
      <c r="Q260">
        <v>1564.9200439453125</v>
      </c>
      <c r="R260">
        <v>1369.739990234375</v>
      </c>
      <c r="S260">
        <v>1479.0600179036458</v>
      </c>
    </row>
    <row r="261" spans="1:19" x14ac:dyDescent="0.35">
      <c r="A261" s="1">
        <v>45880.616666666669</v>
      </c>
      <c r="B261" s="158" t="s">
        <v>24</v>
      </c>
      <c r="C261">
        <v>1596.8599853515625</v>
      </c>
      <c r="D261">
        <v>1596.8599853515625</v>
      </c>
      <c r="E261">
        <v>1596.8599853515625</v>
      </c>
      <c r="F261">
        <v>1596.8599853515625</v>
      </c>
      <c r="G261">
        <v>0</v>
      </c>
      <c r="H261">
        <v>7.5144544285966246E-3</v>
      </c>
      <c r="I261">
        <v>11.9100341796875</v>
      </c>
      <c r="J261">
        <v>1623434384</v>
      </c>
      <c r="K261">
        <v>44328399.405056</v>
      </c>
      <c r="L261">
        <v>1493.3699951171875</v>
      </c>
      <c r="M261">
        <v>1564.9200439453125</v>
      </c>
      <c r="N261">
        <v>1482.449951171875</v>
      </c>
      <c r="O261">
        <v>1514.1933186848958</v>
      </c>
      <c r="P261">
        <v>1506.6500244140625</v>
      </c>
      <c r="Q261">
        <v>1564.9200439453125</v>
      </c>
      <c r="R261">
        <v>1369.739990234375</v>
      </c>
      <c r="S261">
        <v>1479.0600179036458</v>
      </c>
    </row>
    <row r="262" spans="1:19" x14ac:dyDescent="0.35">
      <c r="A262" s="1">
        <v>45880.617361111108</v>
      </c>
      <c r="B262" s="158" t="s">
        <v>24</v>
      </c>
      <c r="C262">
        <v>1596.8599853515625</v>
      </c>
      <c r="D262">
        <v>1596.8599853515625</v>
      </c>
      <c r="E262">
        <v>1596.8599853515625</v>
      </c>
      <c r="F262">
        <v>1596.8599853515625</v>
      </c>
      <c r="G262">
        <v>0</v>
      </c>
      <c r="H262">
        <v>7.5144544285966246E-3</v>
      </c>
      <c r="I262">
        <v>11.9100341796875</v>
      </c>
      <c r="J262">
        <v>1623434384</v>
      </c>
      <c r="K262">
        <v>44328399.405056</v>
      </c>
      <c r="L262">
        <v>1493.3699951171875</v>
      </c>
      <c r="M262">
        <v>1564.9200439453125</v>
      </c>
      <c r="N262">
        <v>1482.449951171875</v>
      </c>
      <c r="O262">
        <v>1514.1933186848958</v>
      </c>
      <c r="P262">
        <v>1506.6500244140625</v>
      </c>
      <c r="Q262">
        <v>1564.9200439453125</v>
      </c>
      <c r="R262">
        <v>1369.739990234375</v>
      </c>
      <c r="S262">
        <v>1479.0600179036458</v>
      </c>
    </row>
    <row r="263" spans="1:19" x14ac:dyDescent="0.35">
      <c r="A263" s="1">
        <v>45880.618055555555</v>
      </c>
      <c r="B263" s="158" t="s">
        <v>24</v>
      </c>
      <c r="C263">
        <v>1596.8599853515625</v>
      </c>
      <c r="D263">
        <v>1596.8599853515625</v>
      </c>
      <c r="E263">
        <v>1596.8599853515625</v>
      </c>
      <c r="F263">
        <v>1596.8599853515625</v>
      </c>
      <c r="G263">
        <v>0</v>
      </c>
      <c r="H263">
        <v>7.5144544285966246E-3</v>
      </c>
      <c r="I263">
        <v>11.9100341796875</v>
      </c>
      <c r="J263">
        <v>1623434384</v>
      </c>
      <c r="K263">
        <v>44328399.405056</v>
      </c>
      <c r="L263">
        <v>1493.3699951171875</v>
      </c>
      <c r="M263">
        <v>1564.9200439453125</v>
      </c>
      <c r="N263">
        <v>1482.449951171875</v>
      </c>
      <c r="O263">
        <v>1514.1933186848958</v>
      </c>
      <c r="P263">
        <v>1506.6500244140625</v>
      </c>
      <c r="Q263">
        <v>1564.9200439453125</v>
      </c>
      <c r="R263">
        <v>1369.739990234375</v>
      </c>
      <c r="S263">
        <v>1479.0600179036458</v>
      </c>
    </row>
    <row r="264" spans="1:19" x14ac:dyDescent="0.35">
      <c r="A264" s="1">
        <v>45880.618750000001</v>
      </c>
      <c r="B264" s="158" t="s">
        <v>24</v>
      </c>
      <c r="C264">
        <v>1596.8599853515625</v>
      </c>
      <c r="D264">
        <v>1596.8599853515625</v>
      </c>
      <c r="E264">
        <v>1596.8599853515625</v>
      </c>
      <c r="F264">
        <v>1596.8599853515625</v>
      </c>
      <c r="G264">
        <v>0</v>
      </c>
      <c r="H264">
        <v>7.5144544285966246E-3</v>
      </c>
      <c r="I264">
        <v>11.9100341796875</v>
      </c>
      <c r="J264">
        <v>1623434384</v>
      </c>
      <c r="K264">
        <v>44328399.405056</v>
      </c>
      <c r="L264">
        <v>1493.3699951171875</v>
      </c>
      <c r="M264">
        <v>1564.9200439453125</v>
      </c>
      <c r="N264">
        <v>1482.449951171875</v>
      </c>
      <c r="O264">
        <v>1514.1933186848958</v>
      </c>
      <c r="P264">
        <v>1506.6500244140625</v>
      </c>
      <c r="Q264">
        <v>1564.9200439453125</v>
      </c>
      <c r="R264">
        <v>1369.739990234375</v>
      </c>
      <c r="S264">
        <v>1479.0600179036458</v>
      </c>
    </row>
    <row r="265" spans="1:19" x14ac:dyDescent="0.35">
      <c r="A265" s="1">
        <v>45880.619444444441</v>
      </c>
      <c r="B265" s="158" t="s">
        <v>24</v>
      </c>
      <c r="C265">
        <v>1596.8599853515625</v>
      </c>
      <c r="D265">
        <v>1596.8599853515625</v>
      </c>
      <c r="E265">
        <v>1596.8599853515625</v>
      </c>
      <c r="F265">
        <v>1596.8599853515625</v>
      </c>
      <c r="G265">
        <v>0</v>
      </c>
      <c r="H265">
        <v>7.5144544285966246E-3</v>
      </c>
      <c r="I265">
        <v>11.9100341796875</v>
      </c>
      <c r="J265">
        <v>1623434384</v>
      </c>
      <c r="K265">
        <v>44328399.405056</v>
      </c>
      <c r="L265">
        <v>1493.3699951171875</v>
      </c>
      <c r="M265">
        <v>1564.9200439453125</v>
      </c>
      <c r="N265">
        <v>1482.449951171875</v>
      </c>
      <c r="O265">
        <v>1514.1933186848958</v>
      </c>
      <c r="P265">
        <v>1506.6500244140625</v>
      </c>
      <c r="Q265">
        <v>1564.9200439453125</v>
      </c>
      <c r="R265">
        <v>1369.739990234375</v>
      </c>
      <c r="S265">
        <v>1479.0600179036458</v>
      </c>
    </row>
    <row r="266" spans="1:19" x14ac:dyDescent="0.35">
      <c r="A266" s="1">
        <v>45880.620138888888</v>
      </c>
      <c r="B266" s="158" t="s">
        <v>24</v>
      </c>
      <c r="C266">
        <v>1596.8599853515625</v>
      </c>
      <c r="D266">
        <v>1596.8599853515625</v>
      </c>
      <c r="E266">
        <v>1596.8599853515625</v>
      </c>
      <c r="F266">
        <v>1596.8599853515625</v>
      </c>
      <c r="G266">
        <v>0</v>
      </c>
      <c r="H266">
        <v>7.5144544285966246E-3</v>
      </c>
      <c r="I266">
        <v>11.9100341796875</v>
      </c>
      <c r="J266">
        <v>1623434384</v>
      </c>
      <c r="K266">
        <v>44328399.405056</v>
      </c>
      <c r="L266">
        <v>1493.3699951171875</v>
      </c>
      <c r="M266">
        <v>1564.9200439453125</v>
      </c>
      <c r="N266">
        <v>1482.449951171875</v>
      </c>
      <c r="O266">
        <v>1514.1933186848958</v>
      </c>
      <c r="P266">
        <v>1506.6500244140625</v>
      </c>
      <c r="Q266">
        <v>1564.9200439453125</v>
      </c>
      <c r="R266">
        <v>1369.739990234375</v>
      </c>
      <c r="S266">
        <v>1479.0600179036458</v>
      </c>
    </row>
    <row r="267" spans="1:19" x14ac:dyDescent="0.35">
      <c r="A267" s="1">
        <v>45880.620833333334</v>
      </c>
      <c r="B267" s="158" t="s">
        <v>24</v>
      </c>
      <c r="C267">
        <v>1596.8599853515625</v>
      </c>
      <c r="D267">
        <v>1596.8599853515625</v>
      </c>
      <c r="E267">
        <v>1596.8599853515625</v>
      </c>
      <c r="F267">
        <v>1596.8599853515625</v>
      </c>
      <c r="G267">
        <v>0</v>
      </c>
      <c r="H267">
        <v>7.5144544285966246E-3</v>
      </c>
      <c r="I267">
        <v>11.9100341796875</v>
      </c>
      <c r="J267">
        <v>1623434384</v>
      </c>
      <c r="K267">
        <v>44328399.405056</v>
      </c>
      <c r="L267">
        <v>1493.3699951171875</v>
      </c>
      <c r="M267">
        <v>1564.9200439453125</v>
      </c>
      <c r="N267">
        <v>1482.449951171875</v>
      </c>
      <c r="O267">
        <v>1514.1933186848958</v>
      </c>
      <c r="P267">
        <v>1506.6500244140625</v>
      </c>
      <c r="Q267">
        <v>1564.9200439453125</v>
      </c>
      <c r="R267">
        <v>1369.739990234375</v>
      </c>
      <c r="S267">
        <v>1479.0600179036458</v>
      </c>
    </row>
    <row r="268" spans="1:19" x14ac:dyDescent="0.35">
      <c r="A268" s="1">
        <v>45880.621527777781</v>
      </c>
      <c r="B268" s="158" t="s">
        <v>24</v>
      </c>
      <c r="C268">
        <v>1596.8599853515625</v>
      </c>
      <c r="D268">
        <v>1596.8599853515625</v>
      </c>
      <c r="E268">
        <v>1596.8599853515625</v>
      </c>
      <c r="F268">
        <v>1596.8599853515625</v>
      </c>
      <c r="G268">
        <v>0</v>
      </c>
      <c r="H268">
        <v>7.5144544285966246E-3</v>
      </c>
      <c r="I268">
        <v>11.9100341796875</v>
      </c>
      <c r="J268">
        <v>1623434384</v>
      </c>
      <c r="K268">
        <v>44328399.405056</v>
      </c>
      <c r="L268">
        <v>1493.3699951171875</v>
      </c>
      <c r="M268">
        <v>1564.9200439453125</v>
      </c>
      <c r="N268">
        <v>1482.449951171875</v>
      </c>
      <c r="O268">
        <v>1514.1933186848958</v>
      </c>
      <c r="P268">
        <v>1506.6500244140625</v>
      </c>
      <c r="Q268">
        <v>1564.9200439453125</v>
      </c>
      <c r="R268">
        <v>1369.739990234375</v>
      </c>
      <c r="S268">
        <v>1479.0600179036458</v>
      </c>
    </row>
    <row r="269" spans="1:19" x14ac:dyDescent="0.35">
      <c r="A269" s="1">
        <v>45880.62222222222</v>
      </c>
      <c r="B269" s="158" t="s">
        <v>24</v>
      </c>
      <c r="C269">
        <v>1596.8599853515625</v>
      </c>
      <c r="D269">
        <v>1596.8599853515625</v>
      </c>
      <c r="E269">
        <v>1596.8599853515625</v>
      </c>
      <c r="F269">
        <v>1596.8599853515625</v>
      </c>
      <c r="G269">
        <v>0</v>
      </c>
      <c r="H269">
        <v>7.5144544285966246E-3</v>
      </c>
      <c r="I269">
        <v>11.9100341796875</v>
      </c>
      <c r="J269">
        <v>1623434384</v>
      </c>
      <c r="K269">
        <v>44328399.405056</v>
      </c>
      <c r="L269">
        <v>1493.3699951171875</v>
      </c>
      <c r="M269">
        <v>1564.9200439453125</v>
      </c>
      <c r="N269">
        <v>1482.449951171875</v>
      </c>
      <c r="O269">
        <v>1514.1933186848958</v>
      </c>
      <c r="P269">
        <v>1506.6500244140625</v>
      </c>
      <c r="Q269">
        <v>1564.9200439453125</v>
      </c>
      <c r="R269">
        <v>1369.739990234375</v>
      </c>
      <c r="S269">
        <v>1479.0600179036458</v>
      </c>
    </row>
    <row r="270" spans="1:19" x14ac:dyDescent="0.35">
      <c r="A270" s="1">
        <v>45880.622916666667</v>
      </c>
      <c r="B270" s="158" t="s">
        <v>24</v>
      </c>
      <c r="C270">
        <v>1596.8599853515625</v>
      </c>
      <c r="D270">
        <v>1596.8599853515625</v>
      </c>
      <c r="E270">
        <v>1596.8599853515625</v>
      </c>
      <c r="F270">
        <v>1596.8599853515625</v>
      </c>
      <c r="G270">
        <v>0</v>
      </c>
      <c r="H270">
        <v>7.5144544285966246E-3</v>
      </c>
      <c r="I270">
        <v>11.9100341796875</v>
      </c>
      <c r="J270">
        <v>1623434384</v>
      </c>
      <c r="K270">
        <v>44328399.405056</v>
      </c>
      <c r="L270">
        <v>1493.3699951171875</v>
      </c>
      <c r="M270">
        <v>1564.9200439453125</v>
      </c>
      <c r="N270">
        <v>1482.449951171875</v>
      </c>
      <c r="O270">
        <v>1514.1933186848958</v>
      </c>
      <c r="P270">
        <v>1506.6500244140625</v>
      </c>
      <c r="Q270">
        <v>1564.9200439453125</v>
      </c>
      <c r="R270">
        <v>1369.739990234375</v>
      </c>
      <c r="S270">
        <v>1479.0600179036458</v>
      </c>
    </row>
    <row r="271" spans="1:19" x14ac:dyDescent="0.35">
      <c r="A271" s="1">
        <v>45880.623611111114</v>
      </c>
      <c r="B271" s="158" t="s">
        <v>24</v>
      </c>
      <c r="C271">
        <v>1596.8599853515625</v>
      </c>
      <c r="D271">
        <v>1596.8599853515625</v>
      </c>
      <c r="E271">
        <v>1596.8599853515625</v>
      </c>
      <c r="F271">
        <v>1596.8599853515625</v>
      </c>
      <c r="G271">
        <v>0</v>
      </c>
      <c r="H271">
        <v>7.5144544285966246E-3</v>
      </c>
      <c r="I271">
        <v>11.9100341796875</v>
      </c>
      <c r="J271">
        <v>1623434384</v>
      </c>
      <c r="K271">
        <v>44328399.405056</v>
      </c>
      <c r="L271">
        <v>1493.3699951171875</v>
      </c>
      <c r="M271">
        <v>1564.9200439453125</v>
      </c>
      <c r="N271">
        <v>1482.449951171875</v>
      </c>
      <c r="O271">
        <v>1514.1933186848958</v>
      </c>
      <c r="P271">
        <v>1506.6500244140625</v>
      </c>
      <c r="Q271">
        <v>1564.9200439453125</v>
      </c>
      <c r="R271">
        <v>1369.739990234375</v>
      </c>
      <c r="S271">
        <v>1479.0600179036458</v>
      </c>
    </row>
    <row r="272" spans="1:19" x14ac:dyDescent="0.35">
      <c r="A272" s="1">
        <v>45880.624305555553</v>
      </c>
      <c r="B272" s="158" t="s">
        <v>24</v>
      </c>
      <c r="C272">
        <v>1596.8599853515625</v>
      </c>
      <c r="D272">
        <v>1601.7900390625</v>
      </c>
      <c r="E272">
        <v>1586.2099609375</v>
      </c>
      <c r="F272">
        <v>1596.8599853515625</v>
      </c>
      <c r="G272">
        <v>0</v>
      </c>
      <c r="H272">
        <v>7.5144544285966246E-3</v>
      </c>
      <c r="I272">
        <v>11.9100341796875</v>
      </c>
      <c r="J272">
        <v>1623434384</v>
      </c>
      <c r="K272">
        <v>44328399.405056</v>
      </c>
      <c r="L272">
        <v>1493.3699951171875</v>
      </c>
      <c r="M272">
        <v>1564.9200439453125</v>
      </c>
      <c r="N272">
        <v>1482.449951171875</v>
      </c>
      <c r="O272">
        <v>1514.1933186848958</v>
      </c>
      <c r="P272">
        <v>1506.6500244140625</v>
      </c>
      <c r="Q272">
        <v>1564.9200439453125</v>
      </c>
      <c r="R272">
        <v>1369.739990234375</v>
      </c>
      <c r="S272">
        <v>1479.0600179036458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196F-122C-4FE8-A2CE-D9BBA82EB414}">
  <dimension ref="A1:Q21"/>
  <sheetViews>
    <sheetView workbookViewId="0">
      <selection activeCell="V39" sqref="V39"/>
    </sheetView>
  </sheetViews>
  <sheetFormatPr defaultRowHeight="14.5" x14ac:dyDescent="0.35"/>
  <cols>
    <col min="1" max="1" width="15.54296875" bestFit="1" customWidth="1"/>
    <col min="2" max="2" width="12.6328125" bestFit="1" customWidth="1"/>
    <col min="3" max="3" width="11.81640625" bestFit="1" customWidth="1"/>
    <col min="4" max="5" width="12.453125" bestFit="1" customWidth="1"/>
    <col min="6" max="6" width="6.1796875" bestFit="1" customWidth="1"/>
    <col min="7" max="8" width="6.08984375" bestFit="1" customWidth="1"/>
    <col min="9" max="9" width="6.26953125" bestFit="1" customWidth="1"/>
    <col min="10" max="11" width="11.81640625" bestFit="1" customWidth="1"/>
    <col min="13" max="17" width="11.54296875" customWidth="1"/>
  </cols>
  <sheetData>
    <row r="1" spans="1:17" x14ac:dyDescent="0.35">
      <c r="A1" t="s">
        <v>27</v>
      </c>
      <c r="B1" t="s">
        <v>115</v>
      </c>
      <c r="C1" t="s">
        <v>191</v>
      </c>
      <c r="D1" t="s">
        <v>192</v>
      </c>
      <c r="E1" t="s">
        <v>305</v>
      </c>
      <c r="F1" t="s">
        <v>306</v>
      </c>
      <c r="G1" t="s">
        <v>307</v>
      </c>
      <c r="H1" t="s">
        <v>308</v>
      </c>
      <c r="I1" t="s">
        <v>309</v>
      </c>
      <c r="J1" t="s">
        <v>310</v>
      </c>
      <c r="K1" t="s">
        <v>311</v>
      </c>
      <c r="M1" s="190" t="str" cm="1">
        <f t="array" ref="M1:Q1">TRANSPOSE(TEXT(A2:A6,"dd/mm"))</f>
        <v>11/08</v>
      </c>
      <c r="N1" s="190" t="str">
        <v>08/08</v>
      </c>
      <c r="O1" s="190" t="str">
        <v>07/08</v>
      </c>
      <c r="P1" s="190" t="str">
        <v>06/08</v>
      </c>
      <c r="Q1" s="190" t="str">
        <v>05/08</v>
      </c>
    </row>
    <row r="2" spans="1:17" x14ac:dyDescent="0.35">
      <c r="A2" s="1">
        <v>45880</v>
      </c>
      <c r="B2">
        <v>7.5144544285965509E-3</v>
      </c>
      <c r="C2">
        <v>0.90921231971451866</v>
      </c>
      <c r="D2">
        <v>0.53261600328639769</v>
      </c>
      <c r="E2">
        <v>0.60262808353111685</v>
      </c>
      <c r="F2">
        <v>4</v>
      </c>
      <c r="G2">
        <v>3</v>
      </c>
      <c r="H2">
        <v>2</v>
      </c>
      <c r="I2">
        <v>1</v>
      </c>
      <c r="J2">
        <v>6.5473680224935937E-2</v>
      </c>
      <c r="K2">
        <v>8.4414659456210628E-2</v>
      </c>
      <c r="M2" cm="1">
        <f t="array" ref="M2:Q2">TRANSPOSE(D2:D6)</f>
        <v>0.53261600328639769</v>
      </c>
      <c r="N2">
        <v>1.1673544350726661</v>
      </c>
      <c r="O2">
        <v>0.73010313298294283</v>
      </c>
      <c r="P2">
        <v>0.74941076427306097</v>
      </c>
      <c r="Q2">
        <v>-0.32385485899630245</v>
      </c>
    </row>
    <row r="3" spans="1:17" x14ac:dyDescent="0.35">
      <c r="A3" s="1">
        <v>45877</v>
      </c>
      <c r="B3">
        <v>1.984999754595318E-3</v>
      </c>
      <c r="C3">
        <v>1.1265804737864704</v>
      </c>
      <c r="D3">
        <v>1.1673544350726661</v>
      </c>
      <c r="E3">
        <v>0.71712928469536141</v>
      </c>
      <c r="F3">
        <v>4</v>
      </c>
      <c r="G3">
        <v>3</v>
      </c>
      <c r="H3">
        <v>2</v>
      </c>
      <c r="I3">
        <v>1</v>
      </c>
      <c r="J3">
        <v>6.0147520192071965E-2</v>
      </c>
      <c r="K3">
        <v>7.6900205027614077E-2</v>
      </c>
    </row>
    <row r="4" spans="1:17" x14ac:dyDescent="0.35">
      <c r="A4" s="1">
        <v>45876</v>
      </c>
      <c r="B4">
        <v>5.1471350231682145E-3</v>
      </c>
      <c r="C4">
        <v>0.93585275728249639</v>
      </c>
      <c r="D4">
        <v>0.73010313298294283</v>
      </c>
      <c r="E4">
        <v>0.72145390079122185</v>
      </c>
      <c r="F4">
        <v>4</v>
      </c>
      <c r="G4">
        <v>2</v>
      </c>
      <c r="H4">
        <v>3</v>
      </c>
      <c r="I4">
        <v>1</v>
      </c>
      <c r="J4">
        <v>4.8473975841345301E-2</v>
      </c>
      <c r="K4">
        <v>7.4915205273018759E-2</v>
      </c>
    </row>
    <row r="5" spans="1:17" x14ac:dyDescent="0.35">
      <c r="A5" s="1">
        <v>45875</v>
      </c>
      <c r="B5">
        <v>1.7167007791307309E-2</v>
      </c>
      <c r="C5">
        <v>0.75993484267887834</v>
      </c>
      <c r="D5">
        <v>0.74941076427306097</v>
      </c>
      <c r="E5">
        <v>0.7284431166616816</v>
      </c>
      <c r="F5">
        <v>4</v>
      </c>
      <c r="G5">
        <v>2</v>
      </c>
      <c r="H5">
        <v>3</v>
      </c>
      <c r="I5">
        <v>1</v>
      </c>
      <c r="J5">
        <v>4.1172944511515874E-2</v>
      </c>
      <c r="K5">
        <v>6.9768070249850545E-2</v>
      </c>
    </row>
    <row r="6" spans="1:17" x14ac:dyDescent="0.35">
      <c r="A6" s="1">
        <v>45874</v>
      </c>
      <c r="B6">
        <v>1.2406889022162693E-2</v>
      </c>
      <c r="C6">
        <v>1.546377265987823</v>
      </c>
      <c r="D6">
        <v>-0.32385485899630245</v>
      </c>
      <c r="E6">
        <v>0.51798352153008476</v>
      </c>
      <c r="F6">
        <v>4</v>
      </c>
      <c r="G6">
        <v>2</v>
      </c>
      <c r="H6">
        <v>3</v>
      </c>
      <c r="I6">
        <v>1</v>
      </c>
      <c r="J6">
        <v>3.3678836868785263E-2</v>
      </c>
      <c r="K6">
        <v>5.2601062458543235E-2</v>
      </c>
    </row>
    <row r="7" spans="1:17" x14ac:dyDescent="0.35">
      <c r="A7" s="1">
        <v>45873</v>
      </c>
      <c r="B7">
        <v>2.205708986052457E-2</v>
      </c>
      <c r="C7">
        <v>0.68840837585575476</v>
      </c>
      <c r="D7">
        <v>1.0220033439074656</v>
      </c>
      <c r="E7">
        <v>0.66900336344796663</v>
      </c>
      <c r="F7">
        <v>2</v>
      </c>
      <c r="G7">
        <v>4</v>
      </c>
      <c r="H7">
        <v>3</v>
      </c>
      <c r="I7">
        <v>1</v>
      </c>
      <c r="J7">
        <v>3.6917385458748286E-2</v>
      </c>
      <c r="K7">
        <v>4.0194173436380543E-2</v>
      </c>
    </row>
    <row r="8" spans="1:17" x14ac:dyDescent="0.35">
      <c r="A8" s="1">
        <v>45870</v>
      </c>
      <c r="B8">
        <v>-4.8651987985028899E-3</v>
      </c>
      <c r="C8">
        <v>0.77157880972911241</v>
      </c>
      <c r="D8">
        <v>1.4910214811716461E-2</v>
      </c>
      <c r="E8">
        <v>0.43851451939577668</v>
      </c>
      <c r="F8">
        <v>4</v>
      </c>
      <c r="G8">
        <v>2</v>
      </c>
      <c r="H8">
        <v>3</v>
      </c>
      <c r="I8">
        <v>1</v>
      </c>
      <c r="J8">
        <v>2.6697352019673631E-2</v>
      </c>
      <c r="K8">
        <v>1.8137083575855972E-2</v>
      </c>
    </row>
    <row r="9" spans="1:17" x14ac:dyDescent="0.35">
      <c r="A9" s="1">
        <v>45869</v>
      </c>
      <c r="B9">
        <v>-3.3894160603149537E-3</v>
      </c>
      <c r="C9">
        <v>0.94415174776145872</v>
      </c>
      <c r="D9">
        <v>0.83379687582349049</v>
      </c>
      <c r="E9">
        <v>0.45925326796388627</v>
      </c>
      <c r="F9">
        <v>4</v>
      </c>
      <c r="G9">
        <v>2</v>
      </c>
      <c r="H9">
        <v>3</v>
      </c>
      <c r="I9">
        <v>1</v>
      </c>
      <c r="J9">
        <v>2.6548249871556465E-2</v>
      </c>
      <c r="K9">
        <v>2.3002282374358862E-2</v>
      </c>
    </row>
    <row r="10" spans="1:17" x14ac:dyDescent="0.35">
      <c r="A10" s="1">
        <v>45868</v>
      </c>
      <c r="B10">
        <v>9.5218127491261129E-3</v>
      </c>
      <c r="C10">
        <v>0.92921159533833764</v>
      </c>
      <c r="D10">
        <v>1.0309279088027525</v>
      </c>
      <c r="E10">
        <v>0.51555669686982453</v>
      </c>
      <c r="F10">
        <v>4</v>
      </c>
      <c r="G10">
        <v>2</v>
      </c>
      <c r="H10">
        <v>3</v>
      </c>
      <c r="I10">
        <v>1</v>
      </c>
      <c r="J10">
        <v>1.8210281113321562E-2</v>
      </c>
      <c r="K10">
        <v>2.6391698434673816E-2</v>
      </c>
    </row>
    <row r="11" spans="1:17" x14ac:dyDescent="0.35">
      <c r="A11" s="1">
        <v>45867</v>
      </c>
      <c r="B11">
        <v>-4.1100029510004576E-2</v>
      </c>
      <c r="C11">
        <v>1.8385692061317589</v>
      </c>
      <c r="D11">
        <v>-5.7158948488756867</v>
      </c>
      <c r="E11">
        <v>-0.5628513011060523</v>
      </c>
      <c r="F11">
        <v>3</v>
      </c>
      <c r="G11">
        <v>2</v>
      </c>
      <c r="H11">
        <v>4</v>
      </c>
      <c r="I11">
        <v>1</v>
      </c>
      <c r="J11">
        <v>7.9010020252940367E-3</v>
      </c>
      <c r="K11">
        <v>1.6869885685547703E-2</v>
      </c>
    </row>
    <row r="12" spans="1:17" x14ac:dyDescent="0.35">
      <c r="A12" s="1">
        <v>45866</v>
      </c>
      <c r="B12">
        <v>1.7170350642114363E-2</v>
      </c>
      <c r="C12">
        <v>1.30750807631938</v>
      </c>
      <c r="D12">
        <v>2.2558881957925574</v>
      </c>
      <c r="E12">
        <v>-0.31607433072903401</v>
      </c>
      <c r="F12">
        <v>4</v>
      </c>
      <c r="G12">
        <v>2</v>
      </c>
      <c r="H12">
        <v>3</v>
      </c>
      <c r="I12">
        <v>1</v>
      </c>
      <c r="J12">
        <v>6.5059950514050904E-2</v>
      </c>
      <c r="K12">
        <v>5.796991519555228E-2</v>
      </c>
    </row>
    <row r="13" spans="1:17" x14ac:dyDescent="0.35">
      <c r="A13" s="1">
        <v>45863</v>
      </c>
      <c r="B13">
        <v>6.6468456836472622E-3</v>
      </c>
      <c r="C13">
        <v>1.0407704232043906</v>
      </c>
      <c r="D13">
        <v>0.77373743594788047</v>
      </c>
      <c r="E13">
        <v>-0.16430888650180114</v>
      </c>
      <c r="F13">
        <v>2</v>
      </c>
      <c r="G13">
        <v>3</v>
      </c>
      <c r="H13">
        <v>4</v>
      </c>
      <c r="I13">
        <v>1</v>
      </c>
      <c r="J13">
        <v>4.2501068556125336E-2</v>
      </c>
      <c r="K13">
        <v>4.0799564553437917E-2</v>
      </c>
    </row>
    <row r="14" spans="1:17" x14ac:dyDescent="0.35">
      <c r="A14" s="1">
        <v>45862</v>
      </c>
      <c r="B14">
        <v>5.75937512813951E-3</v>
      </c>
      <c r="C14">
        <v>0.98136632403740087</v>
      </c>
      <c r="D14">
        <v>0.56823442177670269</v>
      </c>
      <c r="E14">
        <v>-0.21742137731115871</v>
      </c>
      <c r="F14">
        <v>2</v>
      </c>
      <c r="G14">
        <v>3</v>
      </c>
      <c r="H14">
        <v>4</v>
      </c>
      <c r="I14">
        <v>1</v>
      </c>
      <c r="J14">
        <v>3.476369419664653E-2</v>
      </c>
      <c r="K14">
        <v>3.4152718869790655E-2</v>
      </c>
    </row>
    <row r="15" spans="1:17" x14ac:dyDescent="0.35">
      <c r="A15" s="1">
        <v>45861</v>
      </c>
      <c r="B15">
        <v>1.835008982584041E-3</v>
      </c>
      <c r="C15">
        <v>1.0575595727087503</v>
      </c>
      <c r="D15">
        <v>0.42038176135411609</v>
      </c>
      <c r="E15">
        <v>-0.33953060680088598</v>
      </c>
      <c r="F15">
        <v>2</v>
      </c>
      <c r="G15">
        <v>3</v>
      </c>
      <c r="H15">
        <v>4</v>
      </c>
      <c r="I15">
        <v>1</v>
      </c>
      <c r="J15">
        <v>2.9081349978879505E-2</v>
      </c>
      <c r="K15">
        <v>2.8393343741651145E-2</v>
      </c>
    </row>
    <row r="16" spans="1:17" x14ac:dyDescent="0.35">
      <c r="A16" s="1">
        <v>45860</v>
      </c>
      <c r="B16">
        <v>1.6491020119961952E-2</v>
      </c>
      <c r="C16">
        <v>0.89567563653729965</v>
      </c>
      <c r="D16">
        <v>1.1408488010367821</v>
      </c>
      <c r="E16">
        <v>1.0318181231816077</v>
      </c>
      <c r="F16">
        <v>4</v>
      </c>
      <c r="G16">
        <v>2</v>
      </c>
      <c r="H16">
        <v>3</v>
      </c>
      <c r="I16">
        <v>1</v>
      </c>
      <c r="J16">
        <v>2.4877532365338344E-2</v>
      </c>
      <c r="K16">
        <v>2.6558334759067104E-2</v>
      </c>
    </row>
    <row r="17" spans="1:11" x14ac:dyDescent="0.35">
      <c r="A17" s="1">
        <v>45859</v>
      </c>
      <c r="B17">
        <v>-8.1681316984459906E-3</v>
      </c>
      <c r="C17">
        <v>1.0252017592781471</v>
      </c>
      <c r="D17">
        <v>-0.52385781023692757</v>
      </c>
      <c r="E17">
        <v>0.47586892197571073</v>
      </c>
      <c r="F17">
        <v>4</v>
      </c>
      <c r="G17">
        <v>2</v>
      </c>
      <c r="H17">
        <v>3</v>
      </c>
      <c r="I17">
        <v>1</v>
      </c>
      <c r="J17">
        <v>1.3469044354970523E-2</v>
      </c>
      <c r="K17">
        <v>1.0067314639105152E-2</v>
      </c>
    </row>
    <row r="18" spans="1:11" x14ac:dyDescent="0.35">
      <c r="A18" s="1">
        <v>45856</v>
      </c>
      <c r="B18">
        <v>4.8791749609746748E-3</v>
      </c>
      <c r="C18">
        <v>1.1439724477931659</v>
      </c>
      <c r="D18">
        <v>0.25004150170031864</v>
      </c>
      <c r="E18">
        <v>0.37112973512619829</v>
      </c>
      <c r="F18">
        <v>4</v>
      </c>
      <c r="G18">
        <v>2</v>
      </c>
      <c r="H18">
        <v>3</v>
      </c>
      <c r="I18">
        <v>1</v>
      </c>
      <c r="J18">
        <v>1.8707622457339798E-2</v>
      </c>
      <c r="K18">
        <v>1.8235446337551142E-2</v>
      </c>
    </row>
    <row r="19" spans="1:11" x14ac:dyDescent="0.35">
      <c r="A19" s="1">
        <v>45855</v>
      </c>
      <c r="B19">
        <v>9.8545137150918283E-3</v>
      </c>
      <c r="C19">
        <v>1.1918173237481153</v>
      </c>
      <c r="D19">
        <v>0.57113251900029538</v>
      </c>
      <c r="E19">
        <v>0.37170935457091681</v>
      </c>
      <c r="F19">
        <v>4</v>
      </c>
      <c r="G19">
        <v>3</v>
      </c>
      <c r="H19">
        <v>2</v>
      </c>
      <c r="I19">
        <v>1</v>
      </c>
      <c r="J19">
        <v>1.6207207440336612E-2</v>
      </c>
      <c r="K19">
        <v>1.3356271376576467E-2</v>
      </c>
    </row>
    <row r="20" spans="1:11" x14ac:dyDescent="0.35">
      <c r="A20" s="1">
        <v>45854</v>
      </c>
      <c r="B20">
        <v>1.0146130860475999E-2</v>
      </c>
      <c r="C20">
        <v>0.97172048315645254</v>
      </c>
      <c r="D20">
        <v>1.0418955584645948</v>
      </c>
      <c r="E20">
        <v>0.49601211399301254</v>
      </c>
      <c r="F20">
        <v>4</v>
      </c>
      <c r="G20">
        <v>3</v>
      </c>
      <c r="H20">
        <v>2</v>
      </c>
      <c r="I20">
        <v>1</v>
      </c>
      <c r="J20">
        <v>1.049588225033366E-2</v>
      </c>
      <c r="K20">
        <v>3.5017576614846391E-3</v>
      </c>
    </row>
    <row r="21" spans="1:11" x14ac:dyDescent="0.35">
      <c r="A21" s="1">
        <v>45853</v>
      </c>
      <c r="B21">
        <v>-6.6443731989913601E-3</v>
      </c>
      <c r="C21">
        <v>1.0991651369944155</v>
      </c>
      <c r="D21">
        <v>7.692666568771136E-3</v>
      </c>
      <c r="E21">
        <v>0.26938088709941038</v>
      </c>
      <c r="F21">
        <v>4</v>
      </c>
      <c r="G21">
        <v>3</v>
      </c>
      <c r="H21">
        <v>2</v>
      </c>
      <c r="I21">
        <v>1</v>
      </c>
      <c r="J21">
        <v>0</v>
      </c>
      <c r="K2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0B72-4924-4B72-A225-B078B89ACFD4}">
  <dimension ref="A1:H40"/>
  <sheetViews>
    <sheetView workbookViewId="0">
      <selection activeCell="A22" sqref="A22:H23"/>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s>
  <sheetData>
    <row r="1" spans="1:8" x14ac:dyDescent="0.35">
      <c r="A1" t="s">
        <v>27</v>
      </c>
      <c r="B1" t="s">
        <v>118</v>
      </c>
      <c r="C1" t="s">
        <v>119</v>
      </c>
      <c r="D1" t="s">
        <v>120</v>
      </c>
      <c r="E1" t="s">
        <v>121</v>
      </c>
      <c r="F1" t="s">
        <v>122</v>
      </c>
      <c r="G1" t="s">
        <v>123</v>
      </c>
      <c r="H1" t="s">
        <v>31</v>
      </c>
    </row>
    <row r="2" spans="1:8" x14ac:dyDescent="0.35">
      <c r="A2" s="1">
        <v>45880</v>
      </c>
      <c r="B2">
        <v>-136437456</v>
      </c>
      <c r="C2">
        <v>120858529</v>
      </c>
      <c r="D2">
        <v>-4401.4848327680002</v>
      </c>
      <c r="E2">
        <v>3752.476624896</v>
      </c>
      <c r="F2">
        <v>-15578927</v>
      </c>
      <c r="G2">
        <v>-649.00820787200053</v>
      </c>
      <c r="H2" s="158" t="s">
        <v>124</v>
      </c>
    </row>
    <row r="3" spans="1:8" x14ac:dyDescent="0.35">
      <c r="A3" s="1">
        <v>45877</v>
      </c>
      <c r="B3">
        <v>-165868653</v>
      </c>
      <c r="C3">
        <v>145958818</v>
      </c>
      <c r="D3">
        <v>-5405.5235993599999</v>
      </c>
      <c r="E3">
        <v>4602.8579635199994</v>
      </c>
      <c r="F3">
        <v>-19909835</v>
      </c>
      <c r="G3">
        <v>-802.66563584000039</v>
      </c>
      <c r="H3" s="158" t="s">
        <v>124</v>
      </c>
    </row>
    <row r="4" spans="1:8" x14ac:dyDescent="0.35">
      <c r="A4" s="1">
        <v>45876</v>
      </c>
      <c r="B4">
        <v>-128976588</v>
      </c>
      <c r="C4">
        <v>156341728</v>
      </c>
      <c r="D4">
        <v>-4758.4006758400001</v>
      </c>
      <c r="E4">
        <v>4691.5736104959997</v>
      </c>
      <c r="F4">
        <v>27365140</v>
      </c>
      <c r="G4">
        <v>-66.827065343999692</v>
      </c>
      <c r="H4" s="158" t="s">
        <v>124</v>
      </c>
    </row>
    <row r="5" spans="1:8" x14ac:dyDescent="0.35">
      <c r="A5" s="1">
        <v>45875</v>
      </c>
      <c r="B5">
        <v>-117624945</v>
      </c>
      <c r="C5">
        <v>156368018</v>
      </c>
      <c r="D5">
        <v>-4868.2530488319999</v>
      </c>
      <c r="E5">
        <v>5621.0290769920002</v>
      </c>
      <c r="F5">
        <v>38743073</v>
      </c>
      <c r="G5">
        <v>752.77602816000035</v>
      </c>
      <c r="H5" s="158" t="s">
        <v>124</v>
      </c>
    </row>
    <row r="6" spans="1:8" x14ac:dyDescent="0.35">
      <c r="A6" s="1">
        <v>45874</v>
      </c>
      <c r="B6">
        <v>-250576463</v>
      </c>
      <c r="C6">
        <v>247409088</v>
      </c>
      <c r="D6">
        <v>-10018.003656704001</v>
      </c>
      <c r="E6">
        <v>7759.149625344</v>
      </c>
      <c r="F6">
        <v>-3167375</v>
      </c>
      <c r="G6">
        <v>-2258.8540313600006</v>
      </c>
      <c r="H6" s="158" t="s">
        <v>124</v>
      </c>
    </row>
    <row r="7" spans="1:8" x14ac:dyDescent="0.35">
      <c r="A7" s="1">
        <v>45873</v>
      </c>
      <c r="B7">
        <v>-186083452</v>
      </c>
      <c r="C7">
        <v>103594190</v>
      </c>
      <c r="D7">
        <v>-13164.861206528001</v>
      </c>
      <c r="E7">
        <v>2922.6981591039998</v>
      </c>
      <c r="F7">
        <v>-82489262</v>
      </c>
      <c r="G7">
        <v>-10242.163047424001</v>
      </c>
      <c r="H7" s="158" t="s">
        <v>124</v>
      </c>
    </row>
    <row r="8" spans="1:8" x14ac:dyDescent="0.35">
      <c r="A8" s="1">
        <v>45870</v>
      </c>
      <c r="B8">
        <v>-181244465</v>
      </c>
      <c r="C8">
        <v>128104707</v>
      </c>
      <c r="D8">
        <v>-6067.3874493439998</v>
      </c>
      <c r="E8">
        <v>3590.1003550719997</v>
      </c>
      <c r="F8">
        <v>-53139758</v>
      </c>
      <c r="G8">
        <v>-2477.2870942719996</v>
      </c>
      <c r="H8" s="158" t="s">
        <v>124</v>
      </c>
    </row>
    <row r="9" spans="1:8" x14ac:dyDescent="0.35">
      <c r="A9" s="1">
        <v>45869</v>
      </c>
      <c r="B9">
        <v>-173211948</v>
      </c>
      <c r="C9">
        <v>105230407</v>
      </c>
      <c r="D9">
        <v>-5580.1626705919998</v>
      </c>
      <c r="E9">
        <v>3356.6393896960003</v>
      </c>
      <c r="F9">
        <v>-67981541</v>
      </c>
      <c r="G9">
        <v>-2223.5232808959995</v>
      </c>
      <c r="H9" s="158" t="s">
        <v>124</v>
      </c>
    </row>
    <row r="10" spans="1:8" x14ac:dyDescent="0.35">
      <c r="A10" s="1">
        <v>45868</v>
      </c>
      <c r="B10">
        <v>-132080198</v>
      </c>
      <c r="C10">
        <v>194579703</v>
      </c>
      <c r="D10">
        <v>-4129.9732439039999</v>
      </c>
      <c r="E10">
        <v>5753.9324354560003</v>
      </c>
      <c r="F10">
        <v>62499505</v>
      </c>
      <c r="G10">
        <v>1623.9591915520002</v>
      </c>
      <c r="H10" s="158" t="s">
        <v>124</v>
      </c>
    </row>
    <row r="11" spans="1:8" x14ac:dyDescent="0.35">
      <c r="A11" s="1">
        <v>45867</v>
      </c>
      <c r="B11">
        <v>-214263443</v>
      </c>
      <c r="C11">
        <v>210858038</v>
      </c>
      <c r="D11">
        <v>-6739.4864168960003</v>
      </c>
      <c r="E11">
        <v>6053.3198643200003</v>
      </c>
      <c r="F11">
        <v>-3405405</v>
      </c>
      <c r="G11">
        <v>-686.16655257600007</v>
      </c>
      <c r="H11" s="158" t="s">
        <v>124</v>
      </c>
    </row>
    <row r="12" spans="1:8" x14ac:dyDescent="0.35">
      <c r="A12" s="1">
        <v>45866</v>
      </c>
      <c r="B12">
        <v>-149314302</v>
      </c>
      <c r="C12">
        <v>139270389</v>
      </c>
      <c r="D12">
        <v>-4875.822751744</v>
      </c>
      <c r="E12">
        <v>3891.635654656</v>
      </c>
      <c r="F12">
        <v>-10043913</v>
      </c>
      <c r="G12">
        <v>-984.18709708799975</v>
      </c>
      <c r="H12" s="158" t="s">
        <v>124</v>
      </c>
    </row>
    <row r="13" spans="1:8" x14ac:dyDescent="0.35">
      <c r="A13" s="1">
        <v>45863</v>
      </c>
      <c r="B13">
        <v>-118893894</v>
      </c>
      <c r="C13">
        <v>126141412</v>
      </c>
      <c r="D13">
        <v>-3770.7238727679996</v>
      </c>
      <c r="E13">
        <v>3756.5931847680004</v>
      </c>
      <c r="F13">
        <v>7247518</v>
      </c>
      <c r="G13">
        <v>-14.130687999999729</v>
      </c>
      <c r="H13" s="158" t="s">
        <v>124</v>
      </c>
    </row>
    <row r="14" spans="1:8" x14ac:dyDescent="0.35">
      <c r="A14" s="1">
        <v>45862</v>
      </c>
      <c r="B14">
        <v>-156496686</v>
      </c>
      <c r="C14">
        <v>168968295</v>
      </c>
      <c r="D14">
        <v>-5526.7200942079999</v>
      </c>
      <c r="E14">
        <v>5184.1490923519996</v>
      </c>
      <c r="F14">
        <v>12471609</v>
      </c>
      <c r="G14">
        <v>-342.57100185600046</v>
      </c>
      <c r="H14" s="158" t="s">
        <v>124</v>
      </c>
    </row>
    <row r="15" spans="1:8" x14ac:dyDescent="0.35">
      <c r="A15" s="1">
        <v>45861</v>
      </c>
      <c r="B15">
        <v>-127769691</v>
      </c>
      <c r="C15">
        <v>117866441</v>
      </c>
      <c r="D15">
        <v>-3630.3114240000004</v>
      </c>
      <c r="E15">
        <v>3736.5552168959998</v>
      </c>
      <c r="F15">
        <v>-9903250</v>
      </c>
      <c r="G15">
        <v>106.2437928959996</v>
      </c>
      <c r="H15" s="158" t="s">
        <v>124</v>
      </c>
    </row>
    <row r="16" spans="1:8" x14ac:dyDescent="0.35">
      <c r="A16" s="1">
        <v>45860</v>
      </c>
      <c r="B16">
        <v>-137629554</v>
      </c>
      <c r="C16">
        <v>127139774</v>
      </c>
      <c r="D16">
        <v>-5610.5007267840001</v>
      </c>
      <c r="E16">
        <v>3730.192621568</v>
      </c>
      <c r="F16">
        <v>-10489780</v>
      </c>
      <c r="G16">
        <v>-1880.3081052160003</v>
      </c>
      <c r="H16" s="158" t="s">
        <v>124</v>
      </c>
    </row>
    <row r="17" spans="1:8" x14ac:dyDescent="0.35">
      <c r="A17" s="1">
        <v>45859</v>
      </c>
      <c r="B17">
        <v>-135658857</v>
      </c>
      <c r="C17">
        <v>151216342</v>
      </c>
      <c r="D17">
        <v>-4292.6643773440001</v>
      </c>
      <c r="E17">
        <v>4430.6298880000004</v>
      </c>
      <c r="F17">
        <v>15557485</v>
      </c>
      <c r="G17">
        <v>137.96551065600039</v>
      </c>
      <c r="H17" s="158" t="s">
        <v>124</v>
      </c>
    </row>
    <row r="18" spans="1:8" x14ac:dyDescent="0.35">
      <c r="A18" s="1">
        <v>45856</v>
      </c>
      <c r="B18">
        <v>-104937748</v>
      </c>
      <c r="C18">
        <v>120889120</v>
      </c>
      <c r="D18">
        <v>-3434.4492441599996</v>
      </c>
      <c r="E18">
        <v>3364.5136056319998</v>
      </c>
      <c r="F18">
        <v>15951372</v>
      </c>
      <c r="G18">
        <v>-69.935638527999814</v>
      </c>
      <c r="H18" s="158" t="s">
        <v>124</v>
      </c>
    </row>
    <row r="19" spans="1:8" x14ac:dyDescent="0.35">
      <c r="A19" s="1">
        <v>45855</v>
      </c>
      <c r="B19">
        <v>-129146036</v>
      </c>
      <c r="C19">
        <v>132101321</v>
      </c>
      <c r="D19">
        <v>-3963.4483322880001</v>
      </c>
      <c r="E19">
        <v>3843.6958433280001</v>
      </c>
      <c r="F19">
        <v>2955285</v>
      </c>
      <c r="G19">
        <v>-119.75248895999988</v>
      </c>
      <c r="H19" s="158" t="s">
        <v>124</v>
      </c>
    </row>
    <row r="20" spans="1:8" x14ac:dyDescent="0.35">
      <c r="A20" s="1">
        <v>45854</v>
      </c>
      <c r="B20">
        <v>-137684627</v>
      </c>
      <c r="C20">
        <v>180302974</v>
      </c>
      <c r="D20">
        <v>-6085.5548436479994</v>
      </c>
      <c r="E20">
        <v>6396.8925757439993</v>
      </c>
      <c r="F20">
        <v>42618347</v>
      </c>
      <c r="G20">
        <v>311.33773209599985</v>
      </c>
      <c r="H20" s="158" t="s">
        <v>124</v>
      </c>
    </row>
    <row r="21" spans="1:8" x14ac:dyDescent="0.35">
      <c r="A21" s="1">
        <v>45853</v>
      </c>
      <c r="B21">
        <v>-97206095</v>
      </c>
      <c r="C21">
        <v>143956596</v>
      </c>
      <c r="D21">
        <v>-2850.8065791999998</v>
      </c>
      <c r="E21">
        <v>3988.3704053760002</v>
      </c>
      <c r="F21">
        <v>46750501</v>
      </c>
      <c r="G21">
        <v>1137.5638261760002</v>
      </c>
      <c r="H21" s="158" t="s">
        <v>124</v>
      </c>
    </row>
    <row r="22" spans="1:8" x14ac:dyDescent="0.35">
      <c r="A22" s="1">
        <v>45877</v>
      </c>
      <c r="B22">
        <v>-29394316</v>
      </c>
      <c r="C22">
        <v>33056256</v>
      </c>
      <c r="D22">
        <v>-952.50848153599998</v>
      </c>
      <c r="E22">
        <v>1199.50409728</v>
      </c>
      <c r="F22">
        <v>3661940</v>
      </c>
      <c r="G22">
        <v>246.99561574400002</v>
      </c>
      <c r="H22" s="158" t="s">
        <v>126</v>
      </c>
    </row>
    <row r="23" spans="1:8" x14ac:dyDescent="0.35">
      <c r="A23" s="1">
        <v>45876</v>
      </c>
      <c r="B23">
        <v>-54531620</v>
      </c>
      <c r="C23">
        <v>32385552</v>
      </c>
      <c r="D23">
        <v>-1819.031872</v>
      </c>
      <c r="E23">
        <v>1179.345008128</v>
      </c>
      <c r="F23">
        <v>-22146068</v>
      </c>
      <c r="G23">
        <v>-639.68686387200012</v>
      </c>
      <c r="H23" s="158" t="s">
        <v>126</v>
      </c>
    </row>
    <row r="24" spans="1:8" x14ac:dyDescent="0.35">
      <c r="A24" s="1">
        <v>45875</v>
      </c>
      <c r="B24">
        <v>-43674086</v>
      </c>
      <c r="C24">
        <v>35073004</v>
      </c>
      <c r="D24">
        <v>-1684.6995013120002</v>
      </c>
      <c r="E24">
        <v>1448.7331452159999</v>
      </c>
      <c r="F24">
        <v>-8601082</v>
      </c>
      <c r="G24">
        <v>-235.96635609600017</v>
      </c>
      <c r="H24" s="158" t="s">
        <v>126</v>
      </c>
    </row>
    <row r="25" spans="1:8" x14ac:dyDescent="0.35">
      <c r="A25" s="1">
        <v>45874</v>
      </c>
      <c r="B25">
        <v>-86190320</v>
      </c>
      <c r="C25">
        <v>41843700</v>
      </c>
      <c r="D25">
        <v>-2804.9712087040002</v>
      </c>
      <c r="E25">
        <v>1490.9234216960001</v>
      </c>
      <c r="F25">
        <v>-44346620</v>
      </c>
      <c r="G25">
        <v>-1314.0477870080001</v>
      </c>
      <c r="H25" s="158" t="s">
        <v>126</v>
      </c>
    </row>
    <row r="26" spans="1:8" x14ac:dyDescent="0.35">
      <c r="A26" s="1">
        <v>45873</v>
      </c>
      <c r="B26">
        <v>-32721820</v>
      </c>
      <c r="C26">
        <v>22122902</v>
      </c>
      <c r="D26">
        <v>-1174.2383964159999</v>
      </c>
      <c r="E26">
        <v>887.00721561600005</v>
      </c>
      <c r="F26">
        <v>-10598918</v>
      </c>
      <c r="G26">
        <v>-287.23118079999983</v>
      </c>
      <c r="H26" s="158" t="s">
        <v>126</v>
      </c>
    </row>
    <row r="27" spans="1:8" x14ac:dyDescent="0.35">
      <c r="A27" s="1">
        <v>45870</v>
      </c>
      <c r="B27">
        <v>-28331456</v>
      </c>
      <c r="C27">
        <v>34132200</v>
      </c>
      <c r="D27">
        <v>-891.94640179199996</v>
      </c>
      <c r="E27">
        <v>1252.399251456</v>
      </c>
      <c r="F27">
        <v>5800744</v>
      </c>
      <c r="G27">
        <v>360.45284966400004</v>
      </c>
      <c r="H27" s="158" t="s">
        <v>126</v>
      </c>
    </row>
    <row r="28" spans="1:8" x14ac:dyDescent="0.35">
      <c r="A28" s="1">
        <v>45869</v>
      </c>
      <c r="B28">
        <v>-39375592</v>
      </c>
      <c r="C28">
        <v>30364452</v>
      </c>
      <c r="D28">
        <v>-1303.1187415039999</v>
      </c>
      <c r="E28">
        <v>1138.8236595200001</v>
      </c>
      <c r="F28">
        <v>-9011140</v>
      </c>
      <c r="G28">
        <v>-164.29508198399981</v>
      </c>
      <c r="H28" s="158" t="s">
        <v>126</v>
      </c>
    </row>
    <row r="29" spans="1:8" x14ac:dyDescent="0.35">
      <c r="A29" s="1">
        <v>45868</v>
      </c>
      <c r="B29">
        <v>-68125680</v>
      </c>
      <c r="C29">
        <v>23251500</v>
      </c>
      <c r="D29">
        <v>-2168.5235875839999</v>
      </c>
      <c r="E29">
        <v>874.28254924800001</v>
      </c>
      <c r="F29">
        <v>-44874180</v>
      </c>
      <c r="G29">
        <v>-1294.2410383359997</v>
      </c>
      <c r="H29" s="158" t="s">
        <v>126</v>
      </c>
    </row>
    <row r="30" spans="1:8" x14ac:dyDescent="0.35">
      <c r="A30" s="1">
        <v>45867</v>
      </c>
      <c r="B30">
        <v>-64084852</v>
      </c>
      <c r="C30">
        <v>80986500</v>
      </c>
      <c r="D30">
        <v>-1860.248436736</v>
      </c>
      <c r="E30">
        <v>3002.5249279999998</v>
      </c>
      <c r="F30">
        <v>16901648</v>
      </c>
      <c r="G30">
        <v>1142.2764912639998</v>
      </c>
      <c r="H30" s="158" t="s">
        <v>126</v>
      </c>
    </row>
    <row r="31" spans="1:8" x14ac:dyDescent="0.35">
      <c r="A31" s="1">
        <v>45866</v>
      </c>
      <c r="B31">
        <v>-42696024</v>
      </c>
      <c r="C31">
        <v>28624738</v>
      </c>
      <c r="D31">
        <v>-1295.4345518079999</v>
      </c>
      <c r="E31">
        <v>1087.549304832</v>
      </c>
      <c r="F31">
        <v>-14071286</v>
      </c>
      <c r="G31">
        <v>-207.88524697599999</v>
      </c>
      <c r="H31" s="158" t="s">
        <v>126</v>
      </c>
    </row>
    <row r="32" spans="1:8" x14ac:dyDescent="0.35">
      <c r="A32" s="1">
        <v>45863</v>
      </c>
      <c r="B32">
        <v>-33926708</v>
      </c>
      <c r="C32">
        <v>20511600</v>
      </c>
      <c r="D32">
        <v>-1064.529398784</v>
      </c>
      <c r="E32">
        <v>765.78513548800004</v>
      </c>
      <c r="F32">
        <v>-13415108</v>
      </c>
      <c r="G32">
        <v>-298.74426329599993</v>
      </c>
      <c r="H32" s="158" t="s">
        <v>126</v>
      </c>
    </row>
    <row r="33" spans="1:8" x14ac:dyDescent="0.35">
      <c r="A33" s="1">
        <v>45862</v>
      </c>
      <c r="B33">
        <v>-33516474</v>
      </c>
      <c r="C33">
        <v>32495500</v>
      </c>
      <c r="D33">
        <v>-1037.7892268799999</v>
      </c>
      <c r="E33">
        <v>1130.8811121919998</v>
      </c>
      <c r="F33">
        <v>-1020974</v>
      </c>
      <c r="G33">
        <v>93.091885311999974</v>
      </c>
      <c r="H33" s="158" t="s">
        <v>126</v>
      </c>
    </row>
    <row r="34" spans="1:8" x14ac:dyDescent="0.35">
      <c r="A34" s="1">
        <v>45861</v>
      </c>
      <c r="B34">
        <v>-34343512</v>
      </c>
      <c r="C34">
        <v>34208834</v>
      </c>
      <c r="D34">
        <v>-1311.7974344960001</v>
      </c>
      <c r="E34">
        <v>1173.5518658559999</v>
      </c>
      <c r="F34">
        <v>-134678</v>
      </c>
      <c r="G34">
        <v>-138.24556863999999</v>
      </c>
      <c r="H34" s="158" t="s">
        <v>126</v>
      </c>
    </row>
    <row r="35" spans="1:8" x14ac:dyDescent="0.35">
      <c r="A35" s="1">
        <v>45860</v>
      </c>
      <c r="B35">
        <v>-24539016</v>
      </c>
      <c r="C35">
        <v>24817322</v>
      </c>
      <c r="D35">
        <v>-815.79190323199998</v>
      </c>
      <c r="E35">
        <v>767.093584384</v>
      </c>
      <c r="F35">
        <v>278306</v>
      </c>
      <c r="G35">
        <v>-48.698318847999936</v>
      </c>
      <c r="H35" s="158" t="s">
        <v>126</v>
      </c>
    </row>
    <row r="36" spans="1:8" x14ac:dyDescent="0.35">
      <c r="A36" s="1">
        <v>45859</v>
      </c>
      <c r="B36">
        <v>-23948093</v>
      </c>
      <c r="C36">
        <v>23981440</v>
      </c>
      <c r="D36">
        <v>-756.64992511999992</v>
      </c>
      <c r="E36">
        <v>718.13489049600003</v>
      </c>
      <c r="F36">
        <v>33347</v>
      </c>
      <c r="G36">
        <v>-38.515034623999952</v>
      </c>
      <c r="H36" s="158" t="s">
        <v>126</v>
      </c>
    </row>
    <row r="37" spans="1:8" x14ac:dyDescent="0.35">
      <c r="A37" s="1">
        <v>45856</v>
      </c>
      <c r="B37">
        <v>-26291711</v>
      </c>
      <c r="C37">
        <v>26172200</v>
      </c>
      <c r="D37">
        <v>-814.31362969600002</v>
      </c>
      <c r="E37">
        <v>949.2706048</v>
      </c>
      <c r="F37">
        <v>-119511</v>
      </c>
      <c r="G37">
        <v>134.95697510399992</v>
      </c>
      <c r="H37" s="158" t="s">
        <v>126</v>
      </c>
    </row>
    <row r="38" spans="1:8" x14ac:dyDescent="0.35">
      <c r="A38" s="1">
        <v>45855</v>
      </c>
      <c r="B38">
        <v>-24070232</v>
      </c>
      <c r="C38">
        <v>42187520</v>
      </c>
      <c r="D38">
        <v>-732.39937894399998</v>
      </c>
      <c r="E38">
        <v>1600.1371423359999</v>
      </c>
      <c r="F38">
        <v>18117288</v>
      </c>
      <c r="G38">
        <v>867.73776339199992</v>
      </c>
      <c r="H38" s="158" t="s">
        <v>126</v>
      </c>
    </row>
    <row r="39" spans="1:8" x14ac:dyDescent="0.35">
      <c r="A39" s="1">
        <v>45854</v>
      </c>
      <c r="B39">
        <v>-20491292</v>
      </c>
      <c r="C39">
        <v>26791364</v>
      </c>
      <c r="D39">
        <v>-708.17892123199999</v>
      </c>
      <c r="E39">
        <v>895.65543539200007</v>
      </c>
      <c r="F39">
        <v>6300072</v>
      </c>
      <c r="G39">
        <v>187.47651416000008</v>
      </c>
      <c r="H39" s="158" t="s">
        <v>126</v>
      </c>
    </row>
    <row r="40" spans="1:8" x14ac:dyDescent="0.35">
      <c r="A40" s="1">
        <v>45853</v>
      </c>
      <c r="B40">
        <v>-24725594</v>
      </c>
      <c r="C40">
        <v>17267600</v>
      </c>
      <c r="D40">
        <v>-806.94503014400004</v>
      </c>
      <c r="E40">
        <v>701.04304844800004</v>
      </c>
      <c r="F40">
        <v>-7457994</v>
      </c>
      <c r="G40">
        <v>-105.90198169600001</v>
      </c>
      <c r="H40" s="158" t="s">
        <v>126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654A-831E-4CA9-AE53-4968DC72DC38}">
  <dimension ref="A1:D41"/>
  <sheetViews>
    <sheetView workbookViewId="0"/>
  </sheetViews>
  <sheetFormatPr defaultRowHeight="14.5" x14ac:dyDescent="0.35"/>
  <cols>
    <col min="1" max="1" width="6.81640625" bestFit="1" customWidth="1"/>
    <col min="2" max="2" width="7.81640625" bestFit="1" customWidth="1"/>
    <col min="3" max="3" width="11.81640625" bestFit="1" customWidth="1"/>
    <col min="4" max="4" width="11.7265625" bestFit="1" customWidth="1"/>
  </cols>
  <sheetData>
    <row r="1" spans="1:4" x14ac:dyDescent="0.35">
      <c r="A1" t="s">
        <v>31</v>
      </c>
      <c r="B1" t="s">
        <v>19</v>
      </c>
      <c r="C1" t="s">
        <v>123</v>
      </c>
      <c r="D1" t="s">
        <v>221</v>
      </c>
    </row>
    <row r="2" spans="1:4" x14ac:dyDescent="0.35">
      <c r="A2" s="158" t="s">
        <v>124</v>
      </c>
      <c r="B2" s="158" t="s">
        <v>222</v>
      </c>
      <c r="C2">
        <v>120.29829939199999</v>
      </c>
      <c r="D2">
        <v>1</v>
      </c>
    </row>
    <row r="3" spans="1:4" x14ac:dyDescent="0.35">
      <c r="A3" s="158" t="s">
        <v>124</v>
      </c>
      <c r="B3" s="158" t="s">
        <v>268</v>
      </c>
      <c r="C3">
        <v>108.42788659199999</v>
      </c>
      <c r="D3">
        <v>1</v>
      </c>
    </row>
    <row r="4" spans="1:4" x14ac:dyDescent="0.35">
      <c r="A4" s="158" t="s">
        <v>124</v>
      </c>
      <c r="B4" s="158" t="s">
        <v>256</v>
      </c>
      <c r="C4">
        <v>92.645654528000009</v>
      </c>
      <c r="D4">
        <v>1</v>
      </c>
    </row>
    <row r="5" spans="1:4" x14ac:dyDescent="0.35">
      <c r="A5" s="158" t="s">
        <v>124</v>
      </c>
      <c r="B5" s="158" t="s">
        <v>232</v>
      </c>
      <c r="C5">
        <v>77.033897983999992</v>
      </c>
      <c r="D5">
        <v>1</v>
      </c>
    </row>
    <row r="6" spans="1:4" x14ac:dyDescent="0.35">
      <c r="A6" s="158" t="s">
        <v>124</v>
      </c>
      <c r="B6" s="158" t="s">
        <v>273</v>
      </c>
      <c r="C6">
        <v>56.979167232000009</v>
      </c>
      <c r="D6">
        <v>1</v>
      </c>
    </row>
    <row r="7" spans="1:4" x14ac:dyDescent="0.35">
      <c r="A7" s="158" t="s">
        <v>124</v>
      </c>
      <c r="B7" s="158" t="s">
        <v>313</v>
      </c>
      <c r="C7">
        <v>45.247674367999998</v>
      </c>
      <c r="D7">
        <v>1</v>
      </c>
    </row>
    <row r="8" spans="1:4" x14ac:dyDescent="0.35">
      <c r="A8" s="158" t="s">
        <v>124</v>
      </c>
      <c r="B8" s="158" t="s">
        <v>224</v>
      </c>
      <c r="C8">
        <v>44.321957888</v>
      </c>
      <c r="D8">
        <v>1</v>
      </c>
    </row>
    <row r="9" spans="1:4" x14ac:dyDescent="0.35">
      <c r="A9" s="158" t="s">
        <v>124</v>
      </c>
      <c r="B9" s="158" t="s">
        <v>257</v>
      </c>
      <c r="C9">
        <v>35.778987392000005</v>
      </c>
      <c r="D9">
        <v>1</v>
      </c>
    </row>
    <row r="10" spans="1:4" x14ac:dyDescent="0.35">
      <c r="A10" s="158" t="s">
        <v>124</v>
      </c>
      <c r="B10" s="158" t="s">
        <v>265</v>
      </c>
      <c r="C10">
        <v>35.186180096000001</v>
      </c>
      <c r="D10">
        <v>1</v>
      </c>
    </row>
    <row r="11" spans="1:4" x14ac:dyDescent="0.35">
      <c r="A11" s="158" t="s">
        <v>124</v>
      </c>
      <c r="B11" s="158" t="s">
        <v>266</v>
      </c>
      <c r="C11">
        <v>35.045967871999999</v>
      </c>
      <c r="D11">
        <v>1</v>
      </c>
    </row>
    <row r="12" spans="1:4" x14ac:dyDescent="0.35">
      <c r="A12" s="158" t="s">
        <v>124</v>
      </c>
      <c r="B12" s="158" t="s">
        <v>261</v>
      </c>
      <c r="C12">
        <v>51.481872383999999</v>
      </c>
      <c r="D12">
        <v>0</v>
      </c>
    </row>
    <row r="13" spans="1:4" x14ac:dyDescent="0.35">
      <c r="A13" s="158" t="s">
        <v>124</v>
      </c>
      <c r="B13" s="158" t="s">
        <v>259</v>
      </c>
      <c r="C13">
        <v>56.102579968000001</v>
      </c>
      <c r="D13">
        <v>0</v>
      </c>
    </row>
    <row r="14" spans="1:4" x14ac:dyDescent="0.35">
      <c r="A14" s="158" t="s">
        <v>124</v>
      </c>
      <c r="B14" s="158" t="s">
        <v>229</v>
      </c>
      <c r="C14">
        <v>58.369461248</v>
      </c>
      <c r="D14">
        <v>0</v>
      </c>
    </row>
    <row r="15" spans="1:4" x14ac:dyDescent="0.35">
      <c r="A15" s="158" t="s">
        <v>124</v>
      </c>
      <c r="B15" s="158" t="s">
        <v>315</v>
      </c>
      <c r="C15">
        <v>61.083672575999998</v>
      </c>
      <c r="D15">
        <v>0</v>
      </c>
    </row>
    <row r="16" spans="1:4" x14ac:dyDescent="0.35">
      <c r="A16" s="158" t="s">
        <v>124</v>
      </c>
      <c r="B16" s="158" t="s">
        <v>316</v>
      </c>
      <c r="C16">
        <v>61.303103487999991</v>
      </c>
      <c r="D16">
        <v>0</v>
      </c>
    </row>
    <row r="17" spans="1:4" x14ac:dyDescent="0.35">
      <c r="A17" s="158" t="s">
        <v>124</v>
      </c>
      <c r="B17" s="158" t="s">
        <v>262</v>
      </c>
      <c r="C17">
        <v>62.089584639999998</v>
      </c>
      <c r="D17">
        <v>0</v>
      </c>
    </row>
    <row r="18" spans="1:4" x14ac:dyDescent="0.35">
      <c r="A18" s="158" t="s">
        <v>124</v>
      </c>
      <c r="B18" s="158" t="s">
        <v>314</v>
      </c>
      <c r="C18">
        <v>68.450510847999993</v>
      </c>
      <c r="D18">
        <v>0</v>
      </c>
    </row>
    <row r="19" spans="1:4" x14ac:dyDescent="0.35">
      <c r="A19" s="158" t="s">
        <v>124</v>
      </c>
      <c r="B19" s="158" t="s">
        <v>223</v>
      </c>
      <c r="C19">
        <v>102.401394688</v>
      </c>
      <c r="D19">
        <v>0</v>
      </c>
    </row>
    <row r="20" spans="1:4" x14ac:dyDescent="0.35">
      <c r="A20" s="158" t="s">
        <v>124</v>
      </c>
      <c r="B20" s="158" t="s">
        <v>230</v>
      </c>
      <c r="C20">
        <v>123.39385139199999</v>
      </c>
      <c r="D20">
        <v>0</v>
      </c>
    </row>
    <row r="21" spans="1:4" x14ac:dyDescent="0.35">
      <c r="A21" s="158" t="s">
        <v>124</v>
      </c>
      <c r="B21" s="158" t="s">
        <v>231</v>
      </c>
      <c r="C21">
        <v>193.40736921599998</v>
      </c>
      <c r="D21">
        <v>0</v>
      </c>
    </row>
    <row r="22" spans="1:4" x14ac:dyDescent="0.35">
      <c r="A22" s="158" t="s">
        <v>126</v>
      </c>
      <c r="B22" s="158" t="s">
        <v>230</v>
      </c>
      <c r="C22">
        <v>36.437798911999998</v>
      </c>
      <c r="D22">
        <v>1</v>
      </c>
    </row>
    <row r="23" spans="1:4" x14ac:dyDescent="0.35">
      <c r="A23" s="158" t="s">
        <v>126</v>
      </c>
      <c r="B23" s="158" t="s">
        <v>256</v>
      </c>
      <c r="C23">
        <v>26.554271743999998</v>
      </c>
      <c r="D23">
        <v>1</v>
      </c>
    </row>
    <row r="24" spans="1:4" x14ac:dyDescent="0.35">
      <c r="A24" s="158" t="s">
        <v>126</v>
      </c>
      <c r="B24" s="158" t="s">
        <v>266</v>
      </c>
      <c r="C24">
        <v>24.179264</v>
      </c>
      <c r="D24">
        <v>1</v>
      </c>
    </row>
    <row r="25" spans="1:4" x14ac:dyDescent="0.35">
      <c r="A25" s="158" t="s">
        <v>126</v>
      </c>
      <c r="B25" s="158" t="s">
        <v>260</v>
      </c>
      <c r="C25">
        <v>21.226429952000004</v>
      </c>
      <c r="D25">
        <v>1</v>
      </c>
    </row>
    <row r="26" spans="1:4" x14ac:dyDescent="0.35">
      <c r="A26" s="158" t="s">
        <v>126</v>
      </c>
      <c r="B26" s="158" t="s">
        <v>264</v>
      </c>
      <c r="C26">
        <v>21.017020416000001</v>
      </c>
      <c r="D26">
        <v>1</v>
      </c>
    </row>
    <row r="27" spans="1:4" x14ac:dyDescent="0.35">
      <c r="A27" s="158" t="s">
        <v>126</v>
      </c>
      <c r="B27" s="158" t="s">
        <v>325</v>
      </c>
      <c r="C27">
        <v>16.800969215999999</v>
      </c>
      <c r="D27">
        <v>1</v>
      </c>
    </row>
    <row r="28" spans="1:4" x14ac:dyDescent="0.35">
      <c r="A28" s="158" t="s">
        <v>126</v>
      </c>
      <c r="B28" s="158" t="s">
        <v>268</v>
      </c>
      <c r="C28">
        <v>15.694521344</v>
      </c>
      <c r="D28">
        <v>1</v>
      </c>
    </row>
    <row r="29" spans="1:4" x14ac:dyDescent="0.35">
      <c r="A29" s="158" t="s">
        <v>126</v>
      </c>
      <c r="B29" s="158" t="s">
        <v>228</v>
      </c>
      <c r="C29">
        <v>14.598509568000001</v>
      </c>
      <c r="D29">
        <v>1</v>
      </c>
    </row>
    <row r="30" spans="1:4" x14ac:dyDescent="0.35">
      <c r="A30" s="158" t="s">
        <v>126</v>
      </c>
      <c r="B30" s="158" t="s">
        <v>272</v>
      </c>
      <c r="C30">
        <v>13.125140480000001</v>
      </c>
      <c r="D30">
        <v>1</v>
      </c>
    </row>
    <row r="31" spans="1:4" x14ac:dyDescent="0.35">
      <c r="A31" s="158" t="s">
        <v>126</v>
      </c>
      <c r="B31" s="158" t="s">
        <v>326</v>
      </c>
      <c r="C31">
        <v>12.8</v>
      </c>
      <c r="D31">
        <v>1</v>
      </c>
    </row>
    <row r="32" spans="1:4" x14ac:dyDescent="0.35">
      <c r="A32" s="158" t="s">
        <v>126</v>
      </c>
      <c r="B32" s="158" t="s">
        <v>327</v>
      </c>
      <c r="C32">
        <v>9.1723202560000008</v>
      </c>
      <c r="D32">
        <v>0</v>
      </c>
    </row>
    <row r="33" spans="1:4" x14ac:dyDescent="0.35">
      <c r="A33" s="158" t="s">
        <v>126</v>
      </c>
      <c r="B33" s="158" t="s">
        <v>328</v>
      </c>
      <c r="C33">
        <v>12.161449984000001</v>
      </c>
      <c r="D33">
        <v>0</v>
      </c>
    </row>
    <row r="34" spans="1:4" x14ac:dyDescent="0.35">
      <c r="A34" s="158" t="s">
        <v>126</v>
      </c>
      <c r="B34" s="158" t="s">
        <v>329</v>
      </c>
      <c r="C34">
        <v>12.291867648</v>
      </c>
      <c r="D34">
        <v>0</v>
      </c>
    </row>
    <row r="35" spans="1:4" x14ac:dyDescent="0.35">
      <c r="A35" s="158" t="s">
        <v>126</v>
      </c>
      <c r="B35" s="158" t="s">
        <v>330</v>
      </c>
      <c r="C35">
        <v>14.385504255999997</v>
      </c>
      <c r="D35">
        <v>0</v>
      </c>
    </row>
    <row r="36" spans="1:4" x14ac:dyDescent="0.35">
      <c r="A36" s="158" t="s">
        <v>126</v>
      </c>
      <c r="B36" s="158" t="s">
        <v>313</v>
      </c>
      <c r="C36">
        <v>21.045809152</v>
      </c>
      <c r="D36">
        <v>0</v>
      </c>
    </row>
    <row r="37" spans="1:4" x14ac:dyDescent="0.35">
      <c r="A37" s="158" t="s">
        <v>126</v>
      </c>
      <c r="B37" s="158" t="s">
        <v>331</v>
      </c>
      <c r="C37">
        <v>22.721400832</v>
      </c>
      <c r="D37">
        <v>0</v>
      </c>
    </row>
    <row r="38" spans="1:4" x14ac:dyDescent="0.35">
      <c r="A38" s="158" t="s">
        <v>126</v>
      </c>
      <c r="B38" s="158" t="s">
        <v>332</v>
      </c>
      <c r="C38">
        <v>22.990000127999998</v>
      </c>
      <c r="D38">
        <v>0</v>
      </c>
    </row>
    <row r="39" spans="1:4" x14ac:dyDescent="0.35">
      <c r="A39" s="158" t="s">
        <v>126</v>
      </c>
      <c r="B39" s="158" t="s">
        <v>258</v>
      </c>
      <c r="C39">
        <v>36.508860415999997</v>
      </c>
      <c r="D39">
        <v>0</v>
      </c>
    </row>
    <row r="40" spans="1:4" x14ac:dyDescent="0.35">
      <c r="A40" s="158" t="s">
        <v>126</v>
      </c>
      <c r="B40" s="158" t="s">
        <v>231</v>
      </c>
      <c r="C40">
        <v>43.209539583999998</v>
      </c>
      <c r="D40">
        <v>0</v>
      </c>
    </row>
    <row r="41" spans="1:4" x14ac:dyDescent="0.35">
      <c r="A41" s="158" t="s">
        <v>126</v>
      </c>
      <c r="B41" s="158" t="s">
        <v>222</v>
      </c>
      <c r="C41">
        <v>73.925279743999994</v>
      </c>
      <c r="D41">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10757-6D75-49F0-880B-4C3BA55D8899}">
  <dimension ref="A1:B5"/>
  <sheetViews>
    <sheetView workbookViewId="0"/>
  </sheetViews>
  <sheetFormatPr defaultRowHeight="14.5" x14ac:dyDescent="0.35"/>
  <cols>
    <col min="1" max="1" width="10" bestFit="1" customWidth="1"/>
    <col min="2" max="2" width="80.7265625" bestFit="1" customWidth="1"/>
  </cols>
  <sheetData>
    <row r="1" spans="1:2" x14ac:dyDescent="0.35">
      <c r="A1" t="s">
        <v>31</v>
      </c>
      <c r="B1" t="s">
        <v>107</v>
      </c>
    </row>
    <row r="2" spans="1:2" x14ac:dyDescent="0.35">
      <c r="A2" s="158" t="s">
        <v>108</v>
      </c>
      <c r="B2" s="158" t="s">
        <v>336</v>
      </c>
    </row>
    <row r="3" spans="1:2" x14ac:dyDescent="0.35">
      <c r="A3" s="158" t="s">
        <v>312</v>
      </c>
      <c r="B3" s="158" t="s">
        <v>337</v>
      </c>
    </row>
    <row r="4" spans="1:2" x14ac:dyDescent="0.35">
      <c r="A4" s="158" t="s">
        <v>27</v>
      </c>
      <c r="B4" s="158" t="s">
        <v>269</v>
      </c>
    </row>
    <row r="5" spans="1:2" x14ac:dyDescent="0.35">
      <c r="A5" s="158" t="s">
        <v>49</v>
      </c>
      <c r="B5" s="158" t="s">
        <v>338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C9A4-8E7D-4D96-8343-C9BD8ED63D1D}">
  <dimension ref="A1:AQ100"/>
  <sheetViews>
    <sheetView view="pageBreakPreview" topLeftCell="F29" zoomScale="130" zoomScaleNormal="100" zoomScaleSheetLayoutView="130" workbookViewId="0">
      <selection activeCell="I22" sqref="I22"/>
    </sheetView>
  </sheetViews>
  <sheetFormatPr defaultRowHeight="14.5" x14ac:dyDescent="0.35"/>
  <cols>
    <col min="1" max="1" width="107.26953125" customWidth="1"/>
    <col min="2" max="2" width="2.26953125" customWidth="1"/>
    <col min="3" max="3" width="20.08984375" customWidth="1"/>
    <col min="4" max="4" width="46.6328125" customWidth="1"/>
    <col min="5" max="5" width="20.26953125" customWidth="1"/>
    <col min="6" max="6" width="12.90625" customWidth="1"/>
    <col min="7" max="7" width="2.26953125" customWidth="1"/>
    <col min="8" max="8" width="2.1796875" customWidth="1"/>
    <col min="9" max="9" width="25.453125" customWidth="1"/>
    <col min="10" max="10" width="10.08984375" customWidth="1"/>
    <col min="11" max="11" width="13.7265625" customWidth="1"/>
    <col min="12" max="12" width="20.54296875" customWidth="1"/>
    <col min="13" max="13" width="31" customWidth="1"/>
    <col min="14" max="15" width="2.1796875" customWidth="1"/>
    <col min="16" max="16" width="32.6328125" customWidth="1"/>
    <col min="17" max="17" width="41.54296875" customWidth="1"/>
    <col min="18" max="18" width="26.54296875" customWidth="1"/>
    <col min="19" max="20" width="2.1796875" customWidth="1"/>
    <col min="21" max="21" width="21.6328125" customWidth="1"/>
    <col min="22" max="22" width="22" customWidth="1"/>
    <col min="23" max="23" width="18.453125" customWidth="1"/>
    <col min="24" max="25" width="19.36328125" customWidth="1"/>
    <col min="26" max="27" width="2.1796875" customWidth="1"/>
    <col min="28" max="28" width="15.54296875" customWidth="1"/>
    <col min="29" max="29" width="17.54296875" customWidth="1"/>
    <col min="30" max="33" width="16.90625" customWidth="1"/>
    <col min="34" max="34" width="2.1796875" customWidth="1"/>
    <col min="35" max="35" width="2.36328125" customWidth="1"/>
    <col min="36" max="42" width="14.08984375" customWidth="1"/>
    <col min="43" max="43" width="2.36328125" customWidth="1"/>
  </cols>
  <sheetData>
    <row r="1" spans="1:36" ht="259" customHeight="1" x14ac:dyDescent="0.35">
      <c r="A1" s="100" t="e" vm="1">
        <v>#VALUE!</v>
      </c>
      <c r="D1" s="108"/>
      <c r="E1" s="108"/>
    </row>
    <row r="2" spans="1:36" ht="29.5" customHeight="1" x14ac:dyDescent="0.35">
      <c r="A2" s="97"/>
      <c r="T2" s="51"/>
      <c r="V2" s="51"/>
      <c r="X2" s="51"/>
      <c r="Z2" s="51"/>
      <c r="AA2" s="51"/>
      <c r="AB2" s="51"/>
      <c r="AC2" s="51"/>
      <c r="AD2" s="51"/>
      <c r="AE2" s="51"/>
      <c r="AF2" s="51"/>
      <c r="AG2" s="51"/>
      <c r="AH2" s="51"/>
      <c r="AJ2" s="51"/>
    </row>
    <row r="3" spans="1:36" ht="32" customHeight="1" x14ac:dyDescent="0.4">
      <c r="A3" s="103" t="str">
        <f>"PHIÊN NGÀY " &amp; daily_11h30_comment[[#This Row],[comment]]</f>
        <v>PHIÊN NGÀY 11/08/2025</v>
      </c>
      <c r="T3" s="51"/>
      <c r="V3" s="51"/>
      <c r="X3" s="51"/>
      <c r="Z3" s="51"/>
      <c r="AA3" s="51"/>
      <c r="AB3" s="51"/>
      <c r="AC3" s="51"/>
      <c r="AD3" s="51"/>
      <c r="AE3" s="51"/>
      <c r="AF3" s="51"/>
      <c r="AG3" s="51"/>
      <c r="AH3" s="51"/>
      <c r="AJ3" s="51"/>
    </row>
    <row r="4" spans="1:36" ht="32" customHeight="1" x14ac:dyDescent="0.35">
      <c r="A4" s="98" t="s">
        <v>301</v>
      </c>
      <c r="T4" s="51"/>
      <c r="V4" s="51"/>
      <c r="X4" s="51"/>
      <c r="Z4" s="51"/>
      <c r="AA4" s="51"/>
      <c r="AB4" s="51"/>
      <c r="AC4" s="51"/>
      <c r="AD4" s="51"/>
      <c r="AE4" s="51"/>
      <c r="AF4" s="51"/>
      <c r="AG4" s="51"/>
      <c r="AH4" s="51"/>
      <c r="AJ4" s="51"/>
    </row>
    <row r="5" spans="1:36" ht="32" customHeight="1" x14ac:dyDescent="0.35">
      <c r="A5" s="101" t="s">
        <v>184</v>
      </c>
      <c r="T5" s="51"/>
      <c r="V5" s="51"/>
      <c r="X5" s="51"/>
      <c r="Z5" s="51"/>
      <c r="AA5" s="51"/>
      <c r="AB5" s="51"/>
      <c r="AC5" s="51"/>
      <c r="AD5" s="51"/>
      <c r="AE5" s="51"/>
      <c r="AF5" s="51"/>
      <c r="AG5" s="51"/>
      <c r="AH5" s="51"/>
      <c r="AJ5" s="51"/>
    </row>
    <row r="6" spans="1:36" ht="32" customHeight="1" x14ac:dyDescent="0.35">
      <c r="A6" s="99"/>
      <c r="T6" s="51"/>
      <c r="V6" s="51"/>
      <c r="X6" s="51"/>
      <c r="Z6" s="51"/>
      <c r="AA6" s="51"/>
      <c r="AB6" s="51"/>
      <c r="AC6" s="51"/>
      <c r="AD6" s="51"/>
      <c r="AE6" s="51"/>
      <c r="AF6" s="51"/>
      <c r="AG6" s="51"/>
      <c r="AH6" s="51"/>
      <c r="AJ6" s="51"/>
    </row>
    <row r="7" spans="1:36" ht="15" customHeight="1" x14ac:dyDescent="0.35">
      <c r="A7" t="str">
        <f>"*Dữ liệu cập nhật lúc " &amp; daily_11h30_comment!$B$4 &amp; " ngày " &amp; daily_11h30_comment!$B$3</f>
        <v>*Dữ liệu cập nhật lúc 14:59 ngày 11/08/2025</v>
      </c>
      <c r="C7" s="118" t="s">
        <v>240</v>
      </c>
      <c r="D7" s="118"/>
      <c r="E7" s="118"/>
      <c r="F7" s="139" t="e" vm="3">
        <v>#VALUE!</v>
      </c>
      <c r="G7" s="139"/>
    </row>
    <row r="8" spans="1:36" ht="15" customHeight="1" thickBot="1" x14ac:dyDescent="0.4">
      <c r="C8" s="118"/>
      <c r="D8" s="118"/>
      <c r="E8" s="118"/>
      <c r="F8" s="139"/>
      <c r="G8" s="139"/>
    </row>
    <row r="9" spans="1:36" ht="12" customHeight="1" thickTop="1" x14ac:dyDescent="0.35">
      <c r="C9" s="102"/>
      <c r="D9" s="102"/>
      <c r="E9" s="102"/>
      <c r="F9" s="102"/>
    </row>
    <row r="10" spans="1:36" ht="17.5" customHeight="1" x14ac:dyDescent="0.35">
      <c r="E10" s="148" t="s">
        <v>239</v>
      </c>
      <c r="F10" s="148"/>
    </row>
    <row r="11" spans="1:36" ht="25" customHeight="1" x14ac:dyDescent="0.35">
      <c r="A11" s="11"/>
      <c r="D11" s="74"/>
      <c r="E11" s="110" t="s">
        <v>234</v>
      </c>
      <c r="F11" s="113">
        <f>daily_11h30_itd!C2</f>
        <v>1588.93994140625</v>
      </c>
    </row>
    <row r="12" spans="1:36" ht="25" customHeight="1" x14ac:dyDescent="0.35">
      <c r="D12" s="74"/>
      <c r="E12" s="110" t="s">
        <v>235</v>
      </c>
      <c r="F12" s="181">
        <f>MAX(daily_11h30_itd!D:D)</f>
        <v>1601.7900390625</v>
      </c>
    </row>
    <row r="13" spans="1:36" ht="25" customHeight="1" x14ac:dyDescent="0.35">
      <c r="D13" s="11"/>
      <c r="E13" s="110" t="s">
        <v>236</v>
      </c>
      <c r="F13" s="182">
        <f>MIN(daily_11h30_itd!E:E)</f>
        <v>1584.949951171875</v>
      </c>
    </row>
    <row r="14" spans="1:36" ht="25" customHeight="1" x14ac:dyDescent="0.35">
      <c r="D14" s="74"/>
      <c r="E14" s="110"/>
      <c r="F14" s="111"/>
    </row>
    <row r="15" spans="1:36" ht="25" customHeight="1" x14ac:dyDescent="0.35">
      <c r="D15" s="75"/>
      <c r="E15" s="110" t="s">
        <v>130</v>
      </c>
      <c r="F15" s="113" cm="1">
        <f t="array" ref="F15">LOOKUP(2, 1/(daily_11h30_itd!F:F&lt;&gt;""), daily_11h30_itd!F:F)</f>
        <v>1600.4100341796875</v>
      </c>
    </row>
    <row r="16" spans="1:36" ht="25" customHeight="1" x14ac:dyDescent="0.35">
      <c r="D16" s="11"/>
      <c r="E16" s="110" t="s">
        <v>46</v>
      </c>
      <c r="F16" s="112" cm="1">
        <f t="array" ref="F16">LOOKUP(2, 1/(daily_11h30_itd!K:K&lt;&gt;""), daily_11h30_itd!K:K)</f>
        <v>15.4600830078125</v>
      </c>
    </row>
    <row r="17" spans="3:14" ht="25" customHeight="1" x14ac:dyDescent="0.35">
      <c r="D17" s="76"/>
      <c r="E17" s="110" t="s">
        <v>47</v>
      </c>
      <c r="F17" s="114" cm="1">
        <f t="array" ref="F17">LOOKUP(2, 1/(daily_11h30_itd!J:J&lt;&gt;""), daily_11h30_itd!J:J)</f>
        <v>9.7543035957581344E-3</v>
      </c>
    </row>
    <row r="18" spans="3:14" ht="25" customHeight="1" x14ac:dyDescent="0.35">
      <c r="D18" s="74"/>
      <c r="E18" s="110"/>
      <c r="F18" s="111"/>
    </row>
    <row r="19" spans="3:14" ht="25" customHeight="1" x14ac:dyDescent="0.35">
      <c r="D19" s="75"/>
      <c r="E19" s="110" t="s">
        <v>237</v>
      </c>
      <c r="F19" s="111" cm="1">
        <f t="array" ref="F19">LOOKUP(2, 1/(daily_11h30_itd!H:H&lt;&gt;""), daily_11h30_itd!H:H)/1000</f>
        <v>874433.78399999999</v>
      </c>
    </row>
    <row r="20" spans="3:14" ht="25" customHeight="1" x14ac:dyDescent="0.35">
      <c r="D20" s="75"/>
      <c r="E20" s="110" t="s">
        <v>238</v>
      </c>
      <c r="F20" s="111" cm="1">
        <f t="array" ref="F20">LOOKUP(2, 1/(daily_11h30_itd!I:I&lt;&gt;""), daily_11h30_itd!I:I)/1000</f>
        <v>44328.399405056</v>
      </c>
    </row>
    <row r="21" spans="3:14" ht="15" customHeight="1" x14ac:dyDescent="0.35">
      <c r="C21" s="22"/>
      <c r="D21" s="22"/>
      <c r="E21" s="22"/>
    </row>
    <row r="22" spans="3:14" ht="58" customHeight="1" x14ac:dyDescent="0.35">
      <c r="C22" s="152" t="str">
        <f>VLOOKUP("overall", daily_11h30_comment[], 2, 0)</f>
        <v>Trong phiên giao dịch sáng ngày 11/08/2025, VNINDEX mở cửa trong sắc xanh, sau đó duy trì đà tăng nhẹ nhưng nhanh chóng chịu áp lực bán đáng kể. Lực mua chủ động xuyên suốt phiên kéo dài, giúp chỉ số có lúc tăng hơn 16.8 điểm so với mức điểm thấp nhất trong phiên sáng. Mặc dù có những điều chỉnh, chỉ số VNINDEX cho thấy nỗ lực phục hồi cuối phiên, chốt phiên giao dịch sáng ở mức 1600.41 điểm, bảo toàn được thành quả.</v>
      </c>
      <c r="D22" s="152"/>
      <c r="E22" s="152"/>
      <c r="F22" s="152"/>
    </row>
    <row r="23" spans="3:14" ht="17.5" customHeight="1" thickBot="1" x14ac:dyDescent="0.4">
      <c r="C23" s="180" t="str">
        <f>$A$7</f>
        <v>*Dữ liệu cập nhật lúc 14:59 ngày 11/08/2025</v>
      </c>
      <c r="D23" s="180"/>
      <c r="E23" s="180"/>
      <c r="F23" s="180"/>
    </row>
    <row r="24" spans="3:14" ht="17.5" customHeight="1" x14ac:dyDescent="0.35">
      <c r="C24" s="38" t="str">
        <f>$A$4 &amp; " | " &amp; $A$3</f>
        <v>BẢN TIN CẬP NHẬT GIAO DỊCH PHIÊN SÁNG | PHIÊN NGÀY 11/08/2025</v>
      </c>
      <c r="D24" s="9"/>
      <c r="E24" s="9"/>
      <c r="F24" s="9" t="str">
        <f>$A$5 &amp; " |  1  "</f>
        <v xml:space="preserve">PHÒNG MÔI GIỚI VÀ TƯ VẤN ĐẦU TƯ |  1  </v>
      </c>
    </row>
    <row r="25" spans="3:14" ht="14.5" customHeight="1" x14ac:dyDescent="0.35">
      <c r="I25" s="118" t="s">
        <v>242</v>
      </c>
      <c r="J25" s="118"/>
      <c r="K25" s="118"/>
      <c r="L25" s="118"/>
      <c r="M25" s="139" t="e" vm="3">
        <v>#VALUE!</v>
      </c>
      <c r="N25" s="139"/>
    </row>
    <row r="26" spans="3:14" ht="14.5" customHeight="1" thickBot="1" x14ac:dyDescent="0.4">
      <c r="I26" s="118"/>
      <c r="J26" s="118"/>
      <c r="K26" s="118"/>
      <c r="L26" s="118"/>
      <c r="M26" s="139"/>
      <c r="N26" s="139"/>
    </row>
    <row r="27" spans="3:14" ht="13.5" customHeight="1" thickTop="1" x14ac:dyDescent="0.35">
      <c r="I27" s="102"/>
      <c r="J27" s="102"/>
      <c r="K27" s="102"/>
      <c r="L27" s="102"/>
      <c r="M27" s="102"/>
    </row>
    <row r="28" spans="3:14" ht="23" customHeight="1" x14ac:dyDescent="0.35">
      <c r="I28" s="91" t="s">
        <v>244</v>
      </c>
      <c r="J28" s="115">
        <f>daily_11h30_nn_data!C2/1000000</f>
        <v>120.858529</v>
      </c>
      <c r="K28" s="90"/>
      <c r="L28" s="90"/>
    </row>
    <row r="29" spans="3:14" ht="23" customHeight="1" x14ac:dyDescent="0.35">
      <c r="I29" s="91" t="s">
        <v>245</v>
      </c>
      <c r="J29" s="115">
        <f>daily_11h30_nn_data!B2/1000000</f>
        <v>-136.437456</v>
      </c>
      <c r="K29" s="89"/>
      <c r="L29" s="89"/>
    </row>
    <row r="30" spans="3:14" ht="23" customHeight="1" x14ac:dyDescent="0.35">
      <c r="I30" s="91" t="s">
        <v>246</v>
      </c>
      <c r="J30" s="115">
        <f>daily_11h30_nn_data!F2/1000000</f>
        <v>-15.578927</v>
      </c>
      <c r="K30" s="88"/>
      <c r="L30" s="88"/>
    </row>
    <row r="31" spans="3:14" ht="23" customHeight="1" x14ac:dyDescent="0.35">
      <c r="I31" s="145" t="s">
        <v>243</v>
      </c>
      <c r="J31" s="145"/>
      <c r="K31" s="89"/>
      <c r="L31" s="89"/>
    </row>
    <row r="32" spans="3:14" ht="23" customHeight="1" x14ac:dyDescent="0.35">
      <c r="I32" s="91" t="s">
        <v>247</v>
      </c>
      <c r="J32" s="115">
        <f>daily_11h30_nn_data!E2</f>
        <v>3752.476624896</v>
      </c>
      <c r="K32" s="89"/>
      <c r="L32" s="89"/>
    </row>
    <row r="33" spans="9:19" ht="23" customHeight="1" x14ac:dyDescent="0.35">
      <c r="I33" s="91" t="s">
        <v>248</v>
      </c>
      <c r="J33" s="115">
        <f>daily_11h30_nn_data!D2</f>
        <v>-4401.4848327680002</v>
      </c>
      <c r="K33" s="89"/>
      <c r="L33" s="89"/>
    </row>
    <row r="34" spans="9:19" ht="23" customHeight="1" x14ac:dyDescent="0.35">
      <c r="I34" s="91" t="s">
        <v>249</v>
      </c>
      <c r="J34" s="115">
        <f>daily_11h30_nn_data!G2</f>
        <v>-649.00820787200053</v>
      </c>
      <c r="K34" s="87"/>
      <c r="L34" s="87"/>
    </row>
    <row r="35" spans="9:19" ht="20" customHeight="1" x14ac:dyDescent="0.35">
      <c r="I35" s="145" t="s">
        <v>250</v>
      </c>
      <c r="J35" s="145"/>
      <c r="K35" s="22"/>
      <c r="L35" s="22"/>
    </row>
    <row r="36" spans="9:19" ht="18" customHeight="1" x14ac:dyDescent="0.35"/>
    <row r="37" spans="9:19" ht="20" customHeight="1" x14ac:dyDescent="0.35"/>
    <row r="38" spans="9:19" ht="20" customHeight="1" x14ac:dyDescent="0.35"/>
    <row r="39" spans="9:19" ht="20" customHeight="1" x14ac:dyDescent="0.35"/>
    <row r="40" spans="9:19" ht="20" customHeight="1" x14ac:dyDescent="0.35"/>
    <row r="41" spans="9:19" ht="20" customHeight="1" x14ac:dyDescent="0.35"/>
    <row r="42" spans="9:19" ht="20" customHeight="1" x14ac:dyDescent="0.35"/>
    <row r="43" spans="9:19" ht="20" customHeight="1" x14ac:dyDescent="0.35">
      <c r="I43" s="120"/>
      <c r="J43" s="120"/>
    </row>
    <row r="44" spans="9:19" ht="17.5" customHeight="1" thickBot="1" x14ac:dyDescent="0.4">
      <c r="I44" s="180" t="str">
        <f>$A$7</f>
        <v>*Dữ liệu cập nhật lúc 14:59 ngày 11/08/2025</v>
      </c>
      <c r="J44" s="180"/>
      <c r="K44" s="180"/>
      <c r="L44" s="180"/>
      <c r="M44" s="180"/>
    </row>
    <row r="45" spans="9:19" ht="17" customHeight="1" x14ac:dyDescent="0.35">
      <c r="I45" s="38" t="str">
        <f>$A$4 &amp; " | " &amp; $A$3</f>
        <v>BẢN TIN CẬP NHẬT GIAO DỊCH PHIÊN SÁNG | PHIÊN NGÀY 11/08/2025</v>
      </c>
      <c r="J45" s="9"/>
      <c r="K45" s="9"/>
      <c r="L45" s="9"/>
      <c r="M45" s="9" t="str">
        <f>$A$5 &amp; " |  2  "</f>
        <v xml:space="preserve">PHÒNG MÔI GIỚI VÀ TƯ VẤN ĐẦU TƯ |  2  </v>
      </c>
    </row>
    <row r="46" spans="9:19" ht="15" customHeight="1" x14ac:dyDescent="0.35">
      <c r="P46" s="118" t="s">
        <v>274</v>
      </c>
      <c r="Q46" s="118"/>
      <c r="R46" s="139" t="e" vm="3">
        <v>#VALUE!</v>
      </c>
      <c r="S46" s="139"/>
    </row>
    <row r="47" spans="9:19" ht="15" customHeight="1" thickBot="1" x14ac:dyDescent="0.4">
      <c r="P47" s="157"/>
      <c r="Q47" s="157"/>
      <c r="R47" s="139"/>
      <c r="S47" s="139"/>
    </row>
    <row r="48" spans="9:19" ht="10" customHeight="1" thickTop="1" x14ac:dyDescent="0.35">
      <c r="P48" s="102"/>
      <c r="Q48" s="102"/>
      <c r="R48" s="102"/>
    </row>
    <row r="49" spans="8:34" ht="17.5" customHeight="1" x14ac:dyDescent="0.35">
      <c r="P49" s="161" t="s">
        <v>283</v>
      </c>
      <c r="Q49" s="148" t="s">
        <v>282</v>
      </c>
      <c r="R49" s="148"/>
    </row>
    <row r="50" spans="8:34" ht="151.5" customHeight="1" x14ac:dyDescent="0.35"/>
    <row r="51" spans="8:34" ht="17.5" customHeight="1" x14ac:dyDescent="0.35">
      <c r="P51" s="161" t="s">
        <v>284</v>
      </c>
      <c r="Q51" s="148" t="s">
        <v>282</v>
      </c>
      <c r="R51" s="148"/>
    </row>
    <row r="52" spans="8:34" ht="156" customHeight="1" x14ac:dyDescent="0.35">
      <c r="H52" s="147"/>
      <c r="I52" s="147"/>
      <c r="J52" s="147"/>
      <c r="K52" s="92"/>
      <c r="L52" s="92"/>
      <c r="M52" s="20"/>
      <c r="R52" s="73"/>
    </row>
    <row r="53" spans="8:34" ht="17.5" customHeight="1" thickBot="1" x14ac:dyDescent="0.4">
      <c r="H53" s="92"/>
      <c r="I53" s="92"/>
      <c r="J53" s="92"/>
      <c r="K53" s="92"/>
      <c r="L53" s="92"/>
      <c r="Q53" s="180" t="str">
        <f>$A$7</f>
        <v>*Dữ liệu cập nhật lúc 14:59 ngày 11/08/2025</v>
      </c>
      <c r="R53" s="180"/>
    </row>
    <row r="54" spans="8:34" ht="17.5" customHeight="1" x14ac:dyDescent="0.55000000000000004">
      <c r="P54" s="38" t="str">
        <f>$A$4 &amp; " | " &amp; $A$3</f>
        <v>BẢN TIN CẬP NHẬT GIAO DỊCH PHIÊN SÁNG | PHIÊN NGÀY 11/08/2025</v>
      </c>
      <c r="Q54" s="9"/>
      <c r="R54" s="9" t="str">
        <f>$A$5 &amp; " |  3  "</f>
        <v xml:space="preserve">PHÒNG MÔI GIỚI VÀ TƯ VẤN ĐẦU TƯ |  3  </v>
      </c>
      <c r="U54" s="156"/>
      <c r="V54" s="156"/>
      <c r="W54" s="156"/>
      <c r="X54" s="156"/>
    </row>
    <row r="55" spans="8:34" ht="14.5" customHeight="1" x14ac:dyDescent="0.35">
      <c r="U55" s="118" t="s">
        <v>254</v>
      </c>
      <c r="V55" s="118"/>
      <c r="W55" s="118"/>
      <c r="X55" s="118"/>
      <c r="Y55" s="139" t="e" vm="3">
        <v>#VALUE!</v>
      </c>
      <c r="Z55" s="139"/>
      <c r="AA55" s="109"/>
      <c r="AB55" s="109"/>
      <c r="AC55" s="109"/>
      <c r="AD55" s="109"/>
      <c r="AE55" s="109"/>
      <c r="AF55" s="109"/>
      <c r="AG55" s="109"/>
      <c r="AH55" s="109"/>
    </row>
    <row r="56" spans="8:34" ht="14.5" customHeight="1" thickBot="1" x14ac:dyDescent="0.4">
      <c r="U56" s="157"/>
      <c r="V56" s="157"/>
      <c r="W56" s="157"/>
      <c r="X56" s="157"/>
      <c r="Y56" s="139"/>
      <c r="Z56" s="139"/>
      <c r="AA56" s="109"/>
      <c r="AB56" s="109"/>
      <c r="AC56" s="109"/>
      <c r="AD56" s="109"/>
      <c r="AE56" s="109"/>
      <c r="AF56" s="109"/>
      <c r="AG56" s="109"/>
      <c r="AH56" s="109"/>
    </row>
    <row r="57" spans="8:34" ht="9.5" customHeight="1" thickTop="1" x14ac:dyDescent="0.35">
      <c r="U57" s="102"/>
      <c r="V57" s="102"/>
      <c r="W57" s="102"/>
      <c r="X57" s="102"/>
      <c r="Y57" s="102"/>
    </row>
    <row r="58" spans="8:34" ht="20" customHeight="1" x14ac:dyDescent="0.35">
      <c r="Q58" s="125"/>
      <c r="R58" s="20"/>
      <c r="U58" s="171" t="s">
        <v>299</v>
      </c>
      <c r="V58" s="171"/>
      <c r="W58" s="161" t="s">
        <v>298</v>
      </c>
      <c r="X58" s="172" t="s">
        <v>300</v>
      </c>
      <c r="Y58" s="148"/>
    </row>
    <row r="59" spans="8:34" ht="306" customHeight="1" thickBot="1" x14ac:dyDescent="0.4">
      <c r="Q59" s="125"/>
      <c r="R59" s="20"/>
      <c r="U59" s="174"/>
      <c r="V59" s="175"/>
      <c r="W59" s="176"/>
      <c r="X59" s="177"/>
      <c r="Y59" s="178"/>
    </row>
    <row r="60" spans="8:34" s="173" customFormat="1" ht="17.5" customHeight="1" thickBot="1" x14ac:dyDescent="0.4">
      <c r="U60" s="179" t="str">
        <f>$A$7</f>
        <v>*Dữ liệu cập nhật lúc 14:59 ngày 11/08/2025</v>
      </c>
      <c r="V60" s="179"/>
      <c r="W60" s="179"/>
      <c r="X60" s="179"/>
      <c r="Y60" s="179"/>
    </row>
    <row r="61" spans="8:34" x14ac:dyDescent="0.35">
      <c r="U61" s="38" t="str">
        <f>$A$4 &amp; " | " &amp; $A$3</f>
        <v>BẢN TIN CẬP NHẬT GIAO DỊCH PHIÊN SÁNG | PHIÊN NGÀY 11/08/2025</v>
      </c>
      <c r="V61" s="38"/>
      <c r="W61" s="9"/>
      <c r="X61" s="9"/>
      <c r="Y61" s="9" t="str">
        <f>$A$5 &amp; " |  4  "</f>
        <v xml:space="preserve">PHÒNG MÔI GIỚI VÀ TƯ VẤN ĐẦU TƯ |  4  </v>
      </c>
    </row>
    <row r="62" spans="8:34" ht="14.5" customHeight="1" x14ac:dyDescent="0.35">
      <c r="U62" s="162"/>
      <c r="V62" s="162"/>
      <c r="W62" s="163"/>
      <c r="X62" s="163"/>
      <c r="Y62" s="163"/>
      <c r="AB62" s="118" t="s">
        <v>285</v>
      </c>
      <c r="AC62" s="118"/>
      <c r="AD62" s="118"/>
      <c r="AE62" s="118"/>
      <c r="AF62" s="139" t="e" vm="3">
        <v>#VALUE!</v>
      </c>
      <c r="AG62" s="139"/>
    </row>
    <row r="63" spans="8:34" ht="15" customHeight="1" thickBot="1" x14ac:dyDescent="0.4">
      <c r="U63" s="162"/>
      <c r="V63" s="162"/>
      <c r="W63" s="163"/>
      <c r="X63" s="163"/>
      <c r="Y63" s="163"/>
      <c r="AB63" s="118"/>
      <c r="AC63" s="118"/>
      <c r="AD63" s="118"/>
      <c r="AE63" s="118"/>
      <c r="AF63" s="139"/>
      <c r="AG63" s="139"/>
    </row>
    <row r="64" spans="8:34" ht="11.5" customHeight="1" thickTop="1" x14ac:dyDescent="0.35">
      <c r="U64" s="162"/>
      <c r="V64" s="162"/>
      <c r="W64" s="163"/>
      <c r="X64" s="163"/>
      <c r="Y64" s="163"/>
      <c r="AB64" s="102"/>
      <c r="AC64" s="102"/>
      <c r="AD64" s="102"/>
      <c r="AE64" s="102"/>
      <c r="AF64" s="102"/>
      <c r="AG64" s="102"/>
    </row>
    <row r="65" spans="21:33" ht="17.5" customHeight="1" x14ac:dyDescent="0.35">
      <c r="U65" s="162"/>
      <c r="V65" s="162"/>
      <c r="W65" s="163"/>
      <c r="X65" s="163"/>
      <c r="Y65" s="163"/>
      <c r="AB65" s="160" t="s">
        <v>286</v>
      </c>
      <c r="AC65" s="160"/>
      <c r="AD65" s="160"/>
      <c r="AE65" s="160"/>
      <c r="AF65" s="160"/>
      <c r="AG65" s="160"/>
    </row>
    <row r="66" spans="21:33" ht="13.5" customHeight="1" x14ac:dyDescent="0.35">
      <c r="U66" s="162"/>
      <c r="V66" s="162"/>
      <c r="W66" s="163"/>
      <c r="X66" s="163"/>
      <c r="Y66" s="163"/>
      <c r="AB66" s="165" t="s">
        <v>291</v>
      </c>
      <c r="AC66" s="165" t="s">
        <v>292</v>
      </c>
      <c r="AD66" s="166" t="s">
        <v>293</v>
      </c>
      <c r="AE66" s="166" t="s">
        <v>294</v>
      </c>
      <c r="AF66" s="166" t="s">
        <v>296</v>
      </c>
      <c r="AG66" s="166" t="s">
        <v>295</v>
      </c>
    </row>
    <row r="67" spans="21:33" ht="13.5" customHeight="1" x14ac:dyDescent="0.35">
      <c r="U67" s="162"/>
      <c r="V67" s="162"/>
      <c r="W67" s="163"/>
      <c r="X67" s="163"/>
      <c r="Y67" s="163"/>
      <c r="AB67" s="167" t="str" cm="1">
        <f t="array" ref="AB67:AG76">_xlfn.CHOOSECOLS(_xlfn._xlws.FILTER(daily_11h30_top_stock[],daily_11h30_top_stock[type]="pos"), 1, 2, 3, 4, 5, 6)</f>
        <v>IDC</v>
      </c>
      <c r="AC67" s="167" t="str">
        <v>BĐS KCN</v>
      </c>
      <c r="AD67" s="168">
        <v>49.5</v>
      </c>
      <c r="AE67" s="169">
        <v>7.8431336698134402E-2</v>
      </c>
      <c r="AF67" s="170">
        <v>22.611357651981137</v>
      </c>
      <c r="AG67" s="169">
        <v>2.6407653496543428</v>
      </c>
    </row>
    <row r="68" spans="21:33" ht="13.5" customHeight="1" x14ac:dyDescent="0.35">
      <c r="U68" s="162"/>
      <c r="V68" s="162"/>
      <c r="W68" s="163"/>
      <c r="X68" s="163"/>
      <c r="Y68" s="163"/>
      <c r="AB68" s="167" t="str">
        <v>MSN</v>
      </c>
      <c r="AC68" s="167" t="str">
        <v>Thực phẩm</v>
      </c>
      <c r="AD68" s="168">
        <v>82</v>
      </c>
      <c r="AE68" s="169">
        <v>6.9100433671911432E-2</v>
      </c>
      <c r="AF68" s="170">
        <v>20.250079857324355</v>
      </c>
      <c r="AG68" s="169">
        <v>2.6928587990638291</v>
      </c>
    </row>
    <row r="69" spans="21:33" ht="13.5" customHeight="1" x14ac:dyDescent="0.35">
      <c r="U69" s="162"/>
      <c r="V69" s="162"/>
      <c r="W69" s="163"/>
      <c r="X69" s="163"/>
      <c r="Y69" s="163"/>
      <c r="AB69" s="167" t="str">
        <v>GEE</v>
      </c>
      <c r="AC69" s="167" t="str">
        <v>Công nghiệp</v>
      </c>
      <c r="AD69" s="168">
        <v>133</v>
      </c>
      <c r="AE69" s="169">
        <v>6.7415743408885787E-2</v>
      </c>
      <c r="AF69" s="170">
        <v>20.047034614708238</v>
      </c>
      <c r="AG69" s="169">
        <v>2.8855820727238561</v>
      </c>
    </row>
    <row r="70" spans="21:33" ht="13.5" customHeight="1" x14ac:dyDescent="0.35">
      <c r="U70" s="162"/>
      <c r="V70" s="162"/>
      <c r="W70" s="163"/>
      <c r="X70" s="163"/>
      <c r="Y70" s="163"/>
      <c r="AB70" s="167" t="str">
        <v>GVR</v>
      </c>
      <c r="AC70" s="167" t="str">
        <v>Hoá chất</v>
      </c>
      <c r="AD70" s="168">
        <v>32.599998474121094</v>
      </c>
      <c r="AE70" s="169">
        <v>6.5359413977736258E-2</v>
      </c>
      <c r="AF70" s="170">
        <v>19.130840335281256</v>
      </c>
      <c r="AG70" s="169">
        <v>3.0153979005512785</v>
      </c>
    </row>
    <row r="71" spans="21:33" ht="13.5" customHeight="1" x14ac:dyDescent="0.35">
      <c r="U71" s="162"/>
      <c r="V71" s="162"/>
      <c r="W71" s="163"/>
      <c r="X71" s="163"/>
      <c r="Y71" s="163"/>
      <c r="AB71" s="167" t="str">
        <v>QCG</v>
      </c>
      <c r="AC71" s="167" t="str">
        <v>Bất động sản</v>
      </c>
      <c r="AD71" s="168">
        <v>15.050000190734863</v>
      </c>
      <c r="AE71" s="169">
        <v>6.7375871174700785E-2</v>
      </c>
      <c r="AF71" s="170">
        <v>17.453530186961633</v>
      </c>
      <c r="AG71" s="169">
        <v>2.3625971113060622</v>
      </c>
    </row>
    <row r="72" spans="21:33" ht="13.5" customHeight="1" x14ac:dyDescent="0.35">
      <c r="U72" s="162"/>
      <c r="V72" s="162"/>
      <c r="W72" s="163"/>
      <c r="X72" s="163"/>
      <c r="Y72" s="163"/>
      <c r="AB72" s="167" t="str">
        <v>VAB</v>
      </c>
      <c r="AC72" s="167" t="str">
        <v>Ngân hàng</v>
      </c>
      <c r="AD72" s="168">
        <v>19.600000381469727</v>
      </c>
      <c r="AE72" s="169">
        <v>6.8119889592061167E-2</v>
      </c>
      <c r="AF72" s="170">
        <v>14.069441067886995</v>
      </c>
      <c r="AG72" s="169">
        <v>1.8239956632578311</v>
      </c>
    </row>
    <row r="73" spans="21:33" ht="13.5" customHeight="1" x14ac:dyDescent="0.35">
      <c r="U73" s="162"/>
      <c r="V73" s="162"/>
      <c r="W73" s="163"/>
      <c r="X73" s="163"/>
      <c r="Y73" s="163"/>
      <c r="AB73" s="167" t="str">
        <v>VGC</v>
      </c>
      <c r="AC73" s="167" t="str">
        <v>BĐS KCN</v>
      </c>
      <c r="AD73" s="168">
        <v>62</v>
      </c>
      <c r="AE73" s="169">
        <v>6.8965517241379226E-2</v>
      </c>
      <c r="AF73" s="170">
        <v>10.963754695215751</v>
      </c>
      <c r="AG73" s="169">
        <v>1.4446136277122192</v>
      </c>
    </row>
    <row r="74" spans="21:33" ht="13.5" customHeight="1" x14ac:dyDescent="0.35">
      <c r="U74" s="162"/>
      <c r="V74" s="162"/>
      <c r="W74" s="163"/>
      <c r="X74" s="163"/>
      <c r="Y74" s="163"/>
      <c r="AB74" s="167" t="str">
        <v>PET</v>
      </c>
      <c r="AC74" s="167" t="str">
        <v>Bán lẻ</v>
      </c>
      <c r="AD74" s="168">
        <v>35.799999237060547</v>
      </c>
      <c r="AE74" s="169">
        <v>6.8656693643598388E-2</v>
      </c>
      <c r="AF74" s="170">
        <v>10.31482213083191</v>
      </c>
      <c r="AG74" s="169">
        <v>1.4361046783559019</v>
      </c>
    </row>
    <row r="75" spans="21:33" ht="13.5" customHeight="1" x14ac:dyDescent="0.35">
      <c r="U75" s="162"/>
      <c r="V75" s="162"/>
      <c r="W75" s="163"/>
      <c r="X75" s="163"/>
      <c r="Y75" s="163"/>
      <c r="AB75" s="167" t="str">
        <v>PDR</v>
      </c>
      <c r="AC75" s="167" t="str">
        <v>Bất động sản</v>
      </c>
      <c r="AD75" s="168">
        <v>22.700000762939453</v>
      </c>
      <c r="AE75" s="169">
        <v>6.572777352231074E-2</v>
      </c>
      <c r="AF75" s="170">
        <v>9.8827199903856293</v>
      </c>
      <c r="AG75" s="169">
        <v>1.5991890871063308</v>
      </c>
    </row>
    <row r="76" spans="21:33" ht="13.5" customHeight="1" x14ac:dyDescent="0.35">
      <c r="U76" s="162"/>
      <c r="V76" s="162"/>
      <c r="W76" s="163"/>
      <c r="X76" s="163"/>
      <c r="Y76" s="163"/>
      <c r="AB76" s="167" t="str">
        <v>HHV</v>
      </c>
      <c r="AC76" s="167" t="str">
        <v>Xây dựng</v>
      </c>
      <c r="AD76" s="168">
        <v>14.649999618530273</v>
      </c>
      <c r="AE76" s="169">
        <v>6.9343052736589472E-2</v>
      </c>
      <c r="AF76" s="170">
        <v>8.0890121097695449</v>
      </c>
      <c r="AG76" s="169">
        <v>1.0634771688770717</v>
      </c>
    </row>
    <row r="77" spans="21:33" ht="11.5" customHeight="1" x14ac:dyDescent="0.35">
      <c r="U77" s="162"/>
      <c r="V77" s="162"/>
      <c r="W77" s="163"/>
      <c r="X77" s="163"/>
      <c r="Y77" s="163"/>
    </row>
    <row r="78" spans="21:33" ht="17.5" customHeight="1" x14ac:dyDescent="0.35">
      <c r="U78" s="162"/>
      <c r="V78" s="162"/>
      <c r="W78" s="163"/>
      <c r="X78" s="163"/>
      <c r="Y78" s="163"/>
      <c r="AB78" s="160" t="s">
        <v>297</v>
      </c>
      <c r="AC78" s="160"/>
      <c r="AD78" s="160"/>
      <c r="AE78" s="160"/>
      <c r="AF78" s="160"/>
      <c r="AG78" s="160"/>
    </row>
    <row r="79" spans="21:33" ht="13.5" customHeight="1" x14ac:dyDescent="0.35">
      <c r="U79" s="162"/>
      <c r="V79" s="162"/>
      <c r="W79" s="163"/>
      <c r="X79" s="163"/>
      <c r="Y79" s="163"/>
      <c r="AB79" s="165" t="s">
        <v>291</v>
      </c>
      <c r="AC79" s="165" t="s">
        <v>292</v>
      </c>
      <c r="AD79" s="166" t="s">
        <v>293</v>
      </c>
      <c r="AE79" s="166" t="s">
        <v>294</v>
      </c>
      <c r="AF79" s="166" t="s">
        <v>296</v>
      </c>
      <c r="AG79" s="166" t="s">
        <v>295</v>
      </c>
    </row>
    <row r="80" spans="21:33" ht="13.5" customHeight="1" x14ac:dyDescent="0.35">
      <c r="U80" s="162"/>
      <c r="V80" s="162"/>
      <c r="W80" s="163"/>
      <c r="X80" s="163"/>
      <c r="Y80" s="163"/>
      <c r="AB80" s="167" t="str" cm="1">
        <f t="array" ref="AB80:AG89">_xlfn.CHOOSECOLS(_xlfn._xlws.FILTER(daily_11h30_top_stock[],daily_11h30_top_stock[type]="neg"), 1, 2, 3, 4, 5, 6)</f>
        <v>DPM</v>
      </c>
      <c r="AC80" s="167" t="str">
        <v>Hoá chất</v>
      </c>
      <c r="AD80" s="168">
        <v>28.149999618530273</v>
      </c>
      <c r="AE80" s="169">
        <v>-8.8028170196481348E-3</v>
      </c>
      <c r="AF80" s="170">
        <v>-1.8495730218486692</v>
      </c>
      <c r="AG80" s="169">
        <v>2.8555631963479167</v>
      </c>
    </row>
    <row r="81" spans="21:43" ht="13.5" customHeight="1" x14ac:dyDescent="0.35">
      <c r="U81" s="162"/>
      <c r="V81" s="162"/>
      <c r="W81" s="163"/>
      <c r="X81" s="163"/>
      <c r="Y81" s="163"/>
      <c r="AB81" s="167" t="str">
        <v>ANV</v>
      </c>
      <c r="AC81" s="167" t="str">
        <v>Thuỷ sản</v>
      </c>
      <c r="AD81" s="168">
        <v>26.549999237060547</v>
      </c>
      <c r="AE81" s="169">
        <v>-3.1021912164366672E-2</v>
      </c>
      <c r="AF81" s="170">
        <v>-1.54262287125949</v>
      </c>
      <c r="AG81" s="169">
        <v>0.6553310676535814</v>
      </c>
    </row>
    <row r="82" spans="21:43" ht="13.5" customHeight="1" x14ac:dyDescent="0.35">
      <c r="U82" s="162"/>
      <c r="V82" s="162"/>
      <c r="W82" s="163"/>
      <c r="X82" s="163"/>
      <c r="Y82" s="163"/>
      <c r="AB82" s="167" t="str">
        <v>DIG</v>
      </c>
      <c r="AC82" s="167" t="str">
        <v>Bất động sản</v>
      </c>
      <c r="AD82" s="168">
        <v>23.350000381469727</v>
      </c>
      <c r="AE82" s="169">
        <v>2.4122858018134297E-2</v>
      </c>
      <c r="AF82" s="170">
        <v>-1.5246283510936345</v>
      </c>
      <c r="AG82" s="169">
        <v>0.98359955266001753</v>
      </c>
    </row>
    <row r="83" spans="21:43" ht="13.5" customHeight="1" x14ac:dyDescent="0.35">
      <c r="U83" s="162"/>
      <c r="V83" s="162"/>
      <c r="W83" s="163"/>
      <c r="X83" s="163"/>
      <c r="Y83" s="163"/>
      <c r="AB83" s="167" t="str">
        <v>KDH</v>
      </c>
      <c r="AC83" s="167" t="str">
        <v>Bất động sản</v>
      </c>
      <c r="AD83" s="168">
        <v>32</v>
      </c>
      <c r="AE83" s="169">
        <v>9.4636981022182542E-3</v>
      </c>
      <c r="AF83" s="170">
        <v>-1.1129063264010739</v>
      </c>
      <c r="AG83" s="169">
        <v>1.0685567010309278</v>
      </c>
    </row>
    <row r="84" spans="21:43" ht="13.5" customHeight="1" x14ac:dyDescent="0.35">
      <c r="U84" s="162"/>
      <c r="V84" s="162"/>
      <c r="W84" s="163"/>
      <c r="X84" s="163"/>
      <c r="Y84" s="163"/>
      <c r="AB84" s="167" t="str">
        <v>DCM</v>
      </c>
      <c r="AC84" s="167" t="str">
        <v>Hoá chất</v>
      </c>
      <c r="AD84" s="168">
        <v>40.549999237060547</v>
      </c>
      <c r="AE84" s="169">
        <v>-2.2891584649143426E-2</v>
      </c>
      <c r="AF84" s="170">
        <v>-1.1063559629850195</v>
      </c>
      <c r="AG84" s="169">
        <v>0.80646918080521657</v>
      </c>
    </row>
    <row r="85" spans="21:43" ht="13.5" customHeight="1" x14ac:dyDescent="0.35">
      <c r="U85" s="162"/>
      <c r="V85" s="162"/>
      <c r="W85" s="163"/>
      <c r="X85" s="163"/>
      <c r="Y85" s="163"/>
      <c r="AB85" s="167" t="str">
        <v>VRE</v>
      </c>
      <c r="AC85" s="167" t="str">
        <v>Bất động sản</v>
      </c>
      <c r="AD85" s="168">
        <v>29.350000381469727</v>
      </c>
      <c r="AE85" s="169">
        <v>-2.1666653951009085E-2</v>
      </c>
      <c r="AF85" s="170">
        <v>-1.0061381068422099</v>
      </c>
      <c r="AG85" s="169">
        <v>0.57094767021890769</v>
      </c>
    </row>
    <row r="86" spans="21:43" ht="13.5" customHeight="1" x14ac:dyDescent="0.35">
      <c r="U86" s="162"/>
      <c r="V86" s="162"/>
      <c r="W86" s="163"/>
      <c r="X86" s="163"/>
      <c r="Y86" s="163"/>
      <c r="AB86" s="167" t="str">
        <v>CEO</v>
      </c>
      <c r="AC86" s="167" t="str">
        <v>Bất động sản</v>
      </c>
      <c r="AD86" s="168">
        <v>26.100000381469727</v>
      </c>
      <c r="AE86" s="169">
        <v>1.9531249708961695E-2</v>
      </c>
      <c r="AF86" s="170">
        <v>-0.96988590524291229</v>
      </c>
      <c r="AG86" s="169">
        <v>0.80233545210723645</v>
      </c>
    </row>
    <row r="87" spans="21:43" ht="13.5" customHeight="1" x14ac:dyDescent="0.35">
      <c r="U87" s="162"/>
      <c r="V87" s="162"/>
      <c r="W87" s="163"/>
      <c r="X87" s="163"/>
      <c r="Y87" s="163"/>
      <c r="AB87" s="167" t="str">
        <v>HDG</v>
      </c>
      <c r="AC87" s="167" t="str">
        <v>Bất động sản</v>
      </c>
      <c r="AD87" s="168">
        <v>28.25</v>
      </c>
      <c r="AE87" s="169">
        <v>8.9285714285713969E-3</v>
      </c>
      <c r="AF87" s="170">
        <v>-0.91125650601571473</v>
      </c>
      <c r="AG87" s="169">
        <v>1.0819815447230539</v>
      </c>
    </row>
    <row r="88" spans="21:43" ht="13.5" customHeight="1" x14ac:dyDescent="0.35">
      <c r="U88" s="162"/>
      <c r="V88" s="162"/>
      <c r="W88" s="163"/>
      <c r="X88" s="163"/>
      <c r="Y88" s="163"/>
      <c r="AB88" s="167" t="str">
        <v>BSR</v>
      </c>
      <c r="AC88" s="167" t="str">
        <v>Dầu khí</v>
      </c>
      <c r="AD88" s="168">
        <v>22.149999618530273</v>
      </c>
      <c r="AE88" s="169">
        <v>-1.5555572509765581E-2</v>
      </c>
      <c r="AF88" s="170">
        <v>-0.74826010942048238</v>
      </c>
      <c r="AG88" s="169">
        <v>0.63354486384894126</v>
      </c>
    </row>
    <row r="89" spans="21:43" ht="13.5" customHeight="1" x14ac:dyDescent="0.35">
      <c r="U89" s="162"/>
      <c r="V89" s="162"/>
      <c r="W89" s="163"/>
      <c r="X89" s="163"/>
      <c r="Y89" s="163"/>
      <c r="AB89" s="167" t="str">
        <v>DGC</v>
      </c>
      <c r="AC89" s="167" t="str">
        <v>Hoá chất</v>
      </c>
      <c r="AD89" s="168">
        <v>106.30000305175781</v>
      </c>
      <c r="AE89" s="169">
        <v>-1.1162762309229635E-2</v>
      </c>
      <c r="AF89" s="170">
        <v>-0.70474196082294327</v>
      </c>
      <c r="AG89" s="169">
        <v>0.72891209136883872</v>
      </c>
    </row>
    <row r="90" spans="21:43" ht="17.5" customHeight="1" thickBot="1" x14ac:dyDescent="0.4">
      <c r="U90" s="162"/>
      <c r="V90" s="162"/>
      <c r="W90" s="163"/>
      <c r="X90" s="163"/>
      <c r="Y90" s="163"/>
      <c r="AB90" s="179" t="str">
        <f>$A$7</f>
        <v>*Dữ liệu cập nhật lúc 14:59 ngày 11/08/2025</v>
      </c>
      <c r="AC90" s="179"/>
      <c r="AD90" s="179"/>
      <c r="AE90" s="179"/>
      <c r="AF90" s="179"/>
      <c r="AG90" s="179"/>
    </row>
    <row r="91" spans="21:43" ht="17.5" customHeight="1" x14ac:dyDescent="0.35">
      <c r="U91" s="162"/>
      <c r="V91" s="162"/>
      <c r="W91" s="163"/>
      <c r="X91" s="163"/>
      <c r="Y91" s="163"/>
      <c r="AB91" s="38" t="str">
        <f>$A$4 &amp; " | " &amp; $A$3</f>
        <v>BẢN TIN CẬP NHẬT GIAO DỊCH PHIÊN SÁNG | PHIÊN NGÀY 11/08/2025</v>
      </c>
      <c r="AC91" s="38"/>
      <c r="AD91" s="9"/>
      <c r="AE91" s="9"/>
      <c r="AF91" s="9"/>
      <c r="AG91" s="9" t="str">
        <f>$A$5 &amp; " |  5  "</f>
        <v xml:space="preserve">PHÒNG MÔI GIỚI VÀ TƯ VẤN ĐẦU TƯ |  5  </v>
      </c>
    </row>
    <row r="92" spans="21:43" ht="15" customHeight="1" x14ac:dyDescent="0.35">
      <c r="AK92" s="22"/>
      <c r="AL92" s="22"/>
      <c r="AM92" s="22"/>
      <c r="AN92" s="22"/>
      <c r="AO92" s="22"/>
      <c r="AP92" s="139" t="e" vm="3">
        <v>#VALUE!</v>
      </c>
      <c r="AQ92" s="139"/>
    </row>
    <row r="93" spans="21:43" ht="15" customHeight="1" thickBot="1" x14ac:dyDescent="0.6">
      <c r="AJ93" s="26"/>
      <c r="AK93" s="26"/>
      <c r="AL93" s="26"/>
      <c r="AM93" s="22"/>
      <c r="AN93" s="22"/>
      <c r="AO93" s="22"/>
      <c r="AP93" s="139"/>
      <c r="AQ93" s="139"/>
    </row>
    <row r="94" spans="21:43" ht="14.5" customHeight="1" thickTop="1" x14ac:dyDescent="0.35">
      <c r="AJ94" s="102"/>
      <c r="AK94" s="102"/>
      <c r="AL94" s="102"/>
      <c r="AM94" s="102"/>
      <c r="AN94" s="102"/>
      <c r="AO94" s="102"/>
      <c r="AP94" s="102"/>
    </row>
    <row r="95" spans="21:43" ht="21.5" customHeight="1" x14ac:dyDescent="0.35">
      <c r="AJ95" s="136" t="s">
        <v>57</v>
      </c>
      <c r="AK95" s="136"/>
      <c r="AL95" s="136"/>
      <c r="AM95" s="136"/>
      <c r="AN95" s="136"/>
      <c r="AO95" s="136"/>
      <c r="AP95" s="136"/>
    </row>
    <row r="96" spans="21:43" ht="9" customHeight="1" x14ac:dyDescent="0.35">
      <c r="AI96" s="27"/>
      <c r="AJ96" s="28"/>
      <c r="AK96" s="29"/>
      <c r="AL96" s="28"/>
      <c r="AM96" s="28"/>
      <c r="AN96" s="28"/>
      <c r="AO96" s="28"/>
      <c r="AP96" s="28"/>
      <c r="AQ96" s="27"/>
    </row>
    <row r="97" spans="35:43" ht="156.5" customHeight="1" x14ac:dyDescent="0.35">
      <c r="AI97" s="30"/>
      <c r="AJ97" s="140" t="s">
        <v>58</v>
      </c>
      <c r="AK97" s="140"/>
      <c r="AL97" s="140"/>
      <c r="AM97" s="140"/>
      <c r="AN97" s="140"/>
      <c r="AO97" s="140"/>
      <c r="AP97" s="140"/>
      <c r="AQ97" s="30"/>
    </row>
    <row r="98" spans="35:43" ht="38.5" customHeight="1" x14ac:dyDescent="0.35">
      <c r="AJ98" s="138"/>
      <c r="AK98" s="138"/>
      <c r="AL98" s="138"/>
      <c r="AM98" s="31"/>
      <c r="AN98" s="138" t="s">
        <v>59</v>
      </c>
      <c r="AO98" s="138"/>
      <c r="AP98" s="138"/>
    </row>
    <row r="99" spans="35:43" ht="127" customHeight="1" thickBot="1" x14ac:dyDescent="0.4">
      <c r="AJ99" s="22"/>
      <c r="AK99" s="22"/>
      <c r="AL99" s="22"/>
      <c r="AM99" s="22"/>
      <c r="AN99" s="22"/>
      <c r="AO99" s="22"/>
      <c r="AP99" s="22"/>
    </row>
    <row r="100" spans="35:43" x14ac:dyDescent="0.35">
      <c r="AJ100" s="33" t="str">
        <f>$A$4 &amp; " | " &amp; $A$3</f>
        <v>BẢN TIN CẬP NHẬT GIAO DỊCH PHIÊN SÁNG | PHIÊN NGÀY 11/08/2025</v>
      </c>
      <c r="AK100" s="33"/>
      <c r="AL100" s="33"/>
      <c r="AM100" s="33"/>
      <c r="AN100" s="134" t="str">
        <f>$A$5 &amp; " |  6  "</f>
        <v xml:space="preserve">PHÒNG MÔI GIỚI VÀ TƯ VẤN ĐẦU TƯ |  6  </v>
      </c>
      <c r="AO100" s="134"/>
      <c r="AP100" s="134"/>
    </row>
  </sheetData>
  <mergeCells count="34">
    <mergeCell ref="AB90:AG90"/>
    <mergeCell ref="U58:V58"/>
    <mergeCell ref="X58:Y58"/>
    <mergeCell ref="AF62:AG63"/>
    <mergeCell ref="AB62:AE63"/>
    <mergeCell ref="AB65:AG65"/>
    <mergeCell ref="AB78:AG78"/>
    <mergeCell ref="I35:J35"/>
    <mergeCell ref="Q58:Q59"/>
    <mergeCell ref="AP92:AQ93"/>
    <mergeCell ref="C7:E8"/>
    <mergeCell ref="F7:G8"/>
    <mergeCell ref="M25:N26"/>
    <mergeCell ref="R46:S47"/>
    <mergeCell ref="Q53:R53"/>
    <mergeCell ref="H52:J52"/>
    <mergeCell ref="C23:F23"/>
    <mergeCell ref="C22:F22"/>
    <mergeCell ref="I25:L26"/>
    <mergeCell ref="E10:F10"/>
    <mergeCell ref="I44:M44"/>
    <mergeCell ref="I31:J31"/>
    <mergeCell ref="I43:J43"/>
    <mergeCell ref="U60:Y60"/>
    <mergeCell ref="Y55:Z56"/>
    <mergeCell ref="P46:Q47"/>
    <mergeCell ref="Q49:R49"/>
    <mergeCell ref="Q51:R51"/>
    <mergeCell ref="U55:X56"/>
    <mergeCell ref="AJ95:AP95"/>
    <mergeCell ref="AJ97:AP97"/>
    <mergeCell ref="AJ98:AL98"/>
    <mergeCell ref="AN98:AP98"/>
    <mergeCell ref="AN100:AP100"/>
  </mergeCells>
  <conditionalFormatting sqref="A11 D13 D16:D17 J28:J30 K29:L29 K31:L33">
    <cfRule type="expression" dxfId="108" priority="73">
      <formula>A11&lt;0</formula>
    </cfRule>
    <cfRule type="expression" dxfId="107" priority="74">
      <formula>A11&gt;=0</formula>
    </cfRule>
  </conditionalFormatting>
  <conditionalFormatting sqref="J32:J34">
    <cfRule type="expression" dxfId="106" priority="27">
      <formula>J32&lt;0</formula>
    </cfRule>
    <cfRule type="expression" dxfId="105" priority="28">
      <formula>J32&gt;=0</formula>
    </cfRule>
  </conditionalFormatting>
  <conditionalFormatting sqref="J38:L38 J40:L42">
    <cfRule type="expression" dxfId="104" priority="39">
      <formula>J38&lt;0</formula>
    </cfRule>
    <cfRule type="expression" dxfId="103" priority="40">
      <formula>J38&gt;=0</formula>
    </cfRule>
  </conditionalFormatting>
  <conditionalFormatting sqref="AG67:AG76">
    <cfRule type="cellIs" dxfId="102" priority="23" operator="lessThan">
      <formula>0.8</formula>
    </cfRule>
    <cfRule type="cellIs" dxfId="101" priority="24" operator="between">
      <formula>0.8</formula>
      <formula>1.1</formula>
    </cfRule>
    <cfRule type="cellIs" dxfId="100" priority="25" operator="between">
      <formula>1.1</formula>
      <formula>1.5</formula>
    </cfRule>
    <cfRule type="cellIs" dxfId="99" priority="26" operator="greaterThan">
      <formula>1.5</formula>
    </cfRule>
  </conditionalFormatting>
  <conditionalFormatting sqref="AG80:AG89">
    <cfRule type="cellIs" dxfId="98" priority="19" operator="lessThan">
      <formula>0.8</formula>
    </cfRule>
    <cfRule type="cellIs" dxfId="97" priority="20" operator="between">
      <formula>0.8</formula>
      <formula>1.1</formula>
    </cfRule>
    <cfRule type="cellIs" dxfId="96" priority="21" operator="between">
      <formula>1.1</formula>
      <formula>1.5</formula>
    </cfRule>
    <cfRule type="cellIs" dxfId="95" priority="22" operator="greaterThan">
      <formula>1.5</formula>
    </cfRule>
  </conditionalFormatting>
  <conditionalFormatting sqref="AF80:AF89">
    <cfRule type="expression" dxfId="94" priority="17">
      <formula>AF80&lt;0</formula>
    </cfRule>
    <cfRule type="expression" dxfId="93" priority="18">
      <formula>AF80&gt;=0</formula>
    </cfRule>
  </conditionalFormatting>
  <conditionalFormatting sqref="AF67:AF76">
    <cfRule type="expression" dxfId="92" priority="15">
      <formula>AF67&lt;0</formula>
    </cfRule>
    <cfRule type="expression" dxfId="91" priority="16">
      <formula>AF67&gt;=0</formula>
    </cfRule>
  </conditionalFormatting>
  <conditionalFormatting sqref="AE67:AE76">
    <cfRule type="cellIs" dxfId="90" priority="8" operator="lessThan">
      <formula>0</formula>
    </cfRule>
    <cfRule type="cellIs" dxfId="89" priority="9" operator="between">
      <formula>0</formula>
      <formula>0.06</formula>
    </cfRule>
    <cfRule type="cellIs" dxfId="88" priority="10" operator="greaterThan">
      <formula>0.06</formula>
    </cfRule>
  </conditionalFormatting>
  <conditionalFormatting sqref="AE80:AE89">
    <cfRule type="cellIs" dxfId="87" priority="5" operator="lessThan">
      <formula>0</formula>
    </cfRule>
    <cfRule type="cellIs" dxfId="86" priority="6" operator="between">
      <formula>0</formula>
      <formula>0.06</formula>
    </cfRule>
    <cfRule type="cellIs" dxfId="85" priority="7" operator="greaterThan">
      <formula>0.06</formula>
    </cfRule>
  </conditionalFormatting>
  <conditionalFormatting sqref="F16">
    <cfRule type="expression" dxfId="84" priority="3">
      <formula>F16&lt;0</formula>
    </cfRule>
    <cfRule type="expression" dxfId="83" priority="4">
      <formula>F16&gt;=0</formula>
    </cfRule>
  </conditionalFormatting>
  <conditionalFormatting sqref="F17">
    <cfRule type="expression" dxfId="82" priority="1">
      <formula>F17&lt;0</formula>
    </cfRule>
    <cfRule type="expression" dxfId="81" priority="2">
      <formula>F17&gt;=0</formula>
    </cfRule>
  </conditionalFormatting>
  <printOptions horizontalCentered="1" verticalCentered="1"/>
  <pageMargins left="0" right="0" top="0" bottom="0" header="0" footer="0"/>
  <pageSetup paperSize="11"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25D7-1B82-4959-AAB1-F156AB6EA99B}">
  <dimension ref="A1:G21"/>
  <sheetViews>
    <sheetView workbookViewId="0">
      <selection activeCell="H21" sqref="H21"/>
    </sheetView>
  </sheetViews>
  <sheetFormatPr defaultRowHeight="14.5" x14ac:dyDescent="0.35"/>
  <cols>
    <col min="1" max="1" width="7.81640625" bestFit="1" customWidth="1"/>
    <col min="2" max="2" width="11.54296875" bestFit="1" customWidth="1"/>
    <col min="3" max="3" width="11.81640625" bestFit="1" customWidth="1"/>
    <col min="4" max="4" width="12.6328125" bestFit="1" customWidth="1"/>
    <col min="5" max="5" width="12.453125" bestFit="1" customWidth="1"/>
    <col min="6" max="6" width="11.81640625" customWidth="1"/>
    <col min="7" max="7" width="6.81640625" bestFit="1" customWidth="1"/>
    <col min="8" max="8" width="9.26953125" bestFit="1" customWidth="1"/>
    <col min="9" max="9" width="11.81640625" bestFit="1" customWidth="1"/>
  </cols>
  <sheetData>
    <row r="1" spans="1:7" x14ac:dyDescent="0.35">
      <c r="A1" t="s">
        <v>19</v>
      </c>
      <c r="B1" t="s">
        <v>287</v>
      </c>
      <c r="C1" t="s">
        <v>28</v>
      </c>
      <c r="D1" t="s">
        <v>115</v>
      </c>
      <c r="E1" t="s">
        <v>192</v>
      </c>
      <c r="F1" t="s">
        <v>191</v>
      </c>
      <c r="G1" t="s">
        <v>31</v>
      </c>
    </row>
    <row r="2" spans="1:7" x14ac:dyDescent="0.35">
      <c r="A2" t="s">
        <v>267</v>
      </c>
      <c r="B2" s="158" t="s">
        <v>197</v>
      </c>
      <c r="C2">
        <v>49.5</v>
      </c>
      <c r="D2">
        <v>7.8431336698134402E-2</v>
      </c>
      <c r="E2">
        <v>22.611357651981137</v>
      </c>
      <c r="F2">
        <v>2.6407653496543428</v>
      </c>
      <c r="G2" s="158" t="s">
        <v>288</v>
      </c>
    </row>
    <row r="3" spans="1:7" x14ac:dyDescent="0.35">
      <c r="A3" t="s">
        <v>256</v>
      </c>
      <c r="B3" s="158" t="s">
        <v>203</v>
      </c>
      <c r="C3">
        <v>82</v>
      </c>
      <c r="D3">
        <v>6.9100433671911432E-2</v>
      </c>
      <c r="E3">
        <v>20.250079857324355</v>
      </c>
      <c r="F3">
        <v>2.6928587990638291</v>
      </c>
      <c r="G3" s="158" t="s">
        <v>288</v>
      </c>
    </row>
    <row r="4" spans="1:7" x14ac:dyDescent="0.35">
      <c r="A4" t="s">
        <v>233</v>
      </c>
      <c r="B4" s="158" t="s">
        <v>195</v>
      </c>
      <c r="C4">
        <v>133</v>
      </c>
      <c r="D4">
        <v>6.7415743408885787E-2</v>
      </c>
      <c r="E4">
        <v>20.047034614708238</v>
      </c>
      <c r="F4">
        <v>2.8855820727238561</v>
      </c>
      <c r="G4" s="158" t="s">
        <v>288</v>
      </c>
    </row>
    <row r="5" spans="1:7" x14ac:dyDescent="0.35">
      <c r="A5" t="s">
        <v>271</v>
      </c>
      <c r="B5" s="158" t="s">
        <v>199</v>
      </c>
      <c r="C5">
        <v>32.599998474121094</v>
      </c>
      <c r="D5">
        <v>6.5359413977736258E-2</v>
      </c>
      <c r="E5">
        <v>19.130840335281256</v>
      </c>
      <c r="F5">
        <v>3.0153979005512785</v>
      </c>
      <c r="G5" s="158" t="s">
        <v>288</v>
      </c>
    </row>
    <row r="6" spans="1:7" x14ac:dyDescent="0.35">
      <c r="A6" t="s">
        <v>255</v>
      </c>
      <c r="B6" s="158" t="s">
        <v>196</v>
      </c>
      <c r="C6">
        <v>15.050000190734863</v>
      </c>
      <c r="D6">
        <v>6.7375871174700785E-2</v>
      </c>
      <c r="E6">
        <v>17.453530186961633</v>
      </c>
      <c r="F6">
        <v>2.3625971113060622</v>
      </c>
      <c r="G6" s="158" t="s">
        <v>288</v>
      </c>
    </row>
    <row r="7" spans="1:7" x14ac:dyDescent="0.35">
      <c r="A7" t="s">
        <v>270</v>
      </c>
      <c r="B7" s="158" t="s">
        <v>212</v>
      </c>
      <c r="C7">
        <v>19.600000381469727</v>
      </c>
      <c r="D7">
        <v>6.8119889592061167E-2</v>
      </c>
      <c r="E7">
        <v>14.069441067886995</v>
      </c>
      <c r="F7">
        <v>1.8239956632578311</v>
      </c>
      <c r="G7" s="158" t="s">
        <v>288</v>
      </c>
    </row>
    <row r="8" spans="1:7" x14ac:dyDescent="0.35">
      <c r="A8" t="s">
        <v>258</v>
      </c>
      <c r="B8" s="158" t="s">
        <v>197</v>
      </c>
      <c r="C8">
        <v>62</v>
      </c>
      <c r="D8">
        <v>6.8965517241379226E-2</v>
      </c>
      <c r="E8">
        <v>10.963754695215751</v>
      </c>
      <c r="F8">
        <v>1.4446136277122192</v>
      </c>
      <c r="G8" s="158" t="s">
        <v>288</v>
      </c>
    </row>
    <row r="9" spans="1:7" x14ac:dyDescent="0.35">
      <c r="A9" t="s">
        <v>324</v>
      </c>
      <c r="B9" s="158" t="s">
        <v>206</v>
      </c>
      <c r="C9">
        <v>35.799999237060547</v>
      </c>
      <c r="D9">
        <v>6.8656693643598388E-2</v>
      </c>
      <c r="E9">
        <v>10.31482213083191</v>
      </c>
      <c r="F9">
        <v>1.4361046783559019</v>
      </c>
      <c r="G9" s="158" t="s">
        <v>288</v>
      </c>
    </row>
    <row r="10" spans="1:7" x14ac:dyDescent="0.35">
      <c r="A10" t="s">
        <v>227</v>
      </c>
      <c r="B10" s="158" t="s">
        <v>196</v>
      </c>
      <c r="C10">
        <v>22.700000762939453</v>
      </c>
      <c r="D10">
        <v>6.572777352231074E-2</v>
      </c>
      <c r="E10">
        <v>9.8827199903856293</v>
      </c>
      <c r="F10">
        <v>1.5991890871063308</v>
      </c>
      <c r="G10" s="158" t="s">
        <v>288</v>
      </c>
    </row>
    <row r="11" spans="1:7" x14ac:dyDescent="0.35">
      <c r="A11" t="s">
        <v>257</v>
      </c>
      <c r="B11" s="158" t="s">
        <v>198</v>
      </c>
      <c r="C11">
        <v>14.649999618530273</v>
      </c>
      <c r="D11">
        <v>6.9343052736589472E-2</v>
      </c>
      <c r="E11">
        <v>8.0890121097695449</v>
      </c>
      <c r="F11">
        <v>1.0634771688770717</v>
      </c>
      <c r="G11" s="158" t="s">
        <v>288</v>
      </c>
    </row>
    <row r="12" spans="1:7" x14ac:dyDescent="0.35">
      <c r="A12" t="s">
        <v>262</v>
      </c>
      <c r="B12" s="158" t="s">
        <v>199</v>
      </c>
      <c r="C12">
        <v>28.149999618530273</v>
      </c>
      <c r="D12">
        <v>-8.8028170196481348E-3</v>
      </c>
      <c r="E12">
        <v>-1.8495730218486692</v>
      </c>
      <c r="F12">
        <v>2.8555631963479167</v>
      </c>
      <c r="G12" s="158" t="s">
        <v>289</v>
      </c>
    </row>
    <row r="13" spans="1:7" x14ac:dyDescent="0.35">
      <c r="A13" t="s">
        <v>303</v>
      </c>
      <c r="B13" s="158" t="s">
        <v>209</v>
      </c>
      <c r="C13">
        <v>26.549999237060547</v>
      </c>
      <c r="D13">
        <v>-3.1021912164366672E-2</v>
      </c>
      <c r="E13">
        <v>-1.54262287125949</v>
      </c>
      <c r="F13">
        <v>0.6553310676535814</v>
      </c>
      <c r="G13" s="158" t="s">
        <v>289</v>
      </c>
    </row>
    <row r="14" spans="1:7" x14ac:dyDescent="0.35">
      <c r="A14" t="s">
        <v>263</v>
      </c>
      <c r="B14" s="158" t="s">
        <v>196</v>
      </c>
      <c r="C14">
        <v>23.350000381469727</v>
      </c>
      <c r="D14">
        <v>2.4122858018134297E-2</v>
      </c>
      <c r="E14">
        <v>-1.5246283510936345</v>
      </c>
      <c r="F14">
        <v>0.98359955266001753</v>
      </c>
      <c r="G14" s="158" t="s">
        <v>289</v>
      </c>
    </row>
    <row r="15" spans="1:7" x14ac:dyDescent="0.35">
      <c r="A15" t="s">
        <v>266</v>
      </c>
      <c r="B15" s="158" t="s">
        <v>196</v>
      </c>
      <c r="C15">
        <v>32</v>
      </c>
      <c r="D15">
        <v>9.4636981022182542E-3</v>
      </c>
      <c r="E15">
        <v>-1.1129063264010739</v>
      </c>
      <c r="F15">
        <v>1.0685567010309278</v>
      </c>
      <c r="G15" s="158" t="s">
        <v>289</v>
      </c>
    </row>
    <row r="16" spans="1:7" x14ac:dyDescent="0.35">
      <c r="A16" t="s">
        <v>225</v>
      </c>
      <c r="B16" s="158" t="s">
        <v>199</v>
      </c>
      <c r="C16">
        <v>40.549999237060547</v>
      </c>
      <c r="D16">
        <v>-2.2891584649143426E-2</v>
      </c>
      <c r="E16">
        <v>-1.1063559629850195</v>
      </c>
      <c r="F16">
        <v>0.80646918080521657</v>
      </c>
      <c r="G16" s="158" t="s">
        <v>289</v>
      </c>
    </row>
    <row r="17" spans="1:7" x14ac:dyDescent="0.35">
      <c r="A17" t="s">
        <v>229</v>
      </c>
      <c r="B17" s="158" t="s">
        <v>196</v>
      </c>
      <c r="C17">
        <v>29.350000381469727</v>
      </c>
      <c r="D17">
        <v>-2.1666653951009085E-2</v>
      </c>
      <c r="E17">
        <v>-1.0061381068422099</v>
      </c>
      <c r="F17">
        <v>0.57094767021890769</v>
      </c>
      <c r="G17" s="158" t="s">
        <v>289</v>
      </c>
    </row>
    <row r="18" spans="1:7" x14ac:dyDescent="0.35">
      <c r="A18" t="s">
        <v>226</v>
      </c>
      <c r="B18" s="158" t="s">
        <v>196</v>
      </c>
      <c r="C18">
        <v>26.100000381469727</v>
      </c>
      <c r="D18">
        <v>1.9531249708961695E-2</v>
      </c>
      <c r="E18">
        <v>-0.96988590524291229</v>
      </c>
      <c r="F18">
        <v>0.80233545210723645</v>
      </c>
      <c r="G18" s="158" t="s">
        <v>289</v>
      </c>
    </row>
    <row r="19" spans="1:7" x14ac:dyDescent="0.35">
      <c r="A19" t="s">
        <v>278</v>
      </c>
      <c r="B19" s="158" t="s">
        <v>196</v>
      </c>
      <c r="C19">
        <v>28.25</v>
      </c>
      <c r="D19">
        <v>8.9285714285713969E-3</v>
      </c>
      <c r="E19">
        <v>-0.91125650601571473</v>
      </c>
      <c r="F19">
        <v>1.0819815447230539</v>
      </c>
      <c r="G19" s="158" t="s">
        <v>289</v>
      </c>
    </row>
    <row r="20" spans="1:7" x14ac:dyDescent="0.35">
      <c r="A20" t="s">
        <v>259</v>
      </c>
      <c r="B20" s="158" t="s">
        <v>193</v>
      </c>
      <c r="C20">
        <v>22.149999618530273</v>
      </c>
      <c r="D20">
        <v>-1.5555572509765581E-2</v>
      </c>
      <c r="E20">
        <v>-0.74826010942048238</v>
      </c>
      <c r="F20">
        <v>0.63354486384894126</v>
      </c>
      <c r="G20" s="158" t="s">
        <v>289</v>
      </c>
    </row>
    <row r="21" spans="1:7" x14ac:dyDescent="0.35">
      <c r="A21" t="s">
        <v>314</v>
      </c>
      <c r="B21" s="158" t="s">
        <v>199</v>
      </c>
      <c r="C21">
        <v>106.30000305175781</v>
      </c>
      <c r="D21">
        <v>-1.1162762309229635E-2</v>
      </c>
      <c r="E21">
        <v>-0.70474196082294327</v>
      </c>
      <c r="F21">
        <v>0.72891209136883872</v>
      </c>
      <c r="G21" s="158" t="s">
        <v>289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CD45-7E3E-47B7-93C4-FF3B6FE378C4}">
  <dimension ref="A1:AA152"/>
  <sheetViews>
    <sheetView zoomScaleNormal="100" workbookViewId="0">
      <selection activeCell="C2" sqref="C2"/>
    </sheetView>
  </sheetViews>
  <sheetFormatPr defaultRowHeight="14.5" x14ac:dyDescent="0.35"/>
  <cols>
    <col min="1" max="1" width="15.54296875" bestFit="1" customWidth="1"/>
    <col min="2" max="2" width="8.26953125" bestFit="1" customWidth="1"/>
    <col min="3" max="6" width="11.81640625" bestFit="1" customWidth="1"/>
    <col min="7" max="7" width="9.26953125" bestFit="1" customWidth="1"/>
    <col min="8" max="8" width="13.81640625" bestFit="1" customWidth="1"/>
    <col min="9" max="9" width="12.08984375" bestFit="1" customWidth="1"/>
    <col min="10" max="10" width="12.6328125" bestFit="1" customWidth="1"/>
    <col min="11" max="11" width="11.81640625" bestFit="1" customWidth="1"/>
    <col min="12" max="13" width="15.7265625" bestFit="1" customWidth="1"/>
    <col min="14" max="14" width="11.1796875" bestFit="1" customWidth="1"/>
    <col min="15" max="15" width="11.36328125" bestFit="1" customWidth="1"/>
    <col min="16" max="16" width="11.1796875" bestFit="1" customWidth="1"/>
    <col min="17" max="17" width="14.54296875" bestFit="1" customWidth="1"/>
    <col min="18" max="18" width="14.7265625" bestFit="1" customWidth="1"/>
    <col min="19" max="19" width="14.54296875" bestFit="1" customWidth="1"/>
    <col min="20" max="20" width="11.81640625" bestFit="1" customWidth="1"/>
    <col min="21" max="21" width="11.36328125" bestFit="1" customWidth="1"/>
    <col min="22" max="27" width="17.1796875" customWidth="1"/>
    <col min="28" max="28" width="16.7265625" customWidth="1"/>
    <col min="29" max="29" width="9.08984375" bestFit="1" customWidth="1"/>
  </cols>
  <sheetData>
    <row r="1" spans="1:27" x14ac:dyDescent="0.35">
      <c r="A1" t="s">
        <v>27</v>
      </c>
      <c r="B1" t="s">
        <v>19</v>
      </c>
      <c r="C1" t="s">
        <v>111</v>
      </c>
      <c r="D1" t="s">
        <v>112</v>
      </c>
      <c r="E1" t="s">
        <v>113</v>
      </c>
      <c r="F1" t="s">
        <v>28</v>
      </c>
      <c r="G1" t="s">
        <v>114</v>
      </c>
      <c r="H1" t="s">
        <v>148</v>
      </c>
      <c r="I1" t="s">
        <v>215</v>
      </c>
      <c r="J1" t="s">
        <v>115</v>
      </c>
      <c r="K1" t="s">
        <v>116</v>
      </c>
      <c r="L1" t="s">
        <v>216</v>
      </c>
      <c r="M1" t="s">
        <v>217</v>
      </c>
      <c r="N1" t="s">
        <v>218</v>
      </c>
      <c r="O1" t="s">
        <v>220</v>
      </c>
      <c r="P1" t="s">
        <v>219</v>
      </c>
      <c r="Q1" t="s">
        <v>275</v>
      </c>
      <c r="R1" t="s">
        <v>277</v>
      </c>
      <c r="S1" t="s">
        <v>276</v>
      </c>
      <c r="T1" t="s">
        <v>191</v>
      </c>
      <c r="V1" s="116" t="s">
        <v>251</v>
      </c>
      <c r="W1" s="116" t="s">
        <v>253</v>
      </c>
      <c r="X1" s="116" t="s">
        <v>252</v>
      </c>
      <c r="Y1" s="116" t="s">
        <v>279</v>
      </c>
      <c r="Z1" s="159" t="s">
        <v>280</v>
      </c>
      <c r="AA1" s="159" t="s">
        <v>281</v>
      </c>
    </row>
    <row r="2" spans="1:27" x14ac:dyDescent="0.35">
      <c r="A2" s="1">
        <v>45880.375</v>
      </c>
      <c r="B2" s="158" t="s">
        <v>24</v>
      </c>
      <c r="C2">
        <v>1588.93994140625</v>
      </c>
      <c r="D2">
        <v>1588.93994140625</v>
      </c>
      <c r="E2">
        <v>1588.93994140625</v>
      </c>
      <c r="F2">
        <v>1588.93994140625</v>
      </c>
      <c r="G2">
        <v>1</v>
      </c>
      <c r="H2">
        <v>1</v>
      </c>
      <c r="I2">
        <v>44328399.405056</v>
      </c>
      <c r="J2">
        <v>2.5174234879939863E-3</v>
      </c>
      <c r="K2">
        <v>3.989990234375</v>
      </c>
      <c r="L2">
        <v>2.9023746701846966E-2</v>
      </c>
      <c r="M2">
        <v>1.0554089709762533E-2</v>
      </c>
      <c r="N2">
        <v>40</v>
      </c>
      <c r="O2">
        <v>136</v>
      </c>
      <c r="P2">
        <v>203</v>
      </c>
      <c r="Q2">
        <v>27</v>
      </c>
      <c r="R2">
        <v>8</v>
      </c>
      <c r="S2">
        <v>344</v>
      </c>
      <c r="T2">
        <v>0.35298634702726223</v>
      </c>
      <c r="V2" s="117" cm="1">
        <f t="array" ref="V2">LOOKUP(2, 1/(daily_11h30_itd!N:N&lt;&gt;""), daily_11h30_itd!N:N)</f>
        <v>180</v>
      </c>
      <c r="W2" s="117" cm="1">
        <f t="array" ref="W2">LOOKUP(2, 1/(daily_11h30_itd!O:O&lt;&gt;""), daily_11h30_itd!O:O)</f>
        <v>47</v>
      </c>
      <c r="X2" s="117" cm="1">
        <f t="array" ref="X2">LOOKUP(2, 1/(daily_11h30_itd!P:P&lt;&gt;""), daily_11h30_itd!P:P)</f>
        <v>152</v>
      </c>
      <c r="Y2" s="117" cm="1">
        <f t="array" ref="Y2">LOOKUP(2, 1/(daily_11h30_itd!Q:Q&lt;&gt;""), daily_11h30_itd!Q:Q)</f>
        <v>154</v>
      </c>
      <c r="Z2" s="117" cm="1">
        <f t="array" ref="Z2">LOOKUP(2, 1/(daily_11h30_itd!R:R&lt;&gt;""), daily_11h30_itd!R:R)</f>
        <v>93</v>
      </c>
      <c r="AA2" s="117" cm="1">
        <f t="array" ref="AA2">LOOKUP(2, 1/(daily_11h30_itd!S:S&lt;&gt;""), daily_11h30_itd!S:S)</f>
        <v>132</v>
      </c>
    </row>
    <row r="3" spans="1:27" x14ac:dyDescent="0.35">
      <c r="A3" s="1">
        <v>45880.375694444447</v>
      </c>
      <c r="B3" s="158" t="s">
        <v>24</v>
      </c>
      <c r="C3">
        <v>1588.93994140625</v>
      </c>
      <c r="D3">
        <v>1588.93994140625</v>
      </c>
      <c r="E3">
        <v>1588.93994140625</v>
      </c>
      <c r="F3">
        <v>1588.93994140625</v>
      </c>
      <c r="G3">
        <v>0</v>
      </c>
      <c r="H3">
        <v>1</v>
      </c>
      <c r="I3">
        <v>44328399.405056</v>
      </c>
      <c r="J3">
        <v>2.5174234879939863E-3</v>
      </c>
      <c r="K3">
        <v>3.989990234375</v>
      </c>
      <c r="L3">
        <v>5.0131926121372031E-2</v>
      </c>
      <c r="M3">
        <v>3.430079155672823E-2</v>
      </c>
      <c r="N3">
        <v>46</v>
      </c>
      <c r="O3">
        <v>127</v>
      </c>
      <c r="P3">
        <v>206</v>
      </c>
      <c r="Q3">
        <v>64</v>
      </c>
      <c r="R3">
        <v>7</v>
      </c>
      <c r="S3">
        <v>308</v>
      </c>
      <c r="T3">
        <v>0.72114315481878277</v>
      </c>
    </row>
    <row r="4" spans="1:27" x14ac:dyDescent="0.35">
      <c r="A4" s="1">
        <v>45880.376388888886</v>
      </c>
      <c r="B4" s="158" t="s">
        <v>24</v>
      </c>
      <c r="C4">
        <v>1588.93994140625</v>
      </c>
      <c r="D4">
        <v>1588.93994140625</v>
      </c>
      <c r="E4">
        <v>1588.93994140625</v>
      </c>
      <c r="F4">
        <v>1588.93994140625</v>
      </c>
      <c r="G4">
        <v>0</v>
      </c>
      <c r="H4">
        <v>1</v>
      </c>
      <c r="I4">
        <v>44328399.405056</v>
      </c>
      <c r="J4">
        <v>2.5174234879939863E-3</v>
      </c>
      <c r="K4">
        <v>3.989990234375</v>
      </c>
      <c r="L4">
        <v>5.5408970976253295E-2</v>
      </c>
      <c r="M4">
        <v>3.1662269129287601E-2</v>
      </c>
      <c r="N4">
        <v>46</v>
      </c>
      <c r="O4">
        <v>128</v>
      </c>
      <c r="P4">
        <v>205</v>
      </c>
      <c r="Q4">
        <v>57</v>
      </c>
      <c r="R4">
        <v>11</v>
      </c>
      <c r="S4">
        <v>311</v>
      </c>
      <c r="T4">
        <v>0.49311829365920662</v>
      </c>
    </row>
    <row r="5" spans="1:27" x14ac:dyDescent="0.35">
      <c r="A5" s="1">
        <v>45880.377083333333</v>
      </c>
      <c r="B5" s="158" t="s">
        <v>24</v>
      </c>
      <c r="C5">
        <v>1588.93994140625</v>
      </c>
      <c r="D5">
        <v>1588.93994140625</v>
      </c>
      <c r="E5">
        <v>1588.93994140625</v>
      </c>
      <c r="F5">
        <v>1588.93994140625</v>
      </c>
      <c r="G5">
        <v>0</v>
      </c>
      <c r="H5">
        <v>1</v>
      </c>
      <c r="I5">
        <v>44328399.405056</v>
      </c>
      <c r="J5">
        <v>2.5174234879939863E-3</v>
      </c>
      <c r="K5">
        <v>3.989990234375</v>
      </c>
      <c r="L5">
        <v>8.7071240105540904E-2</v>
      </c>
      <c r="M5">
        <v>1.8469656992084433E-2</v>
      </c>
      <c r="N5">
        <v>55</v>
      </c>
      <c r="O5">
        <v>123</v>
      </c>
      <c r="P5">
        <v>201</v>
      </c>
      <c r="Q5">
        <v>60</v>
      </c>
      <c r="R5">
        <v>6</v>
      </c>
      <c r="S5">
        <v>313</v>
      </c>
      <c r="T5">
        <v>0.43399816991498907</v>
      </c>
    </row>
    <row r="6" spans="1:27" x14ac:dyDescent="0.35">
      <c r="A6" s="1">
        <v>45880.37777777778</v>
      </c>
      <c r="B6" s="158" t="s">
        <v>24</v>
      </c>
      <c r="C6">
        <v>1588.93994140625</v>
      </c>
      <c r="D6">
        <v>1588.93994140625</v>
      </c>
      <c r="E6">
        <v>1588.93994140625</v>
      </c>
      <c r="F6">
        <v>1588.93994140625</v>
      </c>
      <c r="G6">
        <v>0</v>
      </c>
      <c r="H6">
        <v>1</v>
      </c>
      <c r="I6">
        <v>44328399.405056</v>
      </c>
      <c r="J6">
        <v>2.5174234879939863E-3</v>
      </c>
      <c r="K6">
        <v>3.989990234375</v>
      </c>
      <c r="L6">
        <v>0.10026385224274406</v>
      </c>
      <c r="M6">
        <v>1.5831134564643801E-2</v>
      </c>
      <c r="N6">
        <v>60</v>
      </c>
      <c r="O6">
        <v>119</v>
      </c>
      <c r="P6">
        <v>200</v>
      </c>
      <c r="Q6">
        <v>65</v>
      </c>
      <c r="R6">
        <v>8</v>
      </c>
      <c r="S6">
        <v>306</v>
      </c>
      <c r="T6">
        <v>0.50184683684165143</v>
      </c>
    </row>
    <row r="7" spans="1:27" x14ac:dyDescent="0.35">
      <c r="A7" s="1">
        <v>45880.378472222219</v>
      </c>
      <c r="B7" s="158" t="s">
        <v>24</v>
      </c>
      <c r="C7">
        <v>1588.93994140625</v>
      </c>
      <c r="D7">
        <v>1588.93994140625</v>
      </c>
      <c r="E7">
        <v>1588.93994140625</v>
      </c>
      <c r="F7">
        <v>1588.93994140625</v>
      </c>
      <c r="G7">
        <v>0</v>
      </c>
      <c r="H7">
        <v>1</v>
      </c>
      <c r="I7">
        <v>44328399.405056</v>
      </c>
      <c r="J7">
        <v>2.5174234879939863E-3</v>
      </c>
      <c r="K7">
        <v>3.989990234375</v>
      </c>
      <c r="L7">
        <v>0.12137203166226913</v>
      </c>
      <c r="M7">
        <v>2.1108179419525065E-2</v>
      </c>
      <c r="N7">
        <v>66</v>
      </c>
      <c r="O7">
        <v>113</v>
      </c>
      <c r="P7">
        <v>200</v>
      </c>
      <c r="Q7">
        <v>75</v>
      </c>
      <c r="R7">
        <v>3</v>
      </c>
      <c r="S7">
        <v>301</v>
      </c>
      <c r="T7">
        <v>0.74286659556683543</v>
      </c>
    </row>
    <row r="8" spans="1:27" x14ac:dyDescent="0.35">
      <c r="A8" s="1">
        <v>45880.379166666666</v>
      </c>
      <c r="B8" s="158" t="s">
        <v>24</v>
      </c>
      <c r="C8">
        <v>1590.989990234375</v>
      </c>
      <c r="D8">
        <v>1590.989990234375</v>
      </c>
      <c r="E8">
        <v>1590.989990234375</v>
      </c>
      <c r="F8">
        <v>1590.989990234375</v>
      </c>
      <c r="G8">
        <v>2910000</v>
      </c>
      <c r="H8">
        <v>2910001</v>
      </c>
      <c r="I8">
        <v>44328399.405056</v>
      </c>
      <c r="J8">
        <v>3.8108705312960424E-3</v>
      </c>
      <c r="K8">
        <v>6.0400390625</v>
      </c>
      <c r="L8">
        <v>0.14511873350923482</v>
      </c>
      <c r="M8">
        <v>2.6385224274406333E-2</v>
      </c>
      <c r="N8">
        <v>71</v>
      </c>
      <c r="O8">
        <v>110</v>
      </c>
      <c r="P8">
        <v>198</v>
      </c>
      <c r="Q8">
        <v>81</v>
      </c>
      <c r="R8">
        <v>9</v>
      </c>
      <c r="S8">
        <v>289</v>
      </c>
      <c r="T8">
        <v>0.76981943797087216</v>
      </c>
    </row>
    <row r="9" spans="1:27" x14ac:dyDescent="0.35">
      <c r="A9" s="1">
        <v>45880.379861111112</v>
      </c>
      <c r="B9" s="158" t="s">
        <v>24</v>
      </c>
      <c r="C9">
        <v>1592.3299560546875</v>
      </c>
      <c r="D9">
        <v>1592.3299560546875</v>
      </c>
      <c r="E9">
        <v>1592.3299560546875</v>
      </c>
      <c r="F9">
        <v>1592.3299560546875</v>
      </c>
      <c r="G9">
        <v>2910000</v>
      </c>
      <c r="H9">
        <v>5820001</v>
      </c>
      <c r="I9">
        <v>44328399.405056</v>
      </c>
      <c r="J9">
        <v>4.6563015301245925E-3</v>
      </c>
      <c r="K9">
        <v>7.3800048828125</v>
      </c>
      <c r="L9">
        <v>0.14775725593667546</v>
      </c>
      <c r="M9">
        <v>2.3746701846965697E-2</v>
      </c>
      <c r="N9">
        <v>75</v>
      </c>
      <c r="O9">
        <v>107</v>
      </c>
      <c r="P9">
        <v>197</v>
      </c>
      <c r="Q9">
        <v>77</v>
      </c>
      <c r="R9">
        <v>12</v>
      </c>
      <c r="S9">
        <v>290</v>
      </c>
      <c r="T9">
        <v>0.78689680569648135</v>
      </c>
    </row>
    <row r="10" spans="1:27" x14ac:dyDescent="0.35">
      <c r="A10" s="1">
        <v>45880.380555555559</v>
      </c>
      <c r="B10" s="158" t="s">
        <v>24</v>
      </c>
      <c r="C10">
        <v>1592.3299560546875</v>
      </c>
      <c r="D10">
        <v>1592.3299560546875</v>
      </c>
      <c r="E10">
        <v>1592.3299560546875</v>
      </c>
      <c r="F10">
        <v>1592.3299560546875</v>
      </c>
      <c r="G10">
        <v>0</v>
      </c>
      <c r="H10">
        <v>5820001</v>
      </c>
      <c r="I10">
        <v>44328399.405056</v>
      </c>
      <c r="J10">
        <v>4.6563015301245925E-3</v>
      </c>
      <c r="K10">
        <v>7.3800048828125</v>
      </c>
      <c r="L10">
        <v>0.14511873350923482</v>
      </c>
      <c r="M10">
        <v>2.9023746701846966E-2</v>
      </c>
      <c r="N10">
        <v>76</v>
      </c>
      <c r="O10">
        <v>105</v>
      </c>
      <c r="P10">
        <v>198</v>
      </c>
      <c r="Q10">
        <v>81</v>
      </c>
      <c r="R10">
        <v>9</v>
      </c>
      <c r="S10">
        <v>289</v>
      </c>
      <c r="T10">
        <v>0.79134321516281014</v>
      </c>
    </row>
    <row r="11" spans="1:27" x14ac:dyDescent="0.35">
      <c r="A11" s="1">
        <v>45880.381249999999</v>
      </c>
      <c r="B11" s="158" t="s">
        <v>24</v>
      </c>
      <c r="C11">
        <v>1592.3299560546875</v>
      </c>
      <c r="D11">
        <v>1592.3299560546875</v>
      </c>
      <c r="E11">
        <v>1592.3299560546875</v>
      </c>
      <c r="F11">
        <v>1592.3299560546875</v>
      </c>
      <c r="G11">
        <v>0</v>
      </c>
      <c r="H11">
        <v>5820001</v>
      </c>
      <c r="I11">
        <v>44328399.405056</v>
      </c>
      <c r="J11">
        <v>4.6563015301245925E-3</v>
      </c>
      <c r="K11">
        <v>7.3800048828125</v>
      </c>
      <c r="L11">
        <v>0.15039577836411611</v>
      </c>
      <c r="M11">
        <v>2.6385224274406333E-2</v>
      </c>
      <c r="N11">
        <v>82</v>
      </c>
      <c r="O11">
        <v>99</v>
      </c>
      <c r="P11">
        <v>198</v>
      </c>
      <c r="Q11">
        <v>85</v>
      </c>
      <c r="R11">
        <v>9</v>
      </c>
      <c r="S11">
        <v>285</v>
      </c>
      <c r="T11">
        <v>0.81859815284588444</v>
      </c>
    </row>
    <row r="12" spans="1:27" x14ac:dyDescent="0.35">
      <c r="A12" s="1">
        <v>45880.381944444445</v>
      </c>
      <c r="B12" s="158" t="s">
        <v>24</v>
      </c>
      <c r="C12">
        <v>1592.3299560546875</v>
      </c>
      <c r="D12">
        <v>1592.3299560546875</v>
      </c>
      <c r="E12">
        <v>1592.3299560546875</v>
      </c>
      <c r="F12">
        <v>1592.3299560546875</v>
      </c>
      <c r="G12">
        <v>0</v>
      </c>
      <c r="H12">
        <v>5820001</v>
      </c>
      <c r="I12">
        <v>44328399.405056</v>
      </c>
      <c r="J12">
        <v>4.6563015301245925E-3</v>
      </c>
      <c r="K12">
        <v>7.3800048828125</v>
      </c>
      <c r="L12">
        <v>0.14511873350923482</v>
      </c>
      <c r="M12">
        <v>3.1662269129287601E-2</v>
      </c>
      <c r="N12">
        <v>82</v>
      </c>
      <c r="O12">
        <v>100</v>
      </c>
      <c r="P12">
        <v>197</v>
      </c>
      <c r="Q12">
        <v>93</v>
      </c>
      <c r="R12">
        <v>7</v>
      </c>
      <c r="S12">
        <v>279</v>
      </c>
      <c r="T12">
        <v>0.82770330770043754</v>
      </c>
    </row>
    <row r="13" spans="1:27" x14ac:dyDescent="0.35">
      <c r="A13" s="1">
        <v>45880.382638888892</v>
      </c>
      <c r="B13" s="158" t="s">
        <v>24</v>
      </c>
      <c r="C13">
        <v>1592.3299560546875</v>
      </c>
      <c r="D13">
        <v>1592.3299560546875</v>
      </c>
      <c r="E13">
        <v>1592.3299560546875</v>
      </c>
      <c r="F13">
        <v>1592.3299560546875</v>
      </c>
      <c r="G13">
        <v>0</v>
      </c>
      <c r="H13">
        <v>5820001</v>
      </c>
      <c r="I13">
        <v>44328399.405056</v>
      </c>
      <c r="J13">
        <v>4.6563015301245925E-3</v>
      </c>
      <c r="K13">
        <v>7.3800048828125</v>
      </c>
      <c r="L13">
        <v>0.14775725593667546</v>
      </c>
      <c r="M13">
        <v>3.9577836411609502E-2</v>
      </c>
      <c r="N13">
        <v>83</v>
      </c>
      <c r="O13">
        <v>98</v>
      </c>
      <c r="P13">
        <v>198</v>
      </c>
      <c r="Q13">
        <v>93</v>
      </c>
      <c r="R13">
        <v>10</v>
      </c>
      <c r="S13">
        <v>276</v>
      </c>
      <c r="T13">
        <v>0.82661648388488218</v>
      </c>
    </row>
    <row r="14" spans="1:27" x14ac:dyDescent="0.35">
      <c r="A14" s="1">
        <v>45880.383333333331</v>
      </c>
      <c r="B14" s="158" t="s">
        <v>24</v>
      </c>
      <c r="C14">
        <v>1592.3299560546875</v>
      </c>
      <c r="D14">
        <v>1592.3299560546875</v>
      </c>
      <c r="E14">
        <v>1592.3299560546875</v>
      </c>
      <c r="F14">
        <v>1592.3299560546875</v>
      </c>
      <c r="G14">
        <v>0</v>
      </c>
      <c r="H14">
        <v>5820001</v>
      </c>
      <c r="I14">
        <v>44328399.405056</v>
      </c>
      <c r="J14">
        <v>4.6563015301245925E-3</v>
      </c>
      <c r="K14">
        <v>7.3800048828125</v>
      </c>
      <c r="L14">
        <v>0.15567282321899736</v>
      </c>
      <c r="M14">
        <v>3.430079155672823E-2</v>
      </c>
      <c r="N14">
        <v>89</v>
      </c>
      <c r="O14">
        <v>94</v>
      </c>
      <c r="P14">
        <v>196</v>
      </c>
      <c r="Q14">
        <v>94</v>
      </c>
      <c r="R14">
        <v>8</v>
      </c>
      <c r="S14">
        <v>277</v>
      </c>
      <c r="T14">
        <v>0.82066339442376279</v>
      </c>
    </row>
    <row r="15" spans="1:27" x14ac:dyDescent="0.35">
      <c r="A15" s="1">
        <v>45880.384027777778</v>
      </c>
      <c r="B15" s="158" t="s">
        <v>24</v>
      </c>
      <c r="C15">
        <v>1592.3299560546875</v>
      </c>
      <c r="D15">
        <v>1592.3299560546875</v>
      </c>
      <c r="E15">
        <v>1592.3299560546875</v>
      </c>
      <c r="F15">
        <v>1592.3299560546875</v>
      </c>
      <c r="G15">
        <v>0</v>
      </c>
      <c r="H15">
        <v>5820001</v>
      </c>
      <c r="I15">
        <v>44328399.405056</v>
      </c>
      <c r="J15">
        <v>4.6563015301245925E-3</v>
      </c>
      <c r="K15">
        <v>7.3800048828125</v>
      </c>
      <c r="L15">
        <v>0.13720316622691292</v>
      </c>
      <c r="M15">
        <v>3.6939313984168866E-2</v>
      </c>
      <c r="N15">
        <v>85</v>
      </c>
      <c r="O15">
        <v>97</v>
      </c>
      <c r="P15">
        <v>197</v>
      </c>
      <c r="Q15">
        <v>95</v>
      </c>
      <c r="R15">
        <v>10</v>
      </c>
      <c r="S15">
        <v>274</v>
      </c>
      <c r="T15">
        <v>0.82053298549409115</v>
      </c>
    </row>
    <row r="16" spans="1:27" x14ac:dyDescent="0.35">
      <c r="A16" s="1">
        <v>45880.384722222225</v>
      </c>
      <c r="B16" s="158" t="s">
        <v>24</v>
      </c>
      <c r="C16">
        <v>1592.3299560546875</v>
      </c>
      <c r="D16">
        <v>1592.3299560546875</v>
      </c>
      <c r="E16">
        <v>1592.3299560546875</v>
      </c>
      <c r="F16">
        <v>1592.3299560546875</v>
      </c>
      <c r="G16">
        <v>0</v>
      </c>
      <c r="H16">
        <v>5820001</v>
      </c>
      <c r="I16">
        <v>44328399.405056</v>
      </c>
      <c r="J16">
        <v>4.6563015301245925E-3</v>
      </c>
      <c r="K16">
        <v>7.3800048828125</v>
      </c>
      <c r="L16">
        <v>0.12137203166226913</v>
      </c>
      <c r="M16">
        <v>3.430079155672823E-2</v>
      </c>
      <c r="N16">
        <v>83</v>
      </c>
      <c r="O16">
        <v>97</v>
      </c>
      <c r="P16">
        <v>199</v>
      </c>
      <c r="Q16">
        <v>71</v>
      </c>
      <c r="R16">
        <v>13</v>
      </c>
      <c r="S16">
        <v>295</v>
      </c>
      <c r="T16">
        <v>0.81455467164828566</v>
      </c>
    </row>
    <row r="17" spans="1:20" x14ac:dyDescent="0.35">
      <c r="A17" s="1">
        <v>45880.385416666664</v>
      </c>
      <c r="B17" s="158" t="s">
        <v>24</v>
      </c>
      <c r="C17">
        <v>1592.25</v>
      </c>
      <c r="D17">
        <v>1592.25</v>
      </c>
      <c r="E17">
        <v>1584.949951171875</v>
      </c>
      <c r="F17">
        <v>1584.949951171875</v>
      </c>
      <c r="G17">
        <v>42936570</v>
      </c>
      <c r="H17">
        <v>48756571</v>
      </c>
      <c r="I17">
        <v>44328399.405056</v>
      </c>
      <c r="J17">
        <v>0</v>
      </c>
      <c r="K17">
        <v>0</v>
      </c>
      <c r="L17">
        <v>0.41424802110817943</v>
      </c>
      <c r="M17">
        <v>3.6939313984168866E-2</v>
      </c>
      <c r="N17">
        <v>71</v>
      </c>
      <c r="O17">
        <v>283</v>
      </c>
      <c r="P17">
        <v>25</v>
      </c>
      <c r="Q17">
        <v>113</v>
      </c>
      <c r="R17">
        <v>44</v>
      </c>
      <c r="S17">
        <v>222</v>
      </c>
      <c r="T17">
        <v>1.1019662846903127</v>
      </c>
    </row>
    <row r="18" spans="1:20" x14ac:dyDescent="0.35">
      <c r="A18" s="1">
        <v>45880.386111111111</v>
      </c>
      <c r="B18" s="158" t="s">
        <v>24</v>
      </c>
      <c r="C18">
        <v>1591.3399658203125</v>
      </c>
      <c r="D18">
        <v>1592.489990234375</v>
      </c>
      <c r="E18">
        <v>1590.9300537109375</v>
      </c>
      <c r="F18">
        <v>1592.280029296875</v>
      </c>
      <c r="G18">
        <v>13273370</v>
      </c>
      <c r="H18">
        <v>62029941</v>
      </c>
      <c r="I18">
        <v>44328399.405056</v>
      </c>
      <c r="J18">
        <v>4.6248010037038146E-3</v>
      </c>
      <c r="K18">
        <v>7.330078125</v>
      </c>
      <c r="L18">
        <v>0.43271767810026385</v>
      </c>
      <c r="M18">
        <v>3.6939313984168866E-2</v>
      </c>
      <c r="N18">
        <v>141</v>
      </c>
      <c r="O18">
        <v>141</v>
      </c>
      <c r="P18">
        <v>97</v>
      </c>
      <c r="Q18">
        <v>150</v>
      </c>
      <c r="R18">
        <v>33</v>
      </c>
      <c r="S18">
        <v>196</v>
      </c>
      <c r="T18">
        <v>1.3057587915447908</v>
      </c>
    </row>
    <row r="19" spans="1:20" x14ac:dyDescent="0.35">
      <c r="A19" s="1">
        <v>45880.386805555558</v>
      </c>
      <c r="B19" s="158" t="s">
        <v>24</v>
      </c>
      <c r="C19">
        <v>1589.780029296875</v>
      </c>
      <c r="D19">
        <v>1591.469970703125</v>
      </c>
      <c r="E19">
        <v>1589.780029296875</v>
      </c>
      <c r="F19">
        <v>1591.1300048828125</v>
      </c>
      <c r="G19">
        <v>11778953</v>
      </c>
      <c r="H19">
        <v>73808894</v>
      </c>
      <c r="I19">
        <v>44328399.405056</v>
      </c>
      <c r="J19">
        <v>3.8992106383978326E-3</v>
      </c>
      <c r="K19">
        <v>6.1800537109375</v>
      </c>
      <c r="L19">
        <v>0.43271767810026385</v>
      </c>
      <c r="M19">
        <v>3.9577836411609502E-2</v>
      </c>
      <c r="N19">
        <v>152</v>
      </c>
      <c r="O19">
        <v>115</v>
      </c>
      <c r="P19">
        <v>112</v>
      </c>
      <c r="Q19">
        <v>154</v>
      </c>
      <c r="R19">
        <v>44</v>
      </c>
      <c r="S19">
        <v>181</v>
      </c>
      <c r="T19">
        <v>1.316513566643281</v>
      </c>
    </row>
    <row r="20" spans="1:20" x14ac:dyDescent="0.35">
      <c r="A20" s="1">
        <v>45880.387499999997</v>
      </c>
      <c r="B20" s="158" t="s">
        <v>24</v>
      </c>
      <c r="C20">
        <v>1588.300048828125</v>
      </c>
      <c r="D20">
        <v>1589.280029296875</v>
      </c>
      <c r="E20">
        <v>1588.300048828125</v>
      </c>
      <c r="F20">
        <v>1589.0899658203125</v>
      </c>
      <c r="G20">
        <v>10505896</v>
      </c>
      <c r="H20">
        <v>84314790</v>
      </c>
      <c r="I20">
        <v>44328399.405056</v>
      </c>
      <c r="J20">
        <v>2.6120791040603331E-3</v>
      </c>
      <c r="K20">
        <v>4.1400146484375</v>
      </c>
      <c r="L20">
        <v>0.40105540897097625</v>
      </c>
      <c r="M20">
        <v>3.6939313984168866E-2</v>
      </c>
      <c r="N20">
        <v>151</v>
      </c>
      <c r="O20">
        <v>109</v>
      </c>
      <c r="P20">
        <v>119</v>
      </c>
      <c r="Q20">
        <v>159</v>
      </c>
      <c r="R20">
        <v>52</v>
      </c>
      <c r="S20">
        <v>168</v>
      </c>
      <c r="T20">
        <v>1.3400040152333688</v>
      </c>
    </row>
    <row r="21" spans="1:20" x14ac:dyDescent="0.35">
      <c r="A21" s="1">
        <v>45880.388194444444</v>
      </c>
      <c r="B21" s="158" t="s">
        <v>24</v>
      </c>
      <c r="C21">
        <v>1588.260009765625</v>
      </c>
      <c r="D21">
        <v>1589.0799560546875</v>
      </c>
      <c r="E21">
        <v>1588.1300048828125</v>
      </c>
      <c r="F21">
        <v>1588.6099853515625</v>
      </c>
      <c r="G21">
        <v>12289933</v>
      </c>
      <c r="H21">
        <v>96604723</v>
      </c>
      <c r="I21">
        <v>44328399.405056</v>
      </c>
      <c r="J21">
        <v>2.3092427473696288E-3</v>
      </c>
      <c r="K21">
        <v>3.6600341796875</v>
      </c>
      <c r="L21">
        <v>0.38522427440633245</v>
      </c>
      <c r="M21">
        <v>4.221635883905013E-2</v>
      </c>
      <c r="N21">
        <v>147</v>
      </c>
      <c r="O21">
        <v>103</v>
      </c>
      <c r="P21">
        <v>129</v>
      </c>
      <c r="Q21">
        <v>159</v>
      </c>
      <c r="R21">
        <v>55</v>
      </c>
      <c r="S21">
        <v>165</v>
      </c>
      <c r="T21">
        <v>1.3127369149594035</v>
      </c>
    </row>
    <row r="22" spans="1:20" x14ac:dyDescent="0.35">
      <c r="A22" s="1">
        <v>45880.388888888891</v>
      </c>
      <c r="B22" s="158" t="s">
        <v>24</v>
      </c>
      <c r="C22">
        <v>1587.3599853515625</v>
      </c>
      <c r="D22">
        <v>1588.6099853515625</v>
      </c>
      <c r="E22">
        <v>1586.81005859375</v>
      </c>
      <c r="F22">
        <v>1588.6099853515625</v>
      </c>
      <c r="G22">
        <v>12367812</v>
      </c>
      <c r="H22">
        <v>108972535</v>
      </c>
      <c r="I22">
        <v>44328399.405056</v>
      </c>
      <c r="J22">
        <v>2.3092427473696288E-3</v>
      </c>
      <c r="K22">
        <v>3.6600341796875</v>
      </c>
      <c r="L22">
        <v>0.38258575197889183</v>
      </c>
      <c r="M22">
        <v>2.6385224274406333E-2</v>
      </c>
      <c r="N22">
        <v>147</v>
      </c>
      <c r="O22">
        <v>92</v>
      </c>
      <c r="P22">
        <v>140</v>
      </c>
      <c r="Q22">
        <v>159</v>
      </c>
      <c r="R22">
        <v>60</v>
      </c>
      <c r="S22">
        <v>160</v>
      </c>
      <c r="T22">
        <v>1.364768892995857</v>
      </c>
    </row>
    <row r="23" spans="1:20" x14ac:dyDescent="0.35">
      <c r="A23" s="1">
        <v>45880.38958333333</v>
      </c>
      <c r="B23" s="158" t="s">
        <v>24</v>
      </c>
      <c r="C23">
        <v>1586.8399658203125</v>
      </c>
      <c r="D23">
        <v>1587.2900390625</v>
      </c>
      <c r="E23">
        <v>1586.5</v>
      </c>
      <c r="F23">
        <v>1587.199951171875</v>
      </c>
      <c r="G23">
        <v>12849757</v>
      </c>
      <c r="H23">
        <v>121822292</v>
      </c>
      <c r="I23">
        <v>44328399.405056</v>
      </c>
      <c r="J23">
        <v>1.4196031857891807E-3</v>
      </c>
      <c r="K23">
        <v>2.25</v>
      </c>
      <c r="L23">
        <v>0.36411609498680741</v>
      </c>
      <c r="M23">
        <v>3.6939313984168866E-2</v>
      </c>
      <c r="N23">
        <v>145</v>
      </c>
      <c r="O23">
        <v>88</v>
      </c>
      <c r="P23">
        <v>146</v>
      </c>
      <c r="Q23">
        <v>167</v>
      </c>
      <c r="R23">
        <v>56</v>
      </c>
      <c r="S23">
        <v>156</v>
      </c>
      <c r="T23">
        <v>1.364753972454166</v>
      </c>
    </row>
    <row r="24" spans="1:20" x14ac:dyDescent="0.35">
      <c r="A24" s="1">
        <v>45880.390277777777</v>
      </c>
      <c r="B24" s="158" t="s">
        <v>24</v>
      </c>
      <c r="C24">
        <v>1586.6800537109375</v>
      </c>
      <c r="D24">
        <v>1587.02001953125</v>
      </c>
      <c r="E24">
        <v>1586.6099853515625</v>
      </c>
      <c r="F24">
        <v>1586.6099853515625</v>
      </c>
      <c r="G24">
        <v>9660485</v>
      </c>
      <c r="H24">
        <v>131482777</v>
      </c>
      <c r="I24">
        <v>44328399.405056</v>
      </c>
      <c r="J24">
        <v>1.0473732488903574E-3</v>
      </c>
      <c r="K24">
        <v>1.6600341796875</v>
      </c>
      <c r="L24">
        <v>0.32981530343007914</v>
      </c>
      <c r="M24">
        <v>5.5408970976253295E-2</v>
      </c>
      <c r="N24">
        <v>140</v>
      </c>
      <c r="O24">
        <v>86</v>
      </c>
      <c r="P24">
        <v>153</v>
      </c>
      <c r="Q24">
        <v>165</v>
      </c>
      <c r="R24">
        <v>61</v>
      </c>
      <c r="S24">
        <v>153</v>
      </c>
      <c r="T24">
        <v>1.3304672469959844</v>
      </c>
    </row>
    <row r="25" spans="1:20" x14ac:dyDescent="0.35">
      <c r="A25" s="1">
        <v>45880.390972222223</v>
      </c>
      <c r="B25" s="158" t="s">
        <v>24</v>
      </c>
      <c r="C25">
        <v>1586.780029296875</v>
      </c>
      <c r="D25">
        <v>1586.8499755859375</v>
      </c>
      <c r="E25">
        <v>1586.2099609375</v>
      </c>
      <c r="F25">
        <v>1586.3399658203125</v>
      </c>
      <c r="G25">
        <v>9752331</v>
      </c>
      <c r="H25">
        <v>141235108</v>
      </c>
      <c r="I25">
        <v>44328399.405056</v>
      </c>
      <c r="J25">
        <v>8.7700854365133465E-4</v>
      </c>
      <c r="K25">
        <v>1.3900146484375</v>
      </c>
      <c r="L25">
        <v>0.33245382585751981</v>
      </c>
      <c r="M25">
        <v>4.221635883905013E-2</v>
      </c>
      <c r="N25">
        <v>139</v>
      </c>
      <c r="O25">
        <v>83</v>
      </c>
      <c r="P25">
        <v>157</v>
      </c>
      <c r="Q25">
        <v>167</v>
      </c>
      <c r="R25">
        <v>59</v>
      </c>
      <c r="S25">
        <v>153</v>
      </c>
      <c r="T25">
        <v>1.2885402810883413</v>
      </c>
    </row>
    <row r="26" spans="1:20" x14ac:dyDescent="0.35">
      <c r="A26" s="1">
        <v>45880.39166666667</v>
      </c>
      <c r="B26" s="158" t="s">
        <v>24</v>
      </c>
      <c r="C26">
        <v>1586.6500244140625</v>
      </c>
      <c r="D26">
        <v>1586.97998046875</v>
      </c>
      <c r="E26">
        <v>1586.43994140625</v>
      </c>
      <c r="F26">
        <v>1586.6300048828125</v>
      </c>
      <c r="G26">
        <v>11240068</v>
      </c>
      <c r="H26">
        <v>152475176</v>
      </c>
      <c r="I26">
        <v>44328399.405056</v>
      </c>
      <c r="J26">
        <v>1.0600042668194713E-3</v>
      </c>
      <c r="K26">
        <v>1.6800537109375</v>
      </c>
      <c r="L26">
        <v>0.31926121372031663</v>
      </c>
      <c r="M26">
        <v>5.0131926121372031E-2</v>
      </c>
      <c r="N26">
        <v>142</v>
      </c>
      <c r="O26">
        <v>86</v>
      </c>
      <c r="P26">
        <v>151</v>
      </c>
      <c r="Q26">
        <v>167</v>
      </c>
      <c r="R26">
        <v>54</v>
      </c>
      <c r="S26">
        <v>158</v>
      </c>
      <c r="T26">
        <v>1.2610202826749151</v>
      </c>
    </row>
    <row r="27" spans="1:20" x14ac:dyDescent="0.35">
      <c r="A27" s="1">
        <v>45880.392361111109</v>
      </c>
      <c r="B27" s="158" t="s">
        <v>24</v>
      </c>
      <c r="C27">
        <v>1586.5</v>
      </c>
      <c r="D27">
        <v>1586.81005859375</v>
      </c>
      <c r="E27">
        <v>1586.5</v>
      </c>
      <c r="F27">
        <v>1586.72998046875</v>
      </c>
      <c r="G27">
        <v>14060907</v>
      </c>
      <c r="H27">
        <v>166536083</v>
      </c>
      <c r="I27">
        <v>44328399.405056</v>
      </c>
      <c r="J27">
        <v>1.1230823380630334E-3</v>
      </c>
      <c r="K27">
        <v>1.780029296875</v>
      </c>
      <c r="L27">
        <v>0.28232189973614774</v>
      </c>
      <c r="M27">
        <v>4.4854881266490766E-2</v>
      </c>
      <c r="N27">
        <v>140</v>
      </c>
      <c r="O27">
        <v>85</v>
      </c>
      <c r="P27">
        <v>154</v>
      </c>
      <c r="Q27">
        <v>159</v>
      </c>
      <c r="R27">
        <v>62</v>
      </c>
      <c r="S27">
        <v>158</v>
      </c>
      <c r="T27">
        <v>1.2509699668243832</v>
      </c>
    </row>
    <row r="28" spans="1:20" x14ac:dyDescent="0.35">
      <c r="A28" s="1">
        <v>45880.393055555556</v>
      </c>
      <c r="B28" s="158" t="s">
        <v>24</v>
      </c>
      <c r="C28">
        <v>1586.6800537109375</v>
      </c>
      <c r="D28">
        <v>1586.8299560546875</v>
      </c>
      <c r="E28">
        <v>1586.3499755859375</v>
      </c>
      <c r="F28">
        <v>1586.3900146484375</v>
      </c>
      <c r="G28">
        <v>9181739</v>
      </c>
      <c r="H28">
        <v>175717822</v>
      </c>
      <c r="I28">
        <v>44328399.405056</v>
      </c>
      <c r="J28">
        <v>9.0858608847411916E-4</v>
      </c>
      <c r="K28">
        <v>1.4400634765625</v>
      </c>
      <c r="L28">
        <v>0.30343007915567283</v>
      </c>
      <c r="M28">
        <v>5.2770448548812667E-2</v>
      </c>
      <c r="N28">
        <v>143</v>
      </c>
      <c r="O28">
        <v>81</v>
      </c>
      <c r="P28">
        <v>155</v>
      </c>
      <c r="Q28">
        <v>156</v>
      </c>
      <c r="R28">
        <v>61</v>
      </c>
      <c r="S28">
        <v>162</v>
      </c>
      <c r="T28">
        <v>1.2112513740968531</v>
      </c>
    </row>
    <row r="29" spans="1:20" x14ac:dyDescent="0.35">
      <c r="A29" s="1">
        <v>45880.393750000003</v>
      </c>
      <c r="B29" s="158" t="s">
        <v>24</v>
      </c>
      <c r="C29">
        <v>1586.9599609375</v>
      </c>
      <c r="D29">
        <v>1587.1600341796875</v>
      </c>
      <c r="E29">
        <v>1586.3699951171875</v>
      </c>
      <c r="F29">
        <v>1586.9000244140625</v>
      </c>
      <c r="G29">
        <v>8332746</v>
      </c>
      <c r="H29">
        <v>184050568</v>
      </c>
      <c r="I29">
        <v>44328399.405056</v>
      </c>
      <c r="J29">
        <v>1.2303689720584939E-3</v>
      </c>
      <c r="K29">
        <v>1.9500732421875</v>
      </c>
      <c r="L29">
        <v>0.29287598944591031</v>
      </c>
      <c r="M29">
        <v>3.6939313984168866E-2</v>
      </c>
      <c r="N29">
        <v>143</v>
      </c>
      <c r="O29">
        <v>84</v>
      </c>
      <c r="P29">
        <v>152</v>
      </c>
      <c r="Q29">
        <v>152</v>
      </c>
      <c r="R29">
        <v>60</v>
      </c>
      <c r="S29">
        <v>167</v>
      </c>
      <c r="T29">
        <v>1.1670625620349617</v>
      </c>
    </row>
    <row r="30" spans="1:20" x14ac:dyDescent="0.35">
      <c r="A30" s="1">
        <v>45880.394444444442</v>
      </c>
      <c r="B30" s="158" t="s">
        <v>24</v>
      </c>
      <c r="C30">
        <v>1587.1099853515625</v>
      </c>
      <c r="D30">
        <v>1587.68994140625</v>
      </c>
      <c r="E30">
        <v>1586.739990234375</v>
      </c>
      <c r="F30">
        <v>1586.739990234375</v>
      </c>
      <c r="G30">
        <v>7936856</v>
      </c>
      <c r="H30">
        <v>191987424</v>
      </c>
      <c r="I30">
        <v>44328399.405056</v>
      </c>
      <c r="J30">
        <v>1.1293978470275903E-3</v>
      </c>
      <c r="K30">
        <v>1.7900390625</v>
      </c>
      <c r="L30">
        <v>0.30079155672823221</v>
      </c>
      <c r="M30">
        <v>3.9577836411609502E-2</v>
      </c>
      <c r="N30">
        <v>150</v>
      </c>
      <c r="O30">
        <v>77</v>
      </c>
      <c r="P30">
        <v>152</v>
      </c>
      <c r="Q30">
        <v>147</v>
      </c>
      <c r="R30">
        <v>56</v>
      </c>
      <c r="S30">
        <v>176</v>
      </c>
      <c r="T30">
        <v>1.1253404798500826</v>
      </c>
    </row>
    <row r="31" spans="1:20" x14ac:dyDescent="0.35">
      <c r="A31" s="1">
        <v>45880.395138888889</v>
      </c>
      <c r="B31" s="158" t="s">
        <v>24</v>
      </c>
      <c r="C31">
        <v>1587.7900390625</v>
      </c>
      <c r="D31">
        <v>1587.97998046875</v>
      </c>
      <c r="E31">
        <v>1587.489990234375</v>
      </c>
      <c r="F31">
        <v>1587.489990234375</v>
      </c>
      <c r="G31">
        <v>9517403</v>
      </c>
      <c r="H31">
        <v>201504827</v>
      </c>
      <c r="I31">
        <v>44328399.405056</v>
      </c>
      <c r="J31">
        <v>1.6025989089573172E-3</v>
      </c>
      <c r="K31">
        <v>2.5400390625</v>
      </c>
      <c r="L31">
        <v>0.31398416886543534</v>
      </c>
      <c r="M31">
        <v>3.9577836411609502E-2</v>
      </c>
      <c r="N31">
        <v>153</v>
      </c>
      <c r="O31">
        <v>76</v>
      </c>
      <c r="P31">
        <v>150</v>
      </c>
      <c r="Q31">
        <v>141</v>
      </c>
      <c r="R31">
        <v>67</v>
      </c>
      <c r="S31">
        <v>171</v>
      </c>
      <c r="T31">
        <v>1.0913658195850171</v>
      </c>
    </row>
    <row r="32" spans="1:20" x14ac:dyDescent="0.35">
      <c r="A32" s="1">
        <v>45880.395833333336</v>
      </c>
      <c r="B32" s="158" t="s">
        <v>24</v>
      </c>
      <c r="C32">
        <v>1588.6700439453125</v>
      </c>
      <c r="D32">
        <v>1588.6700439453125</v>
      </c>
      <c r="E32">
        <v>1587.8199462890625</v>
      </c>
      <c r="F32">
        <v>1587.9300537109375</v>
      </c>
      <c r="G32">
        <v>12685215</v>
      </c>
      <c r="H32">
        <v>214190042</v>
      </c>
      <c r="I32">
        <v>44328399.405056</v>
      </c>
      <c r="J32">
        <v>1.8802502481918004E-3</v>
      </c>
      <c r="K32">
        <v>2.9801025390625</v>
      </c>
      <c r="L32">
        <v>0.33509234828496043</v>
      </c>
      <c r="M32">
        <v>2.6385224274406333E-2</v>
      </c>
      <c r="N32">
        <v>155</v>
      </c>
      <c r="O32">
        <v>76</v>
      </c>
      <c r="P32">
        <v>148</v>
      </c>
      <c r="Q32">
        <v>139</v>
      </c>
      <c r="R32">
        <v>76</v>
      </c>
      <c r="S32">
        <v>164</v>
      </c>
      <c r="T32">
        <v>1.0726748161609505</v>
      </c>
    </row>
    <row r="33" spans="1:20" x14ac:dyDescent="0.35">
      <c r="A33" s="1">
        <v>45880.396527777775</v>
      </c>
      <c r="B33" s="158" t="s">
        <v>24</v>
      </c>
      <c r="C33">
        <v>1588.8199462890625</v>
      </c>
      <c r="D33">
        <v>1588.9100341796875</v>
      </c>
      <c r="E33">
        <v>1588.449951171875</v>
      </c>
      <c r="F33">
        <v>1588.47998046875</v>
      </c>
      <c r="G33">
        <v>12086335</v>
      </c>
      <c r="H33">
        <v>226276377</v>
      </c>
      <c r="I33">
        <v>44328399.405056</v>
      </c>
      <c r="J33">
        <v>2.227218149232396E-3</v>
      </c>
      <c r="K33">
        <v>3.530029296875</v>
      </c>
      <c r="L33">
        <v>0.34036939313984171</v>
      </c>
      <c r="M33">
        <v>3.1662269129287601E-2</v>
      </c>
      <c r="N33">
        <v>157</v>
      </c>
      <c r="O33">
        <v>70</v>
      </c>
      <c r="P33">
        <v>152</v>
      </c>
      <c r="Q33">
        <v>143</v>
      </c>
      <c r="R33">
        <v>73</v>
      </c>
      <c r="S33">
        <v>163</v>
      </c>
      <c r="T33">
        <v>1.0979693384477764</v>
      </c>
    </row>
    <row r="34" spans="1:20" x14ac:dyDescent="0.35">
      <c r="A34" s="1">
        <v>45880.397222222222</v>
      </c>
      <c r="B34" s="158" t="s">
        <v>24</v>
      </c>
      <c r="C34">
        <v>1589.6800537109375</v>
      </c>
      <c r="D34">
        <v>1589.719970703125</v>
      </c>
      <c r="E34">
        <v>1588.8599853515625</v>
      </c>
      <c r="F34">
        <v>1588.949951171875</v>
      </c>
      <c r="G34">
        <v>11728499</v>
      </c>
      <c r="H34">
        <v>238004876</v>
      </c>
      <c r="I34">
        <v>44328399.405056</v>
      </c>
      <c r="J34">
        <v>2.5237389969585433E-3</v>
      </c>
      <c r="K34">
        <v>4</v>
      </c>
      <c r="L34">
        <v>0.36675461741424803</v>
      </c>
      <c r="M34">
        <v>3.430079155672823E-2</v>
      </c>
      <c r="N34">
        <v>163</v>
      </c>
      <c r="O34">
        <v>64</v>
      </c>
      <c r="P34">
        <v>152</v>
      </c>
      <c r="Q34">
        <v>147</v>
      </c>
      <c r="R34">
        <v>72</v>
      </c>
      <c r="S34">
        <v>160</v>
      </c>
      <c r="T34">
        <v>1.1194905400489918</v>
      </c>
    </row>
    <row r="35" spans="1:20" x14ac:dyDescent="0.35">
      <c r="A35" s="1">
        <v>45880.397916666669</v>
      </c>
      <c r="B35" s="158" t="s">
        <v>24</v>
      </c>
      <c r="C35">
        <v>1590.43994140625</v>
      </c>
      <c r="D35">
        <v>1590.43994140625</v>
      </c>
      <c r="E35">
        <v>1589.6199951171875</v>
      </c>
      <c r="F35">
        <v>1589.75</v>
      </c>
      <c r="G35">
        <v>11975925</v>
      </c>
      <c r="H35">
        <v>249980801</v>
      </c>
      <c r="I35">
        <v>44328399.405056</v>
      </c>
      <c r="J35">
        <v>3.0285176037110548E-3</v>
      </c>
      <c r="K35">
        <v>4.800048828125</v>
      </c>
      <c r="L35">
        <v>0.38522427440633245</v>
      </c>
      <c r="M35">
        <v>3.430079155672823E-2</v>
      </c>
      <c r="N35">
        <v>164</v>
      </c>
      <c r="O35">
        <v>70</v>
      </c>
      <c r="P35">
        <v>145</v>
      </c>
      <c r="Q35">
        <v>150</v>
      </c>
      <c r="R35">
        <v>75</v>
      </c>
      <c r="S35">
        <v>154</v>
      </c>
      <c r="T35">
        <v>1.1369495243533083</v>
      </c>
    </row>
    <row r="36" spans="1:20" x14ac:dyDescent="0.35">
      <c r="A36" s="1">
        <v>45880.398611111108</v>
      </c>
      <c r="B36" s="158" t="s">
        <v>24</v>
      </c>
      <c r="C36">
        <v>1591.1199951171875</v>
      </c>
      <c r="D36">
        <v>1591.1199951171875</v>
      </c>
      <c r="E36">
        <v>1590.3499755859375</v>
      </c>
      <c r="F36">
        <v>1590.3499755859375</v>
      </c>
      <c r="G36">
        <v>12427411</v>
      </c>
      <c r="H36">
        <v>262408212</v>
      </c>
      <c r="I36">
        <v>44328399.405056</v>
      </c>
      <c r="J36">
        <v>3.4070630495744349E-3</v>
      </c>
      <c r="K36">
        <v>5.4000244140625</v>
      </c>
      <c r="L36">
        <v>0.40633245382585753</v>
      </c>
      <c r="M36">
        <v>3.9577836411609502E-2</v>
      </c>
      <c r="N36">
        <v>172</v>
      </c>
      <c r="O36">
        <v>63</v>
      </c>
      <c r="P36">
        <v>144</v>
      </c>
      <c r="Q36">
        <v>154</v>
      </c>
      <c r="R36">
        <v>79</v>
      </c>
      <c r="S36">
        <v>146</v>
      </c>
      <c r="T36">
        <v>1.1584890823349236</v>
      </c>
    </row>
    <row r="37" spans="1:20" x14ac:dyDescent="0.35">
      <c r="A37" s="1">
        <v>45880.399305555555</v>
      </c>
      <c r="B37" s="158" t="s">
        <v>24</v>
      </c>
      <c r="C37">
        <v>1592.699951171875</v>
      </c>
      <c r="D37">
        <v>1592.699951171875</v>
      </c>
      <c r="E37">
        <v>1591.1600341796875</v>
      </c>
      <c r="F37">
        <v>1591.1600341796875</v>
      </c>
      <c r="G37">
        <v>10943932</v>
      </c>
      <c r="H37">
        <v>273352144</v>
      </c>
      <c r="I37">
        <v>44328399.405056</v>
      </c>
      <c r="J37">
        <v>3.9181571652915029E-3</v>
      </c>
      <c r="K37">
        <v>6.2100830078125</v>
      </c>
      <c r="L37">
        <v>0.41160949868073876</v>
      </c>
      <c r="M37">
        <v>3.1662269129287601E-2</v>
      </c>
      <c r="N37">
        <v>177</v>
      </c>
      <c r="O37">
        <v>62</v>
      </c>
      <c r="P37">
        <v>140</v>
      </c>
      <c r="Q37">
        <v>158</v>
      </c>
      <c r="R37">
        <v>80</v>
      </c>
      <c r="S37">
        <v>141</v>
      </c>
      <c r="T37">
        <v>1.1682460358431372</v>
      </c>
    </row>
    <row r="38" spans="1:20" x14ac:dyDescent="0.35">
      <c r="A38" s="1">
        <v>45880.4</v>
      </c>
      <c r="B38" s="158" t="s">
        <v>24</v>
      </c>
      <c r="C38">
        <v>1594.1700439453125</v>
      </c>
      <c r="D38">
        <v>1594.1700439453125</v>
      </c>
      <c r="E38">
        <v>1592.949951171875</v>
      </c>
      <c r="F38">
        <v>1592.949951171875</v>
      </c>
      <c r="G38">
        <v>10145218</v>
      </c>
      <c r="H38">
        <v>283497362</v>
      </c>
      <c r="I38">
        <v>44328399.405056</v>
      </c>
      <c r="J38">
        <v>5.0474779939170865E-3</v>
      </c>
      <c r="K38">
        <v>8</v>
      </c>
      <c r="L38">
        <v>0.42744063324538256</v>
      </c>
      <c r="M38">
        <v>3.1662269129287601E-2</v>
      </c>
      <c r="N38">
        <v>179</v>
      </c>
      <c r="O38">
        <v>65</v>
      </c>
      <c r="P38">
        <v>135</v>
      </c>
      <c r="Q38">
        <v>163</v>
      </c>
      <c r="R38">
        <v>80</v>
      </c>
      <c r="S38">
        <v>136</v>
      </c>
      <c r="T38">
        <v>1.177804316979651</v>
      </c>
    </row>
    <row r="39" spans="1:20" x14ac:dyDescent="0.35">
      <c r="A39" s="1">
        <v>45880.400694444441</v>
      </c>
      <c r="B39" s="158" t="s">
        <v>24</v>
      </c>
      <c r="C39">
        <v>1593.75</v>
      </c>
      <c r="D39">
        <v>1594.5400390625</v>
      </c>
      <c r="E39">
        <v>1593.75</v>
      </c>
      <c r="F39">
        <v>1594.22998046875</v>
      </c>
      <c r="G39">
        <v>11119779</v>
      </c>
      <c r="H39">
        <v>294617141</v>
      </c>
      <c r="I39">
        <v>44328399.405056</v>
      </c>
      <c r="J39">
        <v>5.8550929573603023E-3</v>
      </c>
      <c r="K39">
        <v>9.280029296875</v>
      </c>
      <c r="L39">
        <v>0.44327176781002636</v>
      </c>
      <c r="M39">
        <v>3.1662269129287601E-2</v>
      </c>
      <c r="N39">
        <v>182</v>
      </c>
      <c r="O39">
        <v>70</v>
      </c>
      <c r="P39">
        <v>127</v>
      </c>
      <c r="Q39">
        <v>170</v>
      </c>
      <c r="R39">
        <v>74</v>
      </c>
      <c r="S39">
        <v>135</v>
      </c>
      <c r="T39">
        <v>1.1899471900653178</v>
      </c>
    </row>
    <row r="40" spans="1:20" x14ac:dyDescent="0.35">
      <c r="A40" s="1">
        <v>45880.401388888888</v>
      </c>
      <c r="B40" s="158" t="s">
        <v>24</v>
      </c>
      <c r="C40">
        <v>1595.75</v>
      </c>
      <c r="D40">
        <v>1595.75</v>
      </c>
      <c r="E40">
        <v>1594.3299560546875</v>
      </c>
      <c r="F40">
        <v>1594.4200439453125</v>
      </c>
      <c r="G40">
        <v>9844740</v>
      </c>
      <c r="H40">
        <v>304461881</v>
      </c>
      <c r="I40">
        <v>44328399.405056</v>
      </c>
      <c r="J40">
        <v>5.9750106092848762E-3</v>
      </c>
      <c r="K40">
        <v>9.4700927734375</v>
      </c>
      <c r="L40">
        <v>0.46437994722955145</v>
      </c>
      <c r="M40">
        <v>2.9023746701846966E-2</v>
      </c>
      <c r="N40">
        <v>177</v>
      </c>
      <c r="O40">
        <v>79</v>
      </c>
      <c r="P40">
        <v>123</v>
      </c>
      <c r="Q40">
        <v>169</v>
      </c>
      <c r="R40">
        <v>79</v>
      </c>
      <c r="S40">
        <v>131</v>
      </c>
      <c r="T40">
        <v>1.2009144233167657</v>
      </c>
    </row>
    <row r="41" spans="1:20" x14ac:dyDescent="0.35">
      <c r="A41" s="1">
        <v>45880.402083333334</v>
      </c>
      <c r="B41" s="158" t="s">
        <v>24</v>
      </c>
      <c r="C41">
        <v>1595.5799560546875</v>
      </c>
      <c r="D41">
        <v>1596.0400390625</v>
      </c>
      <c r="E41">
        <v>1595.300048828125</v>
      </c>
      <c r="F41">
        <v>1595.6400146484375</v>
      </c>
      <c r="G41">
        <v>10615266</v>
      </c>
      <c r="H41">
        <v>315077147</v>
      </c>
      <c r="I41">
        <v>44328399.405056</v>
      </c>
      <c r="J41">
        <v>6.7447325189407504E-3</v>
      </c>
      <c r="K41">
        <v>10.6900634765625</v>
      </c>
      <c r="L41">
        <v>0.46965699208443273</v>
      </c>
      <c r="M41">
        <v>3.1662269129287601E-2</v>
      </c>
      <c r="N41">
        <v>182</v>
      </c>
      <c r="O41">
        <v>75</v>
      </c>
      <c r="P41">
        <v>122</v>
      </c>
      <c r="Q41">
        <v>176</v>
      </c>
      <c r="R41">
        <v>76</v>
      </c>
      <c r="S41">
        <v>127</v>
      </c>
      <c r="T41">
        <v>1.2108394269389002</v>
      </c>
    </row>
    <row r="42" spans="1:20" x14ac:dyDescent="0.35">
      <c r="A42" s="1">
        <v>45880.402777777781</v>
      </c>
      <c r="B42" s="158" t="s">
        <v>24</v>
      </c>
      <c r="C42">
        <v>1594.0699462890625</v>
      </c>
      <c r="D42">
        <v>1595.6199951171875</v>
      </c>
      <c r="E42">
        <v>1594.02001953125</v>
      </c>
      <c r="F42">
        <v>1595.6199951171875</v>
      </c>
      <c r="G42">
        <v>10947612</v>
      </c>
      <c r="H42">
        <v>326024759</v>
      </c>
      <c r="I42">
        <v>44328399.405056</v>
      </c>
      <c r="J42">
        <v>6.7321015010116366E-3</v>
      </c>
      <c r="K42">
        <v>10.6700439453125</v>
      </c>
      <c r="L42">
        <v>0.46965699208443273</v>
      </c>
      <c r="M42">
        <v>3.1662269129287601E-2</v>
      </c>
      <c r="N42">
        <v>187</v>
      </c>
      <c r="O42">
        <v>67</v>
      </c>
      <c r="P42">
        <v>125</v>
      </c>
      <c r="Q42">
        <v>187</v>
      </c>
      <c r="R42">
        <v>65</v>
      </c>
      <c r="S42">
        <v>127</v>
      </c>
      <c r="T42">
        <v>1.2216640302105293</v>
      </c>
    </row>
    <row r="43" spans="1:20" x14ac:dyDescent="0.35">
      <c r="A43" s="1">
        <v>45880.40347222222</v>
      </c>
      <c r="B43" s="158" t="s">
        <v>24</v>
      </c>
      <c r="C43">
        <v>1593.510009765625</v>
      </c>
      <c r="D43">
        <v>1593.8800048828125</v>
      </c>
      <c r="E43">
        <v>1593.280029296875</v>
      </c>
      <c r="F43">
        <v>1593.719970703125</v>
      </c>
      <c r="G43">
        <v>13480041</v>
      </c>
      <c r="H43">
        <v>339504800</v>
      </c>
      <c r="I43">
        <v>44328399.405056</v>
      </c>
      <c r="J43">
        <v>5.5333100737759277E-3</v>
      </c>
      <c r="K43">
        <v>8.77001953125</v>
      </c>
      <c r="L43">
        <v>0.46174142480211083</v>
      </c>
      <c r="M43">
        <v>3.1662269129287601E-2</v>
      </c>
      <c r="N43">
        <v>188</v>
      </c>
      <c r="O43">
        <v>67</v>
      </c>
      <c r="P43">
        <v>124</v>
      </c>
      <c r="Q43">
        <v>188</v>
      </c>
      <c r="R43">
        <v>66</v>
      </c>
      <c r="S43">
        <v>125</v>
      </c>
      <c r="T43">
        <v>1.2429363583075907</v>
      </c>
    </row>
    <row r="44" spans="1:20" x14ac:dyDescent="0.35">
      <c r="A44" s="1">
        <v>45880.404166666667</v>
      </c>
      <c r="B44" s="158" t="s">
        <v>24</v>
      </c>
      <c r="C44">
        <v>1594.0999755859375</v>
      </c>
      <c r="D44">
        <v>1594.1500244140625</v>
      </c>
      <c r="E44">
        <v>1593.3900146484375</v>
      </c>
      <c r="F44">
        <v>1593.3900146484375</v>
      </c>
      <c r="G44">
        <v>8467785</v>
      </c>
      <c r="H44">
        <v>347972585</v>
      </c>
      <c r="I44">
        <v>44328399.405056</v>
      </c>
      <c r="J44">
        <v>5.3251293331515702E-3</v>
      </c>
      <c r="K44">
        <v>8.4400634765625</v>
      </c>
      <c r="L44">
        <v>0.44854881266490765</v>
      </c>
      <c r="M44">
        <v>3.430079155672823E-2</v>
      </c>
      <c r="N44">
        <v>191</v>
      </c>
      <c r="O44">
        <v>66</v>
      </c>
      <c r="P44">
        <v>122</v>
      </c>
      <c r="Q44">
        <v>191</v>
      </c>
      <c r="R44">
        <v>64</v>
      </c>
      <c r="S44">
        <v>124</v>
      </c>
      <c r="T44">
        <v>1.2450870537197736</v>
      </c>
    </row>
    <row r="45" spans="1:20" x14ac:dyDescent="0.35">
      <c r="A45" s="1">
        <v>45880.404861111114</v>
      </c>
      <c r="B45" s="158" t="s">
        <v>24</v>
      </c>
      <c r="C45">
        <v>1593.8499755859375</v>
      </c>
      <c r="D45">
        <v>1594.199951171875</v>
      </c>
      <c r="E45">
        <v>1593.5400390625</v>
      </c>
      <c r="F45">
        <v>1594.02001953125</v>
      </c>
      <c r="G45">
        <v>9068857</v>
      </c>
      <c r="H45">
        <v>357041442</v>
      </c>
      <c r="I45">
        <v>44328399.405056</v>
      </c>
      <c r="J45">
        <v>5.7226213059086211E-3</v>
      </c>
      <c r="K45">
        <v>9.070068359375</v>
      </c>
      <c r="L45">
        <v>0.45910290237467016</v>
      </c>
      <c r="M45">
        <v>3.1662269129287601E-2</v>
      </c>
      <c r="N45">
        <v>190</v>
      </c>
      <c r="O45">
        <v>68</v>
      </c>
      <c r="P45">
        <v>121</v>
      </c>
      <c r="Q45">
        <v>194</v>
      </c>
      <c r="R45">
        <v>66</v>
      </c>
      <c r="S45">
        <v>119</v>
      </c>
      <c r="T45">
        <v>1.2490991359027708</v>
      </c>
    </row>
    <row r="46" spans="1:20" x14ac:dyDescent="0.35">
      <c r="A46" s="1">
        <v>45880.405555555553</v>
      </c>
      <c r="B46" s="158" t="s">
        <v>24</v>
      </c>
      <c r="C46">
        <v>1594.030029296875</v>
      </c>
      <c r="D46">
        <v>1594.1099853515625</v>
      </c>
      <c r="E46">
        <v>1593.5999755859375</v>
      </c>
      <c r="F46">
        <v>1594</v>
      </c>
      <c r="G46">
        <v>7185435</v>
      </c>
      <c r="H46">
        <v>364226877</v>
      </c>
      <c r="I46">
        <v>44328399.405056</v>
      </c>
      <c r="J46">
        <v>5.7099902879795073E-3</v>
      </c>
      <c r="K46">
        <v>9.050048828125</v>
      </c>
      <c r="L46">
        <v>0.45118733509234826</v>
      </c>
      <c r="M46">
        <v>3.1662269129287601E-2</v>
      </c>
      <c r="N46">
        <v>190</v>
      </c>
      <c r="O46">
        <v>66</v>
      </c>
      <c r="P46">
        <v>123</v>
      </c>
      <c r="Q46">
        <v>196</v>
      </c>
      <c r="R46">
        <v>66</v>
      </c>
      <c r="S46">
        <v>117</v>
      </c>
      <c r="T46">
        <v>1.2458545826380665</v>
      </c>
    </row>
    <row r="47" spans="1:20" x14ac:dyDescent="0.35">
      <c r="A47" s="1">
        <v>45880.40625</v>
      </c>
      <c r="B47" s="158" t="s">
        <v>24</v>
      </c>
      <c r="C47">
        <v>1593.530029296875</v>
      </c>
      <c r="D47">
        <v>1594.050048828125</v>
      </c>
      <c r="E47">
        <v>1593.300048828125</v>
      </c>
      <c r="F47">
        <v>1593.9100341796875</v>
      </c>
      <c r="G47">
        <v>8581054</v>
      </c>
      <c r="H47">
        <v>372807931</v>
      </c>
      <c r="I47">
        <v>44328399.405056</v>
      </c>
      <c r="J47">
        <v>5.6532277257005017E-3</v>
      </c>
      <c r="K47">
        <v>8.9600830078125</v>
      </c>
      <c r="L47">
        <v>0.44327176781002636</v>
      </c>
      <c r="M47">
        <v>3.1662269129287601E-2</v>
      </c>
      <c r="N47">
        <v>192</v>
      </c>
      <c r="O47">
        <v>65</v>
      </c>
      <c r="P47">
        <v>122</v>
      </c>
      <c r="Q47">
        <v>196</v>
      </c>
      <c r="R47">
        <v>69</v>
      </c>
      <c r="S47">
        <v>114</v>
      </c>
      <c r="T47">
        <v>1.2480423281468738</v>
      </c>
    </row>
    <row r="48" spans="1:20" x14ac:dyDescent="0.35">
      <c r="A48" s="1">
        <v>45880.406944444447</v>
      </c>
      <c r="B48" s="158" t="s">
        <v>24</v>
      </c>
      <c r="C48">
        <v>1593.469970703125</v>
      </c>
      <c r="D48">
        <v>1593.5699462890625</v>
      </c>
      <c r="E48">
        <v>1593.3699951171875</v>
      </c>
      <c r="F48">
        <v>1593.4599609375</v>
      </c>
      <c r="G48">
        <v>6553469</v>
      </c>
      <c r="H48">
        <v>379361400</v>
      </c>
      <c r="I48">
        <v>44328399.405056</v>
      </c>
      <c r="J48">
        <v>5.3692608775014611E-3</v>
      </c>
      <c r="K48">
        <v>8.510009765625</v>
      </c>
      <c r="L48">
        <v>0.44063324538258575</v>
      </c>
      <c r="M48">
        <v>3.1662269129287601E-2</v>
      </c>
      <c r="N48">
        <v>187</v>
      </c>
      <c r="O48">
        <v>69</v>
      </c>
      <c r="P48">
        <v>123</v>
      </c>
      <c r="Q48">
        <v>197</v>
      </c>
      <c r="R48">
        <v>67</v>
      </c>
      <c r="S48">
        <v>115</v>
      </c>
      <c r="T48">
        <v>1.2440722528391259</v>
      </c>
    </row>
    <row r="49" spans="1:20" x14ac:dyDescent="0.35">
      <c r="A49" s="1">
        <v>45880.407638888886</v>
      </c>
      <c r="B49" s="158" t="s">
        <v>24</v>
      </c>
      <c r="C49">
        <v>1593.8299560546875</v>
      </c>
      <c r="D49">
        <v>1594.010009765625</v>
      </c>
      <c r="E49">
        <v>1593.3900146484375</v>
      </c>
      <c r="F49">
        <v>1593.3900146484375</v>
      </c>
      <c r="G49">
        <v>5919270</v>
      </c>
      <c r="H49">
        <v>385280670</v>
      </c>
      <c r="I49">
        <v>44328399.405056</v>
      </c>
      <c r="J49">
        <v>5.3251293331515702E-3</v>
      </c>
      <c r="K49">
        <v>8.4400634765625</v>
      </c>
      <c r="L49">
        <v>0.43271767810026385</v>
      </c>
      <c r="M49">
        <v>3.430079155672823E-2</v>
      </c>
      <c r="N49">
        <v>184</v>
      </c>
      <c r="O49">
        <v>73</v>
      </c>
      <c r="P49">
        <v>122</v>
      </c>
      <c r="Q49">
        <v>197</v>
      </c>
      <c r="R49">
        <v>71</v>
      </c>
      <c r="S49">
        <v>111</v>
      </c>
      <c r="T49">
        <v>1.2388875220775679</v>
      </c>
    </row>
    <row r="50" spans="1:20" x14ac:dyDescent="0.35">
      <c r="A50" s="1">
        <v>45880.408333333333</v>
      </c>
      <c r="B50" s="158" t="s">
        <v>24</v>
      </c>
      <c r="C50">
        <v>1594.06005859375</v>
      </c>
      <c r="D50">
        <v>1594.2099609375</v>
      </c>
      <c r="E50">
        <v>1593.6400146484375</v>
      </c>
      <c r="F50">
        <v>1593.9200439453125</v>
      </c>
      <c r="G50">
        <v>7303941</v>
      </c>
      <c r="H50">
        <v>392584611</v>
      </c>
      <c r="I50">
        <v>44328399.405056</v>
      </c>
      <c r="J50">
        <v>5.6595432346650586E-3</v>
      </c>
      <c r="K50">
        <v>8.9700927734375</v>
      </c>
      <c r="L50">
        <v>0.43535620052770446</v>
      </c>
      <c r="M50">
        <v>3.1662269129287601E-2</v>
      </c>
      <c r="N50">
        <v>186</v>
      </c>
      <c r="O50">
        <v>71</v>
      </c>
      <c r="P50">
        <v>122</v>
      </c>
      <c r="Q50">
        <v>196</v>
      </c>
      <c r="R50">
        <v>71</v>
      </c>
      <c r="S50">
        <v>112</v>
      </c>
      <c r="T50">
        <v>1.2362475622036311</v>
      </c>
    </row>
    <row r="51" spans="1:20" x14ac:dyDescent="0.35">
      <c r="A51" s="1">
        <v>45880.40902777778</v>
      </c>
      <c r="B51" s="158" t="s">
        <v>24</v>
      </c>
      <c r="C51">
        <v>1594.2900390625</v>
      </c>
      <c r="D51">
        <v>1594.4000244140625</v>
      </c>
      <c r="E51">
        <v>1593.9200439453125</v>
      </c>
      <c r="F51">
        <v>1594.06005859375</v>
      </c>
      <c r="G51">
        <v>6540739</v>
      </c>
      <c r="H51">
        <v>399125350</v>
      </c>
      <c r="I51">
        <v>44328399.405056</v>
      </c>
      <c r="J51">
        <v>5.747883341766848E-3</v>
      </c>
      <c r="K51">
        <v>9.110107421875</v>
      </c>
      <c r="L51">
        <v>0.43271767810026385</v>
      </c>
      <c r="M51">
        <v>3.9577836411609502E-2</v>
      </c>
      <c r="N51">
        <v>187</v>
      </c>
      <c r="O51">
        <v>71</v>
      </c>
      <c r="P51">
        <v>121</v>
      </c>
      <c r="Q51">
        <v>191</v>
      </c>
      <c r="R51">
        <v>76</v>
      </c>
      <c r="S51">
        <v>112</v>
      </c>
      <c r="T51">
        <v>1.2310011445128031</v>
      </c>
    </row>
    <row r="52" spans="1:20" x14ac:dyDescent="0.35">
      <c r="A52" s="1">
        <v>45880.409722222219</v>
      </c>
      <c r="B52" s="158" t="s">
        <v>24</v>
      </c>
      <c r="C52">
        <v>1594.5400390625</v>
      </c>
      <c r="D52">
        <v>1594.5699462890625</v>
      </c>
      <c r="E52">
        <v>1594.2099609375</v>
      </c>
      <c r="F52">
        <v>1594.2099609375</v>
      </c>
      <c r="G52">
        <v>6269311</v>
      </c>
      <c r="H52">
        <v>405394661</v>
      </c>
      <c r="I52">
        <v>44328399.405056</v>
      </c>
      <c r="J52">
        <v>5.8424619394311884E-3</v>
      </c>
      <c r="K52">
        <v>9.260009765625</v>
      </c>
      <c r="L52">
        <v>0.44327176781002636</v>
      </c>
      <c r="M52">
        <v>3.9577836411609502E-2</v>
      </c>
      <c r="N52">
        <v>193</v>
      </c>
      <c r="O52">
        <v>67</v>
      </c>
      <c r="P52">
        <v>119</v>
      </c>
      <c r="Q52">
        <v>191</v>
      </c>
      <c r="R52">
        <v>79</v>
      </c>
      <c r="S52">
        <v>109</v>
      </c>
      <c r="T52">
        <v>1.226109858883623</v>
      </c>
    </row>
    <row r="53" spans="1:20" x14ac:dyDescent="0.35">
      <c r="A53" s="1">
        <v>45880.410416666666</v>
      </c>
      <c r="B53" s="158" t="s">
        <v>24</v>
      </c>
      <c r="C53">
        <v>1595.3499755859375</v>
      </c>
      <c r="D53">
        <v>1595.3499755859375</v>
      </c>
      <c r="E53">
        <v>1594.56005859375</v>
      </c>
      <c r="F53">
        <v>1594.56005859375</v>
      </c>
      <c r="G53">
        <v>7190509</v>
      </c>
      <c r="H53">
        <v>412585170</v>
      </c>
      <c r="I53">
        <v>44328399.405056</v>
      </c>
      <c r="J53">
        <v>6.0633507163866665E-3</v>
      </c>
      <c r="K53">
        <v>9.610107421875</v>
      </c>
      <c r="L53">
        <v>0.43799472295514513</v>
      </c>
      <c r="M53">
        <v>3.9577836411609502E-2</v>
      </c>
      <c r="N53">
        <v>193</v>
      </c>
      <c r="O53">
        <v>64</v>
      </c>
      <c r="P53">
        <v>122</v>
      </c>
      <c r="Q53">
        <v>192</v>
      </c>
      <c r="R53">
        <v>79</v>
      </c>
      <c r="S53">
        <v>108</v>
      </c>
      <c r="T53">
        <v>1.2245897880351417</v>
      </c>
    </row>
    <row r="54" spans="1:20" x14ac:dyDescent="0.35">
      <c r="A54" s="1">
        <v>45880.411111111112</v>
      </c>
      <c r="B54" s="158" t="s">
        <v>24</v>
      </c>
      <c r="C54">
        <v>1595.239990234375</v>
      </c>
      <c r="D54">
        <v>1595.550048828125</v>
      </c>
      <c r="E54">
        <v>1595.0999755859375</v>
      </c>
      <c r="F54">
        <v>1595.260009765625</v>
      </c>
      <c r="G54">
        <v>7841719</v>
      </c>
      <c r="H54">
        <v>420426889</v>
      </c>
      <c r="I54">
        <v>44328399.405056</v>
      </c>
      <c r="J54">
        <v>6.5049742334936083E-3</v>
      </c>
      <c r="K54">
        <v>10.31005859375</v>
      </c>
      <c r="L54">
        <v>0.43535620052770446</v>
      </c>
      <c r="M54">
        <v>4.221635883905013E-2</v>
      </c>
      <c r="N54">
        <v>191</v>
      </c>
      <c r="O54">
        <v>68</v>
      </c>
      <c r="P54">
        <v>120</v>
      </c>
      <c r="Q54">
        <v>198</v>
      </c>
      <c r="R54">
        <v>76</v>
      </c>
      <c r="S54">
        <v>105</v>
      </c>
      <c r="T54">
        <v>1.2246911604347248</v>
      </c>
    </row>
    <row r="55" spans="1:20" x14ac:dyDescent="0.35">
      <c r="A55" s="1">
        <v>45880.411805555559</v>
      </c>
      <c r="B55" s="158" t="s">
        <v>24</v>
      </c>
      <c r="C55">
        <v>1596.5</v>
      </c>
      <c r="D55">
        <v>1596.5</v>
      </c>
      <c r="E55">
        <v>1595.0899658203125</v>
      </c>
      <c r="F55">
        <v>1595.0899658203125</v>
      </c>
      <c r="G55">
        <v>10171817</v>
      </c>
      <c r="H55">
        <v>430598706</v>
      </c>
      <c r="I55">
        <v>44328399.405056</v>
      </c>
      <c r="J55">
        <v>6.3976875994981482E-3</v>
      </c>
      <c r="K55">
        <v>10.1400146484375</v>
      </c>
      <c r="L55">
        <v>0.43271767810026385</v>
      </c>
      <c r="M55">
        <v>4.221635883905013E-2</v>
      </c>
      <c r="N55">
        <v>195</v>
      </c>
      <c r="O55">
        <v>62</v>
      </c>
      <c r="P55">
        <v>122</v>
      </c>
      <c r="Q55">
        <v>196</v>
      </c>
      <c r="R55">
        <v>79</v>
      </c>
      <c r="S55">
        <v>104</v>
      </c>
      <c r="T55">
        <v>1.229983436875759</v>
      </c>
    </row>
    <row r="56" spans="1:20" x14ac:dyDescent="0.35">
      <c r="A56" s="1">
        <v>45880.412499999999</v>
      </c>
      <c r="B56" s="158" t="s">
        <v>24</v>
      </c>
      <c r="C56">
        <v>1597.239990234375</v>
      </c>
      <c r="D56">
        <v>1597.3800048828125</v>
      </c>
      <c r="E56">
        <v>1596.6400146484375</v>
      </c>
      <c r="F56">
        <v>1596.75</v>
      </c>
      <c r="G56">
        <v>7954804</v>
      </c>
      <c r="H56">
        <v>438553510</v>
      </c>
      <c r="I56">
        <v>44328399.405056</v>
      </c>
      <c r="J56">
        <v>7.4450608483885052E-3</v>
      </c>
      <c r="K56">
        <v>11.800048828125</v>
      </c>
      <c r="L56">
        <v>0.43535620052770446</v>
      </c>
      <c r="M56">
        <v>3.430079155672823E-2</v>
      </c>
      <c r="N56">
        <v>195</v>
      </c>
      <c r="O56">
        <v>66</v>
      </c>
      <c r="P56">
        <v>118</v>
      </c>
      <c r="Q56">
        <v>196</v>
      </c>
      <c r="R56">
        <v>85</v>
      </c>
      <c r="S56">
        <v>98</v>
      </c>
      <c r="T56">
        <v>1.229763889612103</v>
      </c>
    </row>
    <row r="57" spans="1:20" x14ac:dyDescent="0.35">
      <c r="A57" s="1">
        <v>45880.413194444445</v>
      </c>
      <c r="B57" s="158" t="s">
        <v>24</v>
      </c>
      <c r="C57">
        <v>1597.3299560546875</v>
      </c>
      <c r="D57">
        <v>1597.9100341796875</v>
      </c>
      <c r="E57">
        <v>1597.199951171875</v>
      </c>
      <c r="F57">
        <v>1597.31005859375</v>
      </c>
      <c r="G57">
        <v>6971402</v>
      </c>
      <c r="H57">
        <v>445524912</v>
      </c>
      <c r="I57">
        <v>44328399.405056</v>
      </c>
      <c r="J57">
        <v>7.7984212767956652E-3</v>
      </c>
      <c r="K57">
        <v>12.360107421875</v>
      </c>
      <c r="L57">
        <v>0.46437994722955145</v>
      </c>
      <c r="M57">
        <v>3.1662269129287601E-2</v>
      </c>
      <c r="N57">
        <v>206</v>
      </c>
      <c r="O57">
        <v>58</v>
      </c>
      <c r="P57">
        <v>115</v>
      </c>
      <c r="Q57">
        <v>200</v>
      </c>
      <c r="R57">
        <v>84</v>
      </c>
      <c r="S57">
        <v>95</v>
      </c>
      <c r="T57">
        <v>1.2290594815135354</v>
      </c>
    </row>
    <row r="58" spans="1:20" x14ac:dyDescent="0.35">
      <c r="A58" s="1">
        <v>45880.413888888892</v>
      </c>
      <c r="B58" s="158" t="s">
        <v>24</v>
      </c>
      <c r="C58">
        <v>1598.010009765625</v>
      </c>
      <c r="D58">
        <v>1598.010009765625</v>
      </c>
      <c r="E58">
        <v>1597.219970703125</v>
      </c>
      <c r="F58">
        <v>1597.31005859375</v>
      </c>
      <c r="G58">
        <v>7699028</v>
      </c>
      <c r="H58">
        <v>453223940</v>
      </c>
      <c r="I58">
        <v>44328399.405056</v>
      </c>
      <c r="J58">
        <v>7.7984212767956652E-3</v>
      </c>
      <c r="K58">
        <v>12.360107421875</v>
      </c>
      <c r="L58">
        <v>0.46174142480211083</v>
      </c>
      <c r="M58">
        <v>3.1662269129287601E-2</v>
      </c>
      <c r="N58">
        <v>204</v>
      </c>
      <c r="O58">
        <v>61</v>
      </c>
      <c r="P58">
        <v>114</v>
      </c>
      <c r="Q58">
        <v>198</v>
      </c>
      <c r="R58">
        <v>85</v>
      </c>
      <c r="S58">
        <v>96</v>
      </c>
      <c r="T58">
        <v>1.2266211411975834</v>
      </c>
    </row>
    <row r="59" spans="1:20" x14ac:dyDescent="0.35">
      <c r="A59" s="1">
        <v>45880.414583333331</v>
      </c>
      <c r="B59" s="158" t="s">
        <v>24</v>
      </c>
      <c r="C59">
        <v>1597.2099609375</v>
      </c>
      <c r="D59">
        <v>1598.469970703125</v>
      </c>
      <c r="E59">
        <v>1597.2099609375</v>
      </c>
      <c r="F59">
        <v>1598.0999755859375</v>
      </c>
      <c r="G59">
        <v>7678250</v>
      </c>
      <c r="H59">
        <v>460902190</v>
      </c>
      <c r="I59">
        <v>44328399.405056</v>
      </c>
      <c r="J59">
        <v>8.2968073561816118E-3</v>
      </c>
      <c r="K59">
        <v>13.1500244140625</v>
      </c>
      <c r="L59">
        <v>0.46437994722955145</v>
      </c>
      <c r="M59">
        <v>3.430079155672823E-2</v>
      </c>
      <c r="N59">
        <v>206</v>
      </c>
      <c r="O59">
        <v>57</v>
      </c>
      <c r="P59">
        <v>116</v>
      </c>
      <c r="Q59">
        <v>202</v>
      </c>
      <c r="R59">
        <v>83</v>
      </c>
      <c r="S59">
        <v>94</v>
      </c>
      <c r="T59">
        <v>1.225740697690775</v>
      </c>
    </row>
    <row r="60" spans="1:20" x14ac:dyDescent="0.35">
      <c r="A60" s="1">
        <v>45880.415277777778</v>
      </c>
      <c r="B60" s="158" t="s">
        <v>24</v>
      </c>
      <c r="C60">
        <v>1596.25</v>
      </c>
      <c r="D60">
        <v>1597.7099609375</v>
      </c>
      <c r="E60">
        <v>1596.25</v>
      </c>
      <c r="F60">
        <v>1597.5400390625</v>
      </c>
      <c r="G60">
        <v>6603722</v>
      </c>
      <c r="H60">
        <v>467505912</v>
      </c>
      <c r="I60">
        <v>44328399.405056</v>
      </c>
      <c r="J60">
        <v>7.9435239461764593E-3</v>
      </c>
      <c r="K60">
        <v>12.590087890625</v>
      </c>
      <c r="L60">
        <v>0.45910290237467016</v>
      </c>
      <c r="M60">
        <v>4.221635883905013E-2</v>
      </c>
      <c r="N60">
        <v>203</v>
      </c>
      <c r="O60">
        <v>57</v>
      </c>
      <c r="P60">
        <v>119</v>
      </c>
      <c r="Q60">
        <v>201</v>
      </c>
      <c r="R60">
        <v>85</v>
      </c>
      <c r="S60">
        <v>93</v>
      </c>
      <c r="T60">
        <v>1.2223413194882611</v>
      </c>
    </row>
    <row r="61" spans="1:20" x14ac:dyDescent="0.35">
      <c r="A61" s="1">
        <v>45880.415972222225</v>
      </c>
      <c r="B61" s="158" t="s">
        <v>24</v>
      </c>
      <c r="C61">
        <v>1595.949951171875</v>
      </c>
      <c r="D61">
        <v>1596.3199462890625</v>
      </c>
      <c r="E61">
        <v>1595.949951171875</v>
      </c>
      <c r="F61">
        <v>1596.219970703125</v>
      </c>
      <c r="G61">
        <v>7485306</v>
      </c>
      <c r="H61">
        <v>474991218</v>
      </c>
      <c r="I61">
        <v>44328399.405056</v>
      </c>
      <c r="J61">
        <v>7.1106469468750167E-3</v>
      </c>
      <c r="K61">
        <v>11.27001953125</v>
      </c>
      <c r="L61">
        <v>0.43007915567282323</v>
      </c>
      <c r="M61">
        <v>3.6939313984168866E-2</v>
      </c>
      <c r="N61">
        <v>198</v>
      </c>
      <c r="O61">
        <v>63</v>
      </c>
      <c r="P61">
        <v>118</v>
      </c>
      <c r="Q61">
        <v>202</v>
      </c>
      <c r="R61">
        <v>87</v>
      </c>
      <c r="S61">
        <v>90</v>
      </c>
      <c r="T61">
        <v>1.2219257197285729</v>
      </c>
    </row>
    <row r="62" spans="1:20" x14ac:dyDescent="0.35">
      <c r="A62" s="1">
        <v>45880.416666666664</v>
      </c>
      <c r="B62" s="158" t="s">
        <v>24</v>
      </c>
      <c r="C62">
        <v>1595.5400390625</v>
      </c>
      <c r="D62">
        <v>1596</v>
      </c>
      <c r="E62">
        <v>1595.530029296875</v>
      </c>
      <c r="F62">
        <v>1595.969970703125</v>
      </c>
      <c r="G62">
        <v>7834339</v>
      </c>
      <c r="H62">
        <v>482825557</v>
      </c>
      <c r="I62">
        <v>44328399.405056</v>
      </c>
      <c r="J62">
        <v>6.9529132595651079E-3</v>
      </c>
      <c r="K62">
        <v>11.02001953125</v>
      </c>
      <c r="L62">
        <v>0.42744063324538256</v>
      </c>
      <c r="M62">
        <v>3.1662269129287601E-2</v>
      </c>
      <c r="N62">
        <v>200</v>
      </c>
      <c r="O62">
        <v>57</v>
      </c>
      <c r="P62">
        <v>122</v>
      </c>
      <c r="Q62">
        <v>207</v>
      </c>
      <c r="R62">
        <v>86</v>
      </c>
      <c r="S62">
        <v>86</v>
      </c>
      <c r="T62">
        <v>1.2197720237451442</v>
      </c>
    </row>
    <row r="63" spans="1:20" x14ac:dyDescent="0.35">
      <c r="A63" s="1">
        <v>45880.417361111111</v>
      </c>
      <c r="B63" s="158" t="s">
        <v>24</v>
      </c>
      <c r="C63">
        <v>1595.8800048828125</v>
      </c>
      <c r="D63">
        <v>1595.9000244140625</v>
      </c>
      <c r="E63">
        <v>1595.3699951171875</v>
      </c>
      <c r="F63">
        <v>1595.6400146484375</v>
      </c>
      <c r="G63">
        <v>8458891</v>
      </c>
      <c r="H63">
        <v>491284448</v>
      </c>
      <c r="I63">
        <v>44328399.405056</v>
      </c>
      <c r="J63">
        <v>6.7447325189407504E-3</v>
      </c>
      <c r="K63">
        <v>10.6900634765625</v>
      </c>
      <c r="L63">
        <v>0.42744063324538256</v>
      </c>
      <c r="M63">
        <v>3.9577836411609502E-2</v>
      </c>
      <c r="N63">
        <v>197</v>
      </c>
      <c r="O63">
        <v>59</v>
      </c>
      <c r="P63">
        <v>123</v>
      </c>
      <c r="Q63">
        <v>206</v>
      </c>
      <c r="R63">
        <v>87</v>
      </c>
      <c r="S63">
        <v>86</v>
      </c>
      <c r="T63">
        <v>1.2210967767049816</v>
      </c>
    </row>
    <row r="64" spans="1:20" x14ac:dyDescent="0.35">
      <c r="A64" s="1">
        <v>45880.418055555558</v>
      </c>
      <c r="B64" s="158" t="s">
        <v>24</v>
      </c>
      <c r="C64">
        <v>1595.56005859375</v>
      </c>
      <c r="D64">
        <v>1595.93994140625</v>
      </c>
      <c r="E64">
        <v>1595.449951171875</v>
      </c>
      <c r="F64">
        <v>1595.9300537109375</v>
      </c>
      <c r="G64">
        <v>6619322</v>
      </c>
      <c r="H64">
        <v>497903770</v>
      </c>
      <c r="I64">
        <v>44328399.405056</v>
      </c>
      <c r="J64">
        <v>6.9277282421088869E-3</v>
      </c>
      <c r="K64">
        <v>10.9801025390625</v>
      </c>
      <c r="L64">
        <v>0.41688654353562005</v>
      </c>
      <c r="M64">
        <v>4.221635883905013E-2</v>
      </c>
      <c r="N64">
        <v>198</v>
      </c>
      <c r="O64">
        <v>51</v>
      </c>
      <c r="P64">
        <v>130</v>
      </c>
      <c r="Q64">
        <v>200</v>
      </c>
      <c r="R64">
        <v>92</v>
      </c>
      <c r="S64">
        <v>87</v>
      </c>
      <c r="T64">
        <v>1.2159712191527943</v>
      </c>
    </row>
    <row r="65" spans="1:20" x14ac:dyDescent="0.35">
      <c r="A65" s="1">
        <v>45880.418749999997</v>
      </c>
      <c r="B65" s="158" t="s">
        <v>24</v>
      </c>
      <c r="C65">
        <v>1594.6500244140625</v>
      </c>
      <c r="D65">
        <v>1595.3800048828125</v>
      </c>
      <c r="E65">
        <v>1594.6500244140625</v>
      </c>
      <c r="F65">
        <v>1595.3299560546875</v>
      </c>
      <c r="G65">
        <v>5940432</v>
      </c>
      <c r="H65">
        <v>503844202</v>
      </c>
      <c r="I65">
        <v>44328399.405056</v>
      </c>
      <c r="J65">
        <v>6.5491057778435001E-3</v>
      </c>
      <c r="K65">
        <v>10.3800048828125</v>
      </c>
      <c r="L65">
        <v>0.41688654353562005</v>
      </c>
      <c r="M65">
        <v>3.9577836411609502E-2</v>
      </c>
      <c r="N65">
        <v>196</v>
      </c>
      <c r="O65">
        <v>53</v>
      </c>
      <c r="P65">
        <v>130</v>
      </c>
      <c r="Q65">
        <v>202</v>
      </c>
      <c r="R65">
        <v>88</v>
      </c>
      <c r="S65">
        <v>89</v>
      </c>
      <c r="T65">
        <v>1.2114412009748206</v>
      </c>
    </row>
    <row r="66" spans="1:20" x14ac:dyDescent="0.35">
      <c r="A66" s="1">
        <v>45880.419444444444</v>
      </c>
      <c r="B66" s="158" t="s">
        <v>24</v>
      </c>
      <c r="C66">
        <v>1594.18994140625</v>
      </c>
      <c r="D66">
        <v>1594.6099853515625</v>
      </c>
      <c r="E66">
        <v>1593.949951171875</v>
      </c>
      <c r="F66">
        <v>1594.6099853515625</v>
      </c>
      <c r="G66">
        <v>5966031</v>
      </c>
      <c r="H66">
        <v>509810233</v>
      </c>
      <c r="I66">
        <v>44328399.405056</v>
      </c>
      <c r="J66">
        <v>6.0948512428074444E-3</v>
      </c>
      <c r="K66">
        <v>9.6600341796875</v>
      </c>
      <c r="L66">
        <v>0.39841688654353563</v>
      </c>
      <c r="M66">
        <v>3.6939313984168866E-2</v>
      </c>
      <c r="N66">
        <v>197</v>
      </c>
      <c r="O66">
        <v>50</v>
      </c>
      <c r="P66">
        <v>132</v>
      </c>
      <c r="Q66">
        <v>202</v>
      </c>
      <c r="R66">
        <v>89</v>
      </c>
      <c r="S66">
        <v>88</v>
      </c>
      <c r="T66">
        <v>1.2075931006139746</v>
      </c>
    </row>
    <row r="67" spans="1:20" x14ac:dyDescent="0.35">
      <c r="A67" s="1">
        <v>45880.420138888891</v>
      </c>
      <c r="B67" s="158" t="s">
        <v>24</v>
      </c>
      <c r="C67">
        <v>1593.68994140625</v>
      </c>
      <c r="D67">
        <v>1594.0699462890625</v>
      </c>
      <c r="E67">
        <v>1593.6199951171875</v>
      </c>
      <c r="F67">
        <v>1594.0699462890625</v>
      </c>
      <c r="G67">
        <v>6659253</v>
      </c>
      <c r="H67">
        <v>516469486</v>
      </c>
      <c r="I67">
        <v>44328399.405056</v>
      </c>
      <c r="J67">
        <v>5.7541218323293982E-3</v>
      </c>
      <c r="K67">
        <v>9.1199951171875</v>
      </c>
      <c r="L67">
        <v>0.37994722955145116</v>
      </c>
      <c r="M67">
        <v>3.9577836411609502E-2</v>
      </c>
      <c r="N67">
        <v>193</v>
      </c>
      <c r="O67">
        <v>52</v>
      </c>
      <c r="P67">
        <v>134</v>
      </c>
      <c r="Q67">
        <v>199</v>
      </c>
      <c r="R67">
        <v>89</v>
      </c>
      <c r="S67">
        <v>91</v>
      </c>
      <c r="T67">
        <v>1.2033827483120063</v>
      </c>
    </row>
    <row r="68" spans="1:20" x14ac:dyDescent="0.35">
      <c r="A68" s="1">
        <v>45880.42083333333</v>
      </c>
      <c r="B68" s="158" t="s">
        <v>24</v>
      </c>
      <c r="C68">
        <v>1593.3900146484375</v>
      </c>
      <c r="D68">
        <v>1593.800048828125</v>
      </c>
      <c r="E68">
        <v>1593.25</v>
      </c>
      <c r="F68">
        <v>1593.7099609375</v>
      </c>
      <c r="G68">
        <v>6225086</v>
      </c>
      <c r="H68">
        <v>522694572</v>
      </c>
      <c r="I68">
        <v>44328399.405056</v>
      </c>
      <c r="J68">
        <v>5.5269945648113708E-3</v>
      </c>
      <c r="K68">
        <v>8.760009765625</v>
      </c>
      <c r="L68">
        <v>0.36411609498680741</v>
      </c>
      <c r="M68">
        <v>4.4854881266490766E-2</v>
      </c>
      <c r="N68">
        <v>192</v>
      </c>
      <c r="O68">
        <v>51</v>
      </c>
      <c r="P68">
        <v>136</v>
      </c>
      <c r="Q68">
        <v>202</v>
      </c>
      <c r="R68">
        <v>88</v>
      </c>
      <c r="S68">
        <v>89</v>
      </c>
      <c r="T68">
        <v>1.1991506548946516</v>
      </c>
    </row>
    <row r="69" spans="1:20" x14ac:dyDescent="0.35">
      <c r="A69" s="1">
        <v>45880.421527777777</v>
      </c>
      <c r="B69" s="158" t="s">
        <v>24</v>
      </c>
      <c r="C69">
        <v>1593.2099609375</v>
      </c>
      <c r="D69">
        <v>1593.550048828125</v>
      </c>
      <c r="E69">
        <v>1593.2099609375</v>
      </c>
      <c r="F69">
        <v>1593.47998046875</v>
      </c>
      <c r="G69">
        <v>5409899</v>
      </c>
      <c r="H69">
        <v>528104471</v>
      </c>
      <c r="I69">
        <v>44328399.405056</v>
      </c>
      <c r="J69">
        <v>5.3818918954305749E-3</v>
      </c>
      <c r="K69">
        <v>8.530029296875</v>
      </c>
      <c r="L69">
        <v>0.36147757255936674</v>
      </c>
      <c r="M69">
        <v>4.221635883905013E-2</v>
      </c>
      <c r="N69">
        <v>189</v>
      </c>
      <c r="O69">
        <v>55</v>
      </c>
      <c r="P69">
        <v>135</v>
      </c>
      <c r="Q69">
        <v>201</v>
      </c>
      <c r="R69">
        <v>86</v>
      </c>
      <c r="S69">
        <v>92</v>
      </c>
      <c r="T69">
        <v>1.1932295445965491</v>
      </c>
    </row>
    <row r="70" spans="1:20" x14ac:dyDescent="0.35">
      <c r="A70" s="1">
        <v>45880.422222222223</v>
      </c>
      <c r="B70" s="158" t="s">
        <v>24</v>
      </c>
      <c r="C70">
        <v>1592.949951171875</v>
      </c>
      <c r="D70">
        <v>1593.22998046875</v>
      </c>
      <c r="E70">
        <v>1592.8699951171875</v>
      </c>
      <c r="F70">
        <v>1593.050048828125</v>
      </c>
      <c r="G70">
        <v>5391277</v>
      </c>
      <c r="H70">
        <v>533495748</v>
      </c>
      <c r="I70">
        <v>44328399.405056</v>
      </c>
      <c r="J70">
        <v>5.1106330835626558E-3</v>
      </c>
      <c r="K70">
        <v>8.10009765625</v>
      </c>
      <c r="L70">
        <v>0.33773087071240104</v>
      </c>
      <c r="M70">
        <v>3.9577836411609502E-2</v>
      </c>
      <c r="N70">
        <v>188</v>
      </c>
      <c r="O70">
        <v>56</v>
      </c>
      <c r="P70">
        <v>135</v>
      </c>
      <c r="Q70">
        <v>199</v>
      </c>
      <c r="R70">
        <v>87</v>
      </c>
      <c r="S70">
        <v>93</v>
      </c>
      <c r="T70">
        <v>1.1884203953880095</v>
      </c>
    </row>
    <row r="71" spans="1:20" x14ac:dyDescent="0.35">
      <c r="A71" s="1">
        <v>45880.42291666667</v>
      </c>
      <c r="B71" s="158" t="s">
        <v>24</v>
      </c>
      <c r="C71">
        <v>1592.27001953125</v>
      </c>
      <c r="D71">
        <v>1592.8199462890625</v>
      </c>
      <c r="E71">
        <v>1592.27001953125</v>
      </c>
      <c r="F71">
        <v>1592.6199951171875</v>
      </c>
      <c r="G71">
        <v>6043910</v>
      </c>
      <c r="H71">
        <v>539539658</v>
      </c>
      <c r="I71">
        <v>44328399.405056</v>
      </c>
      <c r="J71">
        <v>4.839297253292729E-3</v>
      </c>
      <c r="K71">
        <v>7.6700439453125</v>
      </c>
      <c r="L71">
        <v>0.32453825857519791</v>
      </c>
      <c r="M71">
        <v>4.221635883905013E-2</v>
      </c>
      <c r="N71">
        <v>189</v>
      </c>
      <c r="O71">
        <v>53</v>
      </c>
      <c r="P71">
        <v>137</v>
      </c>
      <c r="Q71">
        <v>198</v>
      </c>
      <c r="R71">
        <v>90</v>
      </c>
      <c r="S71">
        <v>91</v>
      </c>
      <c r="T71">
        <v>1.1844555366271585</v>
      </c>
    </row>
    <row r="72" spans="1:20" x14ac:dyDescent="0.35">
      <c r="A72" s="1">
        <v>45880.423611111109</v>
      </c>
      <c r="B72" s="158" t="s">
        <v>24</v>
      </c>
      <c r="C72">
        <v>1592.3900146484375</v>
      </c>
      <c r="D72">
        <v>1592.6500244140625</v>
      </c>
      <c r="E72">
        <v>1592.3699951171875</v>
      </c>
      <c r="F72">
        <v>1592.6300048828125</v>
      </c>
      <c r="G72">
        <v>4846451</v>
      </c>
      <c r="H72">
        <v>544386109</v>
      </c>
      <c r="I72">
        <v>44328399.405056</v>
      </c>
      <c r="J72">
        <v>4.8456127622572859E-3</v>
      </c>
      <c r="K72">
        <v>7.6800537109375</v>
      </c>
      <c r="L72">
        <v>0.31662269129287601</v>
      </c>
      <c r="M72">
        <v>3.1662269129287601E-2</v>
      </c>
      <c r="N72">
        <v>186</v>
      </c>
      <c r="O72">
        <v>54</v>
      </c>
      <c r="P72">
        <v>139</v>
      </c>
      <c r="Q72">
        <v>197</v>
      </c>
      <c r="R72">
        <v>94</v>
      </c>
      <c r="S72">
        <v>88</v>
      </c>
      <c r="T72">
        <v>1.179457804464179</v>
      </c>
    </row>
    <row r="73" spans="1:20" x14ac:dyDescent="0.35">
      <c r="A73" s="1">
        <v>45880.424305555556</v>
      </c>
      <c r="B73" s="158" t="s">
        <v>24</v>
      </c>
      <c r="C73">
        <v>1592</v>
      </c>
      <c r="D73">
        <v>1592.52001953125</v>
      </c>
      <c r="E73">
        <v>1592</v>
      </c>
      <c r="F73">
        <v>1592.1400146484375</v>
      </c>
      <c r="G73">
        <v>5593788</v>
      </c>
      <c r="H73">
        <v>549979897</v>
      </c>
      <c r="I73">
        <v>44328399.405056</v>
      </c>
      <c r="J73">
        <v>4.5364608966020252E-3</v>
      </c>
      <c r="K73">
        <v>7.1900634765625</v>
      </c>
      <c r="L73">
        <v>0.31662269129287601</v>
      </c>
      <c r="M73">
        <v>3.6939313984168866E-2</v>
      </c>
      <c r="N73">
        <v>189</v>
      </c>
      <c r="O73">
        <v>50</v>
      </c>
      <c r="P73">
        <v>140</v>
      </c>
      <c r="Q73">
        <v>198</v>
      </c>
      <c r="R73">
        <v>93</v>
      </c>
      <c r="S73">
        <v>88</v>
      </c>
      <c r="T73">
        <v>1.1757029961934169</v>
      </c>
    </row>
    <row r="74" spans="1:20" x14ac:dyDescent="0.35">
      <c r="A74" s="1">
        <v>45880.425000000003</v>
      </c>
      <c r="B74" s="158" t="s">
        <v>24</v>
      </c>
      <c r="C74">
        <v>1591.8399658203125</v>
      </c>
      <c r="D74">
        <v>1592.260009765625</v>
      </c>
      <c r="E74">
        <v>1591.719970703125</v>
      </c>
      <c r="F74">
        <v>1592.1400146484375</v>
      </c>
      <c r="G74">
        <v>5611710</v>
      </c>
      <c r="H74">
        <v>555591607</v>
      </c>
      <c r="I74">
        <v>44328399.405056</v>
      </c>
      <c r="J74">
        <v>4.5364608966020252E-3</v>
      </c>
      <c r="K74">
        <v>7.1900634765625</v>
      </c>
      <c r="L74">
        <v>0.31398416886543534</v>
      </c>
      <c r="M74">
        <v>3.6939313984168866E-2</v>
      </c>
      <c r="N74">
        <v>187</v>
      </c>
      <c r="O74">
        <v>52</v>
      </c>
      <c r="P74">
        <v>140</v>
      </c>
      <c r="Q74">
        <v>194</v>
      </c>
      <c r="R74">
        <v>96</v>
      </c>
      <c r="S74">
        <v>89</v>
      </c>
      <c r="T74">
        <v>1.1701088736085494</v>
      </c>
    </row>
    <row r="75" spans="1:20" x14ac:dyDescent="0.35">
      <c r="A75" s="1">
        <v>45880.425694444442</v>
      </c>
      <c r="B75" s="158" t="s">
        <v>24</v>
      </c>
      <c r="C75">
        <v>1591.4000244140625</v>
      </c>
      <c r="D75">
        <v>1591.9200439453125</v>
      </c>
      <c r="E75">
        <v>1591.4000244140625</v>
      </c>
      <c r="F75">
        <v>1591.800048828125</v>
      </c>
      <c r="G75">
        <v>5069998</v>
      </c>
      <c r="H75">
        <v>560661605</v>
      </c>
      <c r="I75">
        <v>44328399.405056</v>
      </c>
      <c r="J75">
        <v>4.3219646470131108E-3</v>
      </c>
      <c r="K75">
        <v>6.85009765625</v>
      </c>
      <c r="L75">
        <v>0.31134564643799473</v>
      </c>
      <c r="M75">
        <v>2.9023746701846966E-2</v>
      </c>
      <c r="N75">
        <v>180</v>
      </c>
      <c r="O75">
        <v>58</v>
      </c>
      <c r="P75">
        <v>141</v>
      </c>
      <c r="Q75">
        <v>196</v>
      </c>
      <c r="R75">
        <v>93</v>
      </c>
      <c r="S75">
        <v>90</v>
      </c>
      <c r="T75">
        <v>1.1649115721476588</v>
      </c>
    </row>
    <row r="76" spans="1:20" x14ac:dyDescent="0.35">
      <c r="A76" s="1">
        <v>45880.426388888889</v>
      </c>
      <c r="B76" s="158" t="s">
        <v>24</v>
      </c>
      <c r="C76">
        <v>1591.22998046875</v>
      </c>
      <c r="D76">
        <v>1591.5999755859375</v>
      </c>
      <c r="E76">
        <v>1591.1800537109375</v>
      </c>
      <c r="F76">
        <v>1591.4100341796875</v>
      </c>
      <c r="G76">
        <v>8124247</v>
      </c>
      <c r="H76">
        <v>568785852</v>
      </c>
      <c r="I76">
        <v>44328399.405056</v>
      </c>
      <c r="J76">
        <v>4.0758908526014118E-3</v>
      </c>
      <c r="K76">
        <v>6.4600830078125</v>
      </c>
      <c r="L76">
        <v>0.30079155672823221</v>
      </c>
      <c r="M76">
        <v>3.9577836411609502E-2</v>
      </c>
      <c r="N76">
        <v>175</v>
      </c>
      <c r="O76">
        <v>64</v>
      </c>
      <c r="P76">
        <v>140</v>
      </c>
      <c r="Q76">
        <v>196</v>
      </c>
      <c r="R76">
        <v>94</v>
      </c>
      <c r="S76">
        <v>89</v>
      </c>
      <c r="T76">
        <v>1.1656796910892442</v>
      </c>
    </row>
    <row r="77" spans="1:20" x14ac:dyDescent="0.35">
      <c r="A77" s="1">
        <v>45880.427083333336</v>
      </c>
      <c r="B77" s="158" t="s">
        <v>24</v>
      </c>
      <c r="C77">
        <v>1591.1199951171875</v>
      </c>
      <c r="D77">
        <v>1591.4000244140625</v>
      </c>
      <c r="E77">
        <v>1591.02001953125</v>
      </c>
      <c r="F77">
        <v>1591.3199462890625</v>
      </c>
      <c r="G77">
        <v>7521360</v>
      </c>
      <c r="H77">
        <v>576307212</v>
      </c>
      <c r="I77">
        <v>44328399.405056</v>
      </c>
      <c r="J77">
        <v>4.0190512719204003E-3</v>
      </c>
      <c r="K77">
        <v>6.3699951171875</v>
      </c>
      <c r="L77">
        <v>0.30870712401055411</v>
      </c>
      <c r="M77">
        <v>4.7493403693931395E-2</v>
      </c>
      <c r="N77">
        <v>179</v>
      </c>
      <c r="O77">
        <v>55</v>
      </c>
      <c r="P77">
        <v>145</v>
      </c>
      <c r="Q77">
        <v>193</v>
      </c>
      <c r="R77">
        <v>100</v>
      </c>
      <c r="S77">
        <v>86</v>
      </c>
      <c r="T77">
        <v>1.1660015394798646</v>
      </c>
    </row>
    <row r="78" spans="1:20" x14ac:dyDescent="0.35">
      <c r="A78" s="1">
        <v>45880.427777777775</v>
      </c>
      <c r="B78" s="158" t="s">
        <v>24</v>
      </c>
      <c r="C78">
        <v>1591.2900390625</v>
      </c>
      <c r="D78">
        <v>1591.2900390625</v>
      </c>
      <c r="E78">
        <v>1590.9100341796875</v>
      </c>
      <c r="F78">
        <v>1591.010009765625</v>
      </c>
      <c r="G78">
        <v>5507556</v>
      </c>
      <c r="H78">
        <v>581814768</v>
      </c>
      <c r="I78">
        <v>44328399.405056</v>
      </c>
      <c r="J78">
        <v>3.8235015492251562E-3</v>
      </c>
      <c r="K78">
        <v>6.06005859375</v>
      </c>
      <c r="L78">
        <v>0.30079155672823221</v>
      </c>
      <c r="M78">
        <v>5.8047493403693931E-2</v>
      </c>
      <c r="N78">
        <v>178</v>
      </c>
      <c r="O78">
        <v>54</v>
      </c>
      <c r="P78">
        <v>147</v>
      </c>
      <c r="Q78">
        <v>192</v>
      </c>
      <c r="R78">
        <v>99</v>
      </c>
      <c r="S78">
        <v>88</v>
      </c>
      <c r="T78">
        <v>1.1612614995981829</v>
      </c>
    </row>
    <row r="79" spans="1:20" x14ac:dyDescent="0.35">
      <c r="A79" s="1">
        <v>45880.428472222222</v>
      </c>
      <c r="B79" s="158" t="s">
        <v>24</v>
      </c>
      <c r="C79">
        <v>1591.72998046875</v>
      </c>
      <c r="D79">
        <v>1591.72998046875</v>
      </c>
      <c r="E79">
        <v>1590.97998046875</v>
      </c>
      <c r="F79">
        <v>1591.4200439453125</v>
      </c>
      <c r="G79">
        <v>4992031</v>
      </c>
      <c r="H79">
        <v>586806799</v>
      </c>
      <c r="I79">
        <v>44328399.405056</v>
      </c>
      <c r="J79">
        <v>4.0822063615659687E-3</v>
      </c>
      <c r="K79">
        <v>6.4700927734375</v>
      </c>
      <c r="L79">
        <v>0.28496042216358841</v>
      </c>
      <c r="M79">
        <v>4.7493403693931395E-2</v>
      </c>
      <c r="N79">
        <v>175</v>
      </c>
      <c r="O79">
        <v>57</v>
      </c>
      <c r="P79">
        <v>147</v>
      </c>
      <c r="Q79">
        <v>189</v>
      </c>
      <c r="R79">
        <v>103</v>
      </c>
      <c r="S79">
        <v>87</v>
      </c>
      <c r="T79">
        <v>1.1569089978759595</v>
      </c>
    </row>
    <row r="80" spans="1:20" x14ac:dyDescent="0.35">
      <c r="A80" s="1">
        <v>45880.429166666669</v>
      </c>
      <c r="B80" s="158" t="s">
        <v>24</v>
      </c>
      <c r="C80">
        <v>1592.1199951171875</v>
      </c>
      <c r="D80">
        <v>1592.1199951171875</v>
      </c>
      <c r="E80">
        <v>1591.760009765625</v>
      </c>
      <c r="F80">
        <v>1591.9000244140625</v>
      </c>
      <c r="G80">
        <v>5105542</v>
      </c>
      <c r="H80">
        <v>591912341</v>
      </c>
      <c r="I80">
        <v>44328399.405056</v>
      </c>
      <c r="J80">
        <v>4.3850427182566733E-3</v>
      </c>
      <c r="K80">
        <v>6.9500732421875</v>
      </c>
      <c r="L80">
        <v>0.29023746701846964</v>
      </c>
      <c r="M80">
        <v>4.7493403693931395E-2</v>
      </c>
      <c r="N80">
        <v>176</v>
      </c>
      <c r="O80">
        <v>53</v>
      </c>
      <c r="P80">
        <v>150</v>
      </c>
      <c r="Q80">
        <v>189</v>
      </c>
      <c r="R80">
        <v>100</v>
      </c>
      <c r="S80">
        <v>90</v>
      </c>
      <c r="T80">
        <v>1.1506104097786436</v>
      </c>
    </row>
    <row r="81" spans="1:20" x14ac:dyDescent="0.35">
      <c r="A81" s="1">
        <v>45880.429861111108</v>
      </c>
      <c r="B81" s="158" t="s">
        <v>24</v>
      </c>
      <c r="C81">
        <v>1592.1300048828125</v>
      </c>
      <c r="D81">
        <v>1592.239990234375</v>
      </c>
      <c r="E81">
        <v>1591.8599853515625</v>
      </c>
      <c r="F81">
        <v>1592.0899658203125</v>
      </c>
      <c r="G81">
        <v>4999254</v>
      </c>
      <c r="H81">
        <v>596911595</v>
      </c>
      <c r="I81">
        <v>44328399.405056</v>
      </c>
      <c r="J81">
        <v>4.5048833517792406E-3</v>
      </c>
      <c r="K81">
        <v>7.1400146484375</v>
      </c>
      <c r="L81">
        <v>0.29023746701846964</v>
      </c>
      <c r="M81">
        <v>4.7493403693931395E-2</v>
      </c>
      <c r="N81">
        <v>172</v>
      </c>
      <c r="O81">
        <v>58</v>
      </c>
      <c r="P81">
        <v>149</v>
      </c>
      <c r="Q81">
        <v>188</v>
      </c>
      <c r="R81">
        <v>99</v>
      </c>
      <c r="S81">
        <v>92</v>
      </c>
      <c r="T81">
        <v>1.1441584080630989</v>
      </c>
    </row>
    <row r="82" spans="1:20" x14ac:dyDescent="0.35">
      <c r="A82" s="1">
        <v>45880.430555555555</v>
      </c>
      <c r="B82" s="158" t="s">
        <v>24</v>
      </c>
      <c r="C82">
        <v>1592.56005859375</v>
      </c>
      <c r="D82">
        <v>1592.5899658203125</v>
      </c>
      <c r="E82">
        <v>1592.0899658203125</v>
      </c>
      <c r="F82">
        <v>1592.0899658203125</v>
      </c>
      <c r="G82">
        <v>5638590</v>
      </c>
      <c r="H82">
        <v>602550185</v>
      </c>
      <c r="I82">
        <v>44328399.405056</v>
      </c>
      <c r="J82">
        <v>4.5048833517792406E-3</v>
      </c>
      <c r="K82">
        <v>7.1400146484375</v>
      </c>
      <c r="L82">
        <v>0.28759894459102903</v>
      </c>
      <c r="M82">
        <v>4.4854881266490766E-2</v>
      </c>
      <c r="N82">
        <v>171</v>
      </c>
      <c r="O82">
        <v>59</v>
      </c>
      <c r="P82">
        <v>149</v>
      </c>
      <c r="Q82">
        <v>190</v>
      </c>
      <c r="R82">
        <v>96</v>
      </c>
      <c r="S82">
        <v>93</v>
      </c>
      <c r="T82">
        <v>1.1405350173913229</v>
      </c>
    </row>
    <row r="83" spans="1:20" x14ac:dyDescent="0.35">
      <c r="A83" s="1">
        <v>45880.431250000001</v>
      </c>
      <c r="B83" s="158" t="s">
        <v>24</v>
      </c>
      <c r="C83">
        <v>1593.1300048828125</v>
      </c>
      <c r="D83">
        <v>1593.219970703125</v>
      </c>
      <c r="E83">
        <v>1592.489990234375</v>
      </c>
      <c r="F83">
        <v>1592.5999755859375</v>
      </c>
      <c r="G83">
        <v>5159103</v>
      </c>
      <c r="H83">
        <v>607709288</v>
      </c>
      <c r="I83">
        <v>44328399.405056</v>
      </c>
      <c r="J83">
        <v>4.8266662353636152E-3</v>
      </c>
      <c r="K83">
        <v>7.6500244140625</v>
      </c>
      <c r="L83">
        <v>0.29551451187335093</v>
      </c>
      <c r="M83">
        <v>5.0131926121372031E-2</v>
      </c>
      <c r="N83">
        <v>174</v>
      </c>
      <c r="O83">
        <v>55</v>
      </c>
      <c r="P83">
        <v>150</v>
      </c>
      <c r="Q83">
        <v>187</v>
      </c>
      <c r="R83">
        <v>101</v>
      </c>
      <c r="S83">
        <v>91</v>
      </c>
      <c r="T83">
        <v>1.1363360030414829</v>
      </c>
    </row>
    <row r="84" spans="1:20" x14ac:dyDescent="0.35">
      <c r="A84" s="1">
        <v>45880.431944444441</v>
      </c>
      <c r="B84" s="158" t="s">
        <v>24</v>
      </c>
      <c r="C84">
        <v>1594.5699462890625</v>
      </c>
      <c r="D84">
        <v>1594.5699462890625</v>
      </c>
      <c r="E84">
        <v>1593.3499755859375</v>
      </c>
      <c r="F84">
        <v>1593.3499755859375</v>
      </c>
      <c r="G84">
        <v>6743501</v>
      </c>
      <c r="H84">
        <v>614452789</v>
      </c>
      <c r="I84">
        <v>44328399.405056</v>
      </c>
      <c r="J84">
        <v>5.2998672972933425E-3</v>
      </c>
      <c r="K84">
        <v>8.4000244140625</v>
      </c>
      <c r="L84">
        <v>0.30343007915567283</v>
      </c>
      <c r="M84">
        <v>5.0131926121372031E-2</v>
      </c>
      <c r="N84">
        <v>179</v>
      </c>
      <c r="O84">
        <v>52</v>
      </c>
      <c r="P84">
        <v>148</v>
      </c>
      <c r="Q84">
        <v>186</v>
      </c>
      <c r="R84">
        <v>98</v>
      </c>
      <c r="S84">
        <v>95</v>
      </c>
      <c r="T84">
        <v>1.134742014292812</v>
      </c>
    </row>
    <row r="85" spans="1:20" x14ac:dyDescent="0.35">
      <c r="A85" s="1">
        <v>45880.432638888888</v>
      </c>
      <c r="B85" s="158" t="s">
        <v>24</v>
      </c>
      <c r="C85">
        <v>1595.3900146484375</v>
      </c>
      <c r="D85">
        <v>1595.489990234375</v>
      </c>
      <c r="E85">
        <v>1594.56005859375</v>
      </c>
      <c r="F85">
        <v>1594.9000244140625</v>
      </c>
      <c r="G85">
        <v>5588042</v>
      </c>
      <c r="H85">
        <v>620040831</v>
      </c>
      <c r="I85">
        <v>44328399.405056</v>
      </c>
      <c r="J85">
        <v>6.2778469659755809E-3</v>
      </c>
      <c r="K85">
        <v>9.9500732421875</v>
      </c>
      <c r="L85">
        <v>0.31134564643799473</v>
      </c>
      <c r="M85">
        <v>4.7493403693931395E-2</v>
      </c>
      <c r="N85">
        <v>179</v>
      </c>
      <c r="O85">
        <v>51</v>
      </c>
      <c r="P85">
        <v>149</v>
      </c>
      <c r="Q85">
        <v>184</v>
      </c>
      <c r="R85">
        <v>101</v>
      </c>
      <c r="S85">
        <v>94</v>
      </c>
      <c r="T85">
        <v>1.1317064145337048</v>
      </c>
    </row>
    <row r="86" spans="1:20" x14ac:dyDescent="0.35">
      <c r="A86" s="1">
        <v>45880.433333333334</v>
      </c>
      <c r="B86" s="158" t="s">
        <v>24</v>
      </c>
      <c r="C86">
        <v>1596.8599853515625</v>
      </c>
      <c r="D86">
        <v>1596.8599853515625</v>
      </c>
      <c r="E86">
        <v>1595.18994140625</v>
      </c>
      <c r="F86">
        <v>1595.18994140625</v>
      </c>
      <c r="G86">
        <v>6764531</v>
      </c>
      <c r="H86">
        <v>626805362</v>
      </c>
      <c r="I86">
        <v>44328399.405056</v>
      </c>
      <c r="J86">
        <v>6.4607656707417107E-3</v>
      </c>
      <c r="K86">
        <v>10.239990234375</v>
      </c>
      <c r="L86">
        <v>0.32981530343007914</v>
      </c>
      <c r="M86">
        <v>4.4854881266490766E-2</v>
      </c>
      <c r="N86">
        <v>182</v>
      </c>
      <c r="O86">
        <v>55</v>
      </c>
      <c r="P86">
        <v>142</v>
      </c>
      <c r="Q86">
        <v>188</v>
      </c>
      <c r="R86">
        <v>95</v>
      </c>
      <c r="S86">
        <v>96</v>
      </c>
      <c r="T86">
        <v>1.1304012720806356</v>
      </c>
    </row>
    <row r="87" spans="1:20" x14ac:dyDescent="0.35">
      <c r="A87" s="1">
        <v>45880.434027777781</v>
      </c>
      <c r="B87" s="158" t="s">
        <v>24</v>
      </c>
      <c r="C87">
        <v>1598.06005859375</v>
      </c>
      <c r="D87">
        <v>1598.06005859375</v>
      </c>
      <c r="E87">
        <v>1596.8900146484375</v>
      </c>
      <c r="F87">
        <v>1596.8900146484375</v>
      </c>
      <c r="G87">
        <v>7729755</v>
      </c>
      <c r="H87">
        <v>634535117</v>
      </c>
      <c r="I87">
        <v>44328399.405056</v>
      </c>
      <c r="J87">
        <v>7.5334009554902954E-3</v>
      </c>
      <c r="K87">
        <v>11.9400634765625</v>
      </c>
      <c r="L87">
        <v>0.34300791556728233</v>
      </c>
      <c r="M87">
        <v>3.9577836411609502E-2</v>
      </c>
      <c r="N87">
        <v>188</v>
      </c>
      <c r="O87">
        <v>52</v>
      </c>
      <c r="P87">
        <v>139</v>
      </c>
      <c r="Q87">
        <v>187</v>
      </c>
      <c r="R87">
        <v>97</v>
      </c>
      <c r="S87">
        <v>95</v>
      </c>
      <c r="T87">
        <v>1.1304865249931124</v>
      </c>
    </row>
    <row r="88" spans="1:20" x14ac:dyDescent="0.35">
      <c r="A88" s="1">
        <v>45880.43472222222</v>
      </c>
      <c r="B88" s="158" t="s">
        <v>24</v>
      </c>
      <c r="C88">
        <v>1599.239990234375</v>
      </c>
      <c r="D88">
        <v>1599.239990234375</v>
      </c>
      <c r="E88">
        <v>1597.9200439453125</v>
      </c>
      <c r="F88">
        <v>1597.9200439453125</v>
      </c>
      <c r="G88">
        <v>6205503</v>
      </c>
      <c r="H88">
        <v>640740620</v>
      </c>
      <c r="I88">
        <v>44328399.405056</v>
      </c>
      <c r="J88">
        <v>8.1832822316236023E-3</v>
      </c>
      <c r="K88">
        <v>12.9700927734375</v>
      </c>
      <c r="L88">
        <v>0.35092348284960423</v>
      </c>
      <c r="M88">
        <v>4.4854881266490766E-2</v>
      </c>
      <c r="N88">
        <v>190</v>
      </c>
      <c r="O88">
        <v>52</v>
      </c>
      <c r="P88">
        <v>137</v>
      </c>
      <c r="Q88">
        <v>183</v>
      </c>
      <c r="R88">
        <v>100</v>
      </c>
      <c r="S88">
        <v>96</v>
      </c>
      <c r="T88">
        <v>1.1279451133556315</v>
      </c>
    </row>
    <row r="89" spans="1:20" x14ac:dyDescent="0.35">
      <c r="A89" s="1">
        <v>45880.435416666667</v>
      </c>
      <c r="B89" s="158" t="s">
        <v>24</v>
      </c>
      <c r="C89">
        <v>1600.5400390625</v>
      </c>
      <c r="D89">
        <v>1600.719970703125</v>
      </c>
      <c r="E89">
        <v>1599.489990234375</v>
      </c>
      <c r="F89">
        <v>1599.510009765625</v>
      </c>
      <c r="G89">
        <v>8342996</v>
      </c>
      <c r="H89">
        <v>649083616</v>
      </c>
      <c r="I89">
        <v>44328399.405056</v>
      </c>
      <c r="J89">
        <v>9.1864469177620617E-3</v>
      </c>
      <c r="K89">
        <v>14.56005859375</v>
      </c>
      <c r="L89">
        <v>0.37203166226912932</v>
      </c>
      <c r="M89">
        <v>4.221635883905013E-2</v>
      </c>
      <c r="N89">
        <v>195</v>
      </c>
      <c r="O89">
        <v>50</v>
      </c>
      <c r="P89">
        <v>134</v>
      </c>
      <c r="Q89">
        <v>184</v>
      </c>
      <c r="R89">
        <v>100</v>
      </c>
      <c r="S89">
        <v>95</v>
      </c>
      <c r="T89">
        <v>1.1283896664611228</v>
      </c>
    </row>
    <row r="90" spans="1:20" x14ac:dyDescent="0.35">
      <c r="A90" s="1">
        <v>45880.436111111114</v>
      </c>
      <c r="B90" s="158" t="s">
        <v>24</v>
      </c>
      <c r="C90">
        <v>1600.6500244140625</v>
      </c>
      <c r="D90">
        <v>1601</v>
      </c>
      <c r="E90">
        <v>1600.3699951171875</v>
      </c>
      <c r="F90">
        <v>1600.9200439453125</v>
      </c>
      <c r="G90">
        <v>8987776</v>
      </c>
      <c r="H90">
        <v>658071392</v>
      </c>
      <c r="I90">
        <v>44328399.405056</v>
      </c>
      <c r="J90">
        <v>1.007608647934251E-2</v>
      </c>
      <c r="K90">
        <v>15.9700927734375</v>
      </c>
      <c r="L90">
        <v>0.37203166226912932</v>
      </c>
      <c r="M90">
        <v>3.9577836411609502E-2</v>
      </c>
      <c r="N90">
        <v>195</v>
      </c>
      <c r="O90">
        <v>50</v>
      </c>
      <c r="P90">
        <v>134</v>
      </c>
      <c r="Q90">
        <v>184</v>
      </c>
      <c r="R90">
        <v>100</v>
      </c>
      <c r="S90">
        <v>95</v>
      </c>
      <c r="T90">
        <v>1.1298880322465565</v>
      </c>
    </row>
    <row r="91" spans="1:20" x14ac:dyDescent="0.35">
      <c r="A91" s="1">
        <v>45880.436805555553</v>
      </c>
      <c r="B91" s="158" t="s">
        <v>24</v>
      </c>
      <c r="C91">
        <v>1600.7099609375</v>
      </c>
      <c r="D91">
        <v>1601.18994140625</v>
      </c>
      <c r="E91">
        <v>1599.969970703125</v>
      </c>
      <c r="F91">
        <v>1600.719970703125</v>
      </c>
      <c r="G91">
        <v>9558945</v>
      </c>
      <c r="H91">
        <v>667630337</v>
      </c>
      <c r="I91">
        <v>44328399.405056</v>
      </c>
      <c r="J91">
        <v>9.9498533184533781E-3</v>
      </c>
      <c r="K91">
        <v>15.77001953125</v>
      </c>
      <c r="L91">
        <v>0.38522427440633245</v>
      </c>
      <c r="M91">
        <v>4.221635883905013E-2</v>
      </c>
      <c r="N91">
        <v>201</v>
      </c>
      <c r="O91">
        <v>47</v>
      </c>
      <c r="P91">
        <v>131</v>
      </c>
      <c r="Q91">
        <v>184</v>
      </c>
      <c r="R91">
        <v>99</v>
      </c>
      <c r="S91">
        <v>96</v>
      </c>
      <c r="T91">
        <v>1.1318196074563371</v>
      </c>
    </row>
    <row r="92" spans="1:20" x14ac:dyDescent="0.35">
      <c r="A92" s="1">
        <v>45880.4375</v>
      </c>
      <c r="B92" s="158" t="s">
        <v>24</v>
      </c>
      <c r="C92">
        <v>1601.25</v>
      </c>
      <c r="D92">
        <v>1601.7900390625</v>
      </c>
      <c r="E92">
        <v>1600.81005859375</v>
      </c>
      <c r="F92">
        <v>1600.81005859375</v>
      </c>
      <c r="G92">
        <v>7199888</v>
      </c>
      <c r="H92">
        <v>674830225</v>
      </c>
      <c r="I92">
        <v>44328399.405056</v>
      </c>
      <c r="J92">
        <v>1.000669289913439E-2</v>
      </c>
      <c r="K92">
        <v>15.860107421875</v>
      </c>
      <c r="L92">
        <v>0.37994722955145116</v>
      </c>
      <c r="M92">
        <v>3.9577836411609502E-2</v>
      </c>
      <c r="N92">
        <v>199</v>
      </c>
      <c r="O92">
        <v>49</v>
      </c>
      <c r="P92">
        <v>131</v>
      </c>
      <c r="Q92">
        <v>186</v>
      </c>
      <c r="R92">
        <v>99</v>
      </c>
      <c r="S92">
        <v>94</v>
      </c>
      <c r="T92">
        <v>1.1306285779341754</v>
      </c>
    </row>
    <row r="93" spans="1:20" x14ac:dyDescent="0.35">
      <c r="A93" s="1">
        <v>45880.438194444447</v>
      </c>
      <c r="B93" s="158" t="s">
        <v>24</v>
      </c>
      <c r="C93">
        <v>1600.6400146484375</v>
      </c>
      <c r="D93">
        <v>1601.31005859375</v>
      </c>
      <c r="E93">
        <v>1600.6400146484375</v>
      </c>
      <c r="F93">
        <v>1601.239990234375</v>
      </c>
      <c r="G93">
        <v>7281134</v>
      </c>
      <c r="H93">
        <v>682111359</v>
      </c>
      <c r="I93">
        <v>44328399.405056</v>
      </c>
      <c r="J93">
        <v>1.027795171100231E-2</v>
      </c>
      <c r="K93">
        <v>16.2900390625</v>
      </c>
      <c r="L93">
        <v>0.39313984168865435</v>
      </c>
      <c r="M93">
        <v>4.221635883905013E-2</v>
      </c>
      <c r="N93">
        <v>201</v>
      </c>
      <c r="O93">
        <v>48</v>
      </c>
      <c r="P93">
        <v>130</v>
      </c>
      <c r="Q93">
        <v>188</v>
      </c>
      <c r="R93">
        <v>98</v>
      </c>
      <c r="S93">
        <v>93</v>
      </c>
      <c r="T93">
        <v>1.1302583081031565</v>
      </c>
    </row>
    <row r="94" spans="1:20" x14ac:dyDescent="0.35">
      <c r="A94" s="1">
        <v>45880.438888888886</v>
      </c>
      <c r="B94" s="158" t="s">
        <v>24</v>
      </c>
      <c r="C94">
        <v>1599.4599609375</v>
      </c>
      <c r="D94">
        <v>1600.530029296875</v>
      </c>
      <c r="E94">
        <v>1599.3599853515625</v>
      </c>
      <c r="F94">
        <v>1600.530029296875</v>
      </c>
      <c r="G94">
        <v>7102618</v>
      </c>
      <c r="H94">
        <v>689213977</v>
      </c>
      <c r="I94">
        <v>44328399.405056</v>
      </c>
      <c r="J94">
        <v>9.8300126849308108E-3</v>
      </c>
      <c r="K94">
        <v>15.580078125</v>
      </c>
      <c r="L94">
        <v>0.39313984168865435</v>
      </c>
      <c r="M94">
        <v>3.9577836411609502E-2</v>
      </c>
      <c r="N94">
        <v>203</v>
      </c>
      <c r="O94">
        <v>46</v>
      </c>
      <c r="P94">
        <v>130</v>
      </c>
      <c r="Q94">
        <v>188</v>
      </c>
      <c r="R94">
        <v>98</v>
      </c>
      <c r="S94">
        <v>93</v>
      </c>
      <c r="T94">
        <v>1.1290240993248817</v>
      </c>
    </row>
    <row r="95" spans="1:20" x14ac:dyDescent="0.35">
      <c r="A95" s="1">
        <v>45880.439583333333</v>
      </c>
      <c r="B95" s="158" t="s">
        <v>24</v>
      </c>
      <c r="C95">
        <v>1598.4000244140625</v>
      </c>
      <c r="D95">
        <v>1599.449951171875</v>
      </c>
      <c r="E95">
        <v>1598.199951171875</v>
      </c>
      <c r="F95">
        <v>1599.1400146484375</v>
      </c>
      <c r="G95">
        <v>6204321</v>
      </c>
      <c r="H95">
        <v>695418298</v>
      </c>
      <c r="I95">
        <v>44328399.405056</v>
      </c>
      <c r="J95">
        <v>8.9530041412794765E-3</v>
      </c>
      <c r="K95">
        <v>14.1900634765625</v>
      </c>
      <c r="L95">
        <v>0.37203166226912932</v>
      </c>
      <c r="M95">
        <v>3.6939313984168866E-2</v>
      </c>
      <c r="N95">
        <v>202</v>
      </c>
      <c r="O95">
        <v>44</v>
      </c>
      <c r="P95">
        <v>133</v>
      </c>
      <c r="Q95">
        <v>186</v>
      </c>
      <c r="R95">
        <v>99</v>
      </c>
      <c r="S95">
        <v>94</v>
      </c>
      <c r="T95">
        <v>1.1264954348760106</v>
      </c>
    </row>
    <row r="96" spans="1:20" x14ac:dyDescent="0.35">
      <c r="A96" s="1">
        <v>45880.44027777778</v>
      </c>
      <c r="B96" s="158" t="s">
        <v>24</v>
      </c>
      <c r="C96">
        <v>1597.719970703125</v>
      </c>
      <c r="D96">
        <v>1598.449951171875</v>
      </c>
      <c r="E96">
        <v>1597.719970703125</v>
      </c>
      <c r="F96">
        <v>1598.27001953125</v>
      </c>
      <c r="G96">
        <v>4106577</v>
      </c>
      <c r="H96">
        <v>699524875</v>
      </c>
      <c r="I96">
        <v>44328399.405056</v>
      </c>
      <c r="J96">
        <v>8.4040939901770736E-3</v>
      </c>
      <c r="K96">
        <v>13.320068359375</v>
      </c>
      <c r="L96">
        <v>0.36939313984168864</v>
      </c>
      <c r="M96">
        <v>3.9577836411609502E-2</v>
      </c>
      <c r="N96">
        <v>199</v>
      </c>
      <c r="O96">
        <v>45</v>
      </c>
      <c r="P96">
        <v>135</v>
      </c>
      <c r="Q96">
        <v>185</v>
      </c>
      <c r="R96">
        <v>100</v>
      </c>
      <c r="S96">
        <v>94</v>
      </c>
      <c r="T96">
        <v>1.121281068288549</v>
      </c>
    </row>
    <row r="97" spans="1:20" x14ac:dyDescent="0.35">
      <c r="A97" s="1">
        <v>45880.440972222219</v>
      </c>
      <c r="B97" s="158" t="s">
        <v>24</v>
      </c>
      <c r="C97">
        <v>1597.6300048828125</v>
      </c>
      <c r="D97">
        <v>1597.8399658203125</v>
      </c>
      <c r="E97">
        <v>1597.3800048828125</v>
      </c>
      <c r="F97">
        <v>1597.780029296875</v>
      </c>
      <c r="G97">
        <v>4986402</v>
      </c>
      <c r="H97">
        <v>704511277</v>
      </c>
      <c r="I97">
        <v>44328399.405056</v>
      </c>
      <c r="J97">
        <v>8.0949421245218121E-3</v>
      </c>
      <c r="K97">
        <v>12.830078125</v>
      </c>
      <c r="L97">
        <v>0.35620052770448551</v>
      </c>
      <c r="M97">
        <v>5.0131926121372031E-2</v>
      </c>
      <c r="N97">
        <v>197</v>
      </c>
      <c r="O97">
        <v>44</v>
      </c>
      <c r="P97">
        <v>138</v>
      </c>
      <c r="Q97">
        <v>189</v>
      </c>
      <c r="R97">
        <v>97</v>
      </c>
      <c r="S97">
        <v>93</v>
      </c>
      <c r="T97">
        <v>1.1167650337786408</v>
      </c>
    </row>
    <row r="98" spans="1:20" x14ac:dyDescent="0.35">
      <c r="A98" s="1">
        <v>45880.441666666666</v>
      </c>
      <c r="B98" s="158" t="s">
        <v>24</v>
      </c>
      <c r="C98">
        <v>1598.280029296875</v>
      </c>
      <c r="D98">
        <v>1598.2900390625</v>
      </c>
      <c r="E98">
        <v>1597.699951171875</v>
      </c>
      <c r="F98">
        <v>1597.719970703125</v>
      </c>
      <c r="G98">
        <v>4265719</v>
      </c>
      <c r="H98">
        <v>708776996</v>
      </c>
      <c r="I98">
        <v>44328399.405056</v>
      </c>
      <c r="J98">
        <v>8.0570490707344705E-3</v>
      </c>
      <c r="K98">
        <v>12.77001953125</v>
      </c>
      <c r="L98">
        <v>0.34828496042216361</v>
      </c>
      <c r="M98">
        <v>5.0131926121372031E-2</v>
      </c>
      <c r="N98">
        <v>195</v>
      </c>
      <c r="O98">
        <v>46</v>
      </c>
      <c r="P98">
        <v>138</v>
      </c>
      <c r="Q98">
        <v>187</v>
      </c>
      <c r="R98">
        <v>99</v>
      </c>
      <c r="S98">
        <v>93</v>
      </c>
      <c r="T98">
        <v>1.1115805039252369</v>
      </c>
    </row>
    <row r="99" spans="1:20" x14ac:dyDescent="0.35">
      <c r="A99" s="1">
        <v>45880.442361111112</v>
      </c>
      <c r="B99" s="158" t="s">
        <v>24</v>
      </c>
      <c r="C99">
        <v>1598.25</v>
      </c>
      <c r="D99">
        <v>1598.6300048828125</v>
      </c>
      <c r="E99">
        <v>1598.1300048828125</v>
      </c>
      <c r="F99">
        <v>1598.280029296875</v>
      </c>
      <c r="G99">
        <v>3630799</v>
      </c>
      <c r="H99">
        <v>712407795</v>
      </c>
      <c r="I99">
        <v>44328399.405056</v>
      </c>
      <c r="J99">
        <v>8.4104094991416297E-3</v>
      </c>
      <c r="K99">
        <v>13.330078125</v>
      </c>
      <c r="L99">
        <v>0.33245382585751981</v>
      </c>
      <c r="M99">
        <v>5.2770448548812667E-2</v>
      </c>
      <c r="N99">
        <v>193</v>
      </c>
      <c r="O99">
        <v>51</v>
      </c>
      <c r="P99">
        <v>135</v>
      </c>
      <c r="Q99">
        <v>186</v>
      </c>
      <c r="R99">
        <v>99</v>
      </c>
      <c r="S99">
        <v>94</v>
      </c>
      <c r="T99">
        <v>1.1062688268348526</v>
      </c>
    </row>
    <row r="100" spans="1:20" x14ac:dyDescent="0.35">
      <c r="A100" s="1">
        <v>45880.443055555559</v>
      </c>
      <c r="B100" s="158" t="s">
        <v>24</v>
      </c>
      <c r="C100">
        <v>1598</v>
      </c>
      <c r="D100">
        <v>1598.43994140625</v>
      </c>
      <c r="E100">
        <v>1597.9300537109375</v>
      </c>
      <c r="F100">
        <v>1598.43994140625</v>
      </c>
      <c r="G100">
        <v>3884137</v>
      </c>
      <c r="H100">
        <v>716291932</v>
      </c>
      <c r="I100">
        <v>44328399.405056</v>
      </c>
      <c r="J100">
        <v>8.5113036057705271E-3</v>
      </c>
      <c r="K100">
        <v>13.489990234375</v>
      </c>
      <c r="L100">
        <v>0.33245382585751981</v>
      </c>
      <c r="M100">
        <v>5.2770448548812667E-2</v>
      </c>
      <c r="N100">
        <v>188</v>
      </c>
      <c r="O100">
        <v>57</v>
      </c>
      <c r="P100">
        <v>134</v>
      </c>
      <c r="Q100">
        <v>185</v>
      </c>
      <c r="R100">
        <v>98</v>
      </c>
      <c r="S100">
        <v>96</v>
      </c>
      <c r="T100">
        <v>1.1013806736747445</v>
      </c>
    </row>
    <row r="101" spans="1:20" x14ac:dyDescent="0.35">
      <c r="A101" s="1">
        <v>45880.443749999999</v>
      </c>
      <c r="B101" s="158" t="s">
        <v>24</v>
      </c>
      <c r="C101">
        <v>1597.699951171875</v>
      </c>
      <c r="D101">
        <v>1598.239990234375</v>
      </c>
      <c r="E101">
        <v>1597.5999755859375</v>
      </c>
      <c r="F101">
        <v>1598.0699462890625</v>
      </c>
      <c r="G101">
        <v>3249639</v>
      </c>
      <c r="H101">
        <v>719541571</v>
      </c>
      <c r="I101">
        <v>44328399.405056</v>
      </c>
      <c r="J101">
        <v>8.2778608292879419E-3</v>
      </c>
      <c r="K101">
        <v>13.1199951171875</v>
      </c>
      <c r="L101">
        <v>0.32717678100263853</v>
      </c>
      <c r="M101">
        <v>6.0686015831134567E-2</v>
      </c>
      <c r="N101">
        <v>186</v>
      </c>
      <c r="O101">
        <v>58</v>
      </c>
      <c r="P101">
        <v>135</v>
      </c>
      <c r="Q101">
        <v>183</v>
      </c>
      <c r="R101">
        <v>101</v>
      </c>
      <c r="S101">
        <v>95</v>
      </c>
      <c r="T101">
        <v>1.0946066486039867</v>
      </c>
    </row>
    <row r="102" spans="1:20" x14ac:dyDescent="0.35">
      <c r="A102" s="1">
        <v>45880.444444444445</v>
      </c>
      <c r="B102" s="158" t="s">
        <v>24</v>
      </c>
      <c r="C102">
        <v>1597.97998046875</v>
      </c>
      <c r="D102">
        <v>1598.0899658203125</v>
      </c>
      <c r="E102">
        <v>1597.719970703125</v>
      </c>
      <c r="F102">
        <v>1597.75</v>
      </c>
      <c r="G102">
        <v>3096671</v>
      </c>
      <c r="H102">
        <v>722638242</v>
      </c>
      <c r="I102">
        <v>44328399.405056</v>
      </c>
      <c r="J102">
        <v>8.0759955976281404E-3</v>
      </c>
      <c r="K102">
        <v>12.800048828125</v>
      </c>
      <c r="L102">
        <v>0.32453825857519791</v>
      </c>
      <c r="M102">
        <v>5.8047493403693931E-2</v>
      </c>
      <c r="N102">
        <v>184</v>
      </c>
      <c r="O102">
        <v>56</v>
      </c>
      <c r="P102">
        <v>139</v>
      </c>
      <c r="Q102">
        <v>181</v>
      </c>
      <c r="R102">
        <v>103</v>
      </c>
      <c r="S102">
        <v>95</v>
      </c>
      <c r="T102">
        <v>1.0889514542500311</v>
      </c>
    </row>
    <row r="103" spans="1:20" x14ac:dyDescent="0.35">
      <c r="A103" s="1">
        <v>45880.445138888892</v>
      </c>
      <c r="B103" s="158" t="s">
        <v>24</v>
      </c>
      <c r="C103">
        <v>1597.6500244140625</v>
      </c>
      <c r="D103">
        <v>1597.989990234375</v>
      </c>
      <c r="E103">
        <v>1597.6199951171875</v>
      </c>
      <c r="F103">
        <v>1597.989990234375</v>
      </c>
      <c r="G103">
        <v>2815682</v>
      </c>
      <c r="H103">
        <v>725453924</v>
      </c>
      <c r="I103">
        <v>44328399.405056</v>
      </c>
      <c r="J103">
        <v>8.2274137759734932E-3</v>
      </c>
      <c r="K103">
        <v>13.0400390625</v>
      </c>
      <c r="L103">
        <v>0.31662269129287601</v>
      </c>
      <c r="M103">
        <v>4.7493403693931395E-2</v>
      </c>
      <c r="N103">
        <v>184</v>
      </c>
      <c r="O103">
        <v>61</v>
      </c>
      <c r="P103">
        <v>134</v>
      </c>
      <c r="Q103">
        <v>180</v>
      </c>
      <c r="R103">
        <v>102</v>
      </c>
      <c r="S103">
        <v>97</v>
      </c>
      <c r="T103">
        <v>1.0822334993685399</v>
      </c>
    </row>
    <row r="104" spans="1:20" x14ac:dyDescent="0.35">
      <c r="A104" s="1">
        <v>45880.445833333331</v>
      </c>
      <c r="B104" s="158" t="s">
        <v>24</v>
      </c>
      <c r="C104">
        <v>1597.56005859375</v>
      </c>
      <c r="D104">
        <v>1597.72998046875</v>
      </c>
      <c r="E104">
        <v>1597.3800048828125</v>
      </c>
      <c r="F104">
        <v>1597.6800537109375</v>
      </c>
      <c r="G104">
        <v>2493000</v>
      </c>
      <c r="H104">
        <v>727946924</v>
      </c>
      <c r="I104">
        <v>44328399.405056</v>
      </c>
      <c r="J104">
        <v>8.0318640532782495E-3</v>
      </c>
      <c r="K104">
        <v>12.7301025390625</v>
      </c>
      <c r="L104">
        <v>0.32981530343007914</v>
      </c>
      <c r="M104">
        <v>5.5408970976253295E-2</v>
      </c>
      <c r="N104">
        <v>184</v>
      </c>
      <c r="O104">
        <v>54</v>
      </c>
      <c r="P104">
        <v>141</v>
      </c>
      <c r="Q104">
        <v>179</v>
      </c>
      <c r="R104">
        <v>102</v>
      </c>
      <c r="S104">
        <v>98</v>
      </c>
      <c r="T104">
        <v>1.0756561610742359</v>
      </c>
    </row>
    <row r="105" spans="1:20" x14ac:dyDescent="0.35">
      <c r="A105" s="1">
        <v>45880.446527777778</v>
      </c>
      <c r="B105" s="158" t="s">
        <v>24</v>
      </c>
      <c r="C105">
        <v>1597.5699462890625</v>
      </c>
      <c r="D105">
        <v>1597.5699462890625</v>
      </c>
      <c r="E105">
        <v>1597.239990234375</v>
      </c>
      <c r="F105">
        <v>1597.3499755859375</v>
      </c>
      <c r="G105">
        <v>3509440</v>
      </c>
      <c r="H105">
        <v>731456364</v>
      </c>
      <c r="I105">
        <v>44328399.405056</v>
      </c>
      <c r="J105">
        <v>7.8236062942518853E-3</v>
      </c>
      <c r="K105">
        <v>12.4000244140625</v>
      </c>
      <c r="L105">
        <v>0.31926121372031663</v>
      </c>
      <c r="M105">
        <v>4.7493403693931395E-2</v>
      </c>
      <c r="N105">
        <v>184</v>
      </c>
      <c r="O105">
        <v>52</v>
      </c>
      <c r="P105">
        <v>143</v>
      </c>
      <c r="Q105">
        <v>179</v>
      </c>
      <c r="R105">
        <v>102</v>
      </c>
      <c r="S105">
        <v>98</v>
      </c>
      <c r="T105">
        <v>1.0704314767353327</v>
      </c>
    </row>
    <row r="106" spans="1:20" x14ac:dyDescent="0.35">
      <c r="A106" s="1">
        <v>45880.447222222225</v>
      </c>
      <c r="B106" s="158" t="s">
        <v>24</v>
      </c>
      <c r="C106">
        <v>1597.489990234375</v>
      </c>
      <c r="D106">
        <v>1597.5699462890625</v>
      </c>
      <c r="E106">
        <v>1597.0699462890625</v>
      </c>
      <c r="F106">
        <v>1597.5699462890625</v>
      </c>
      <c r="G106">
        <v>2755724</v>
      </c>
      <c r="H106">
        <v>734212088</v>
      </c>
      <c r="I106">
        <v>44328399.405056</v>
      </c>
      <c r="J106">
        <v>7.9623934546681242E-3</v>
      </c>
      <c r="K106">
        <v>12.6199951171875</v>
      </c>
      <c r="L106">
        <v>0.31398416886543534</v>
      </c>
      <c r="M106">
        <v>5.0131926121372031E-2</v>
      </c>
      <c r="N106">
        <v>185</v>
      </c>
      <c r="O106">
        <v>51</v>
      </c>
      <c r="P106">
        <v>143</v>
      </c>
      <c r="Q106">
        <v>179</v>
      </c>
      <c r="R106">
        <v>102</v>
      </c>
      <c r="S106">
        <v>98</v>
      </c>
      <c r="T106">
        <v>1.0642724462273039</v>
      </c>
    </row>
    <row r="107" spans="1:20" x14ac:dyDescent="0.35">
      <c r="A107" s="1">
        <v>45880.447916666664</v>
      </c>
      <c r="B107" s="158" t="s">
        <v>24</v>
      </c>
      <c r="C107">
        <v>1597.0799560546875</v>
      </c>
      <c r="D107">
        <v>1597.6500244140625</v>
      </c>
      <c r="E107">
        <v>1597.0799560546875</v>
      </c>
      <c r="F107">
        <v>1597.550048828125</v>
      </c>
      <c r="G107">
        <v>3652195</v>
      </c>
      <c r="H107">
        <v>737864283</v>
      </c>
      <c r="I107">
        <v>44328399.405056</v>
      </c>
      <c r="J107">
        <v>7.9498394551410171E-3</v>
      </c>
      <c r="K107">
        <v>12.60009765625</v>
      </c>
      <c r="L107">
        <v>0.31926121372031663</v>
      </c>
      <c r="M107">
        <v>5.2770448548812667E-2</v>
      </c>
      <c r="N107">
        <v>187</v>
      </c>
      <c r="O107">
        <v>47</v>
      </c>
      <c r="P107">
        <v>145</v>
      </c>
      <c r="Q107">
        <v>178</v>
      </c>
      <c r="R107">
        <v>102</v>
      </c>
      <c r="S107">
        <v>99</v>
      </c>
      <c r="T107">
        <v>1.0597315841692165</v>
      </c>
    </row>
    <row r="108" spans="1:20" x14ac:dyDescent="0.35">
      <c r="A108" s="1">
        <v>45880.448611111111</v>
      </c>
      <c r="B108" s="158" t="s">
        <v>24</v>
      </c>
      <c r="C108">
        <v>1597.6300048828125</v>
      </c>
      <c r="D108">
        <v>1597.6700439453125</v>
      </c>
      <c r="E108">
        <v>1597.300048828125</v>
      </c>
      <c r="F108">
        <v>1597.4100341796875</v>
      </c>
      <c r="G108">
        <v>2762281</v>
      </c>
      <c r="H108">
        <v>740626564</v>
      </c>
      <c r="I108">
        <v>44328399.405056</v>
      </c>
      <c r="J108">
        <v>7.8614993480392269E-3</v>
      </c>
      <c r="K108">
        <v>12.4600830078125</v>
      </c>
      <c r="L108">
        <v>0.31134564643799473</v>
      </c>
      <c r="M108">
        <v>5.5408970976253295E-2</v>
      </c>
      <c r="N108">
        <v>182</v>
      </c>
      <c r="O108">
        <v>54</v>
      </c>
      <c r="P108">
        <v>143</v>
      </c>
      <c r="Q108">
        <v>174</v>
      </c>
      <c r="R108">
        <v>106</v>
      </c>
      <c r="S108">
        <v>99</v>
      </c>
      <c r="T108">
        <v>1.0529760686281884</v>
      </c>
    </row>
    <row r="109" spans="1:20" x14ac:dyDescent="0.35">
      <c r="A109" s="1">
        <v>45880.449305555558</v>
      </c>
      <c r="B109" s="158" t="s">
        <v>24</v>
      </c>
      <c r="C109">
        <v>1598.1800537109375</v>
      </c>
      <c r="D109">
        <v>1598.300048828125</v>
      </c>
      <c r="E109">
        <v>1597.739990234375</v>
      </c>
      <c r="F109">
        <v>1597.739990234375</v>
      </c>
      <c r="G109">
        <v>2394171</v>
      </c>
      <c r="H109">
        <v>743020735</v>
      </c>
      <c r="I109">
        <v>44328399.405056</v>
      </c>
      <c r="J109">
        <v>8.0696800886635844E-3</v>
      </c>
      <c r="K109">
        <v>12.7900390625</v>
      </c>
      <c r="L109">
        <v>0.30606860158311344</v>
      </c>
      <c r="M109">
        <v>5.2770448548812667E-2</v>
      </c>
      <c r="N109">
        <v>183</v>
      </c>
      <c r="O109">
        <v>49</v>
      </c>
      <c r="P109">
        <v>147</v>
      </c>
      <c r="Q109">
        <v>174</v>
      </c>
      <c r="R109">
        <v>105</v>
      </c>
      <c r="S109">
        <v>100</v>
      </c>
      <c r="T109">
        <v>1.047243345036776</v>
      </c>
    </row>
    <row r="110" spans="1:20" x14ac:dyDescent="0.35">
      <c r="A110" s="1">
        <v>45880.45</v>
      </c>
      <c r="B110" s="158" t="s">
        <v>24</v>
      </c>
      <c r="C110">
        <v>1597.93994140625</v>
      </c>
      <c r="D110">
        <v>1598.3800048828125</v>
      </c>
      <c r="E110">
        <v>1597.93994140625</v>
      </c>
      <c r="F110">
        <v>1598.22998046875</v>
      </c>
      <c r="G110">
        <v>2578179</v>
      </c>
      <c r="H110">
        <v>745598914</v>
      </c>
      <c r="I110">
        <v>44328399.405056</v>
      </c>
      <c r="J110">
        <v>8.3788319543188459E-3</v>
      </c>
      <c r="K110">
        <v>13.280029296875</v>
      </c>
      <c r="L110">
        <v>0.30343007915567283</v>
      </c>
      <c r="M110">
        <v>5.5408970976253295E-2</v>
      </c>
      <c r="N110">
        <v>188</v>
      </c>
      <c r="O110">
        <v>45</v>
      </c>
      <c r="P110">
        <v>146</v>
      </c>
      <c r="Q110">
        <v>174</v>
      </c>
      <c r="R110">
        <v>103</v>
      </c>
      <c r="S110">
        <v>102</v>
      </c>
      <c r="T110">
        <v>1.0418656949667706</v>
      </c>
    </row>
    <row r="111" spans="1:20" x14ac:dyDescent="0.35">
      <c r="A111" s="1">
        <v>45880.450694444444</v>
      </c>
      <c r="B111" s="158" t="s">
        <v>24</v>
      </c>
      <c r="C111">
        <v>1597.9599609375</v>
      </c>
      <c r="D111">
        <v>1598.3199462890625</v>
      </c>
      <c r="E111">
        <v>1597.8800048828125</v>
      </c>
      <c r="F111">
        <v>1598.0400390625</v>
      </c>
      <c r="G111">
        <v>2310910</v>
      </c>
      <c r="H111">
        <v>747909824</v>
      </c>
      <c r="I111">
        <v>44328399.405056</v>
      </c>
      <c r="J111">
        <v>8.2589913207962787E-3</v>
      </c>
      <c r="K111">
        <v>13.090087890625</v>
      </c>
      <c r="L111">
        <v>0.29815303430079154</v>
      </c>
      <c r="M111">
        <v>5.2770448548812667E-2</v>
      </c>
      <c r="N111">
        <v>188</v>
      </c>
      <c r="O111">
        <v>44</v>
      </c>
      <c r="P111">
        <v>147</v>
      </c>
      <c r="Q111">
        <v>173</v>
      </c>
      <c r="R111">
        <v>104</v>
      </c>
      <c r="S111">
        <v>102</v>
      </c>
      <c r="T111">
        <v>1.0355836134568912</v>
      </c>
    </row>
    <row r="112" spans="1:20" x14ac:dyDescent="0.35">
      <c r="A112" s="1">
        <v>45880.451388888891</v>
      </c>
      <c r="B112" s="158" t="s">
        <v>24</v>
      </c>
      <c r="C112">
        <v>1598.06005859375</v>
      </c>
      <c r="D112">
        <v>1598.0699462890625</v>
      </c>
      <c r="E112">
        <v>1597.9100341796875</v>
      </c>
      <c r="F112">
        <v>1598.030029296875</v>
      </c>
      <c r="G112">
        <v>3468424</v>
      </c>
      <c r="H112">
        <v>751378248</v>
      </c>
      <c r="I112">
        <v>44328399.405056</v>
      </c>
      <c r="J112">
        <v>8.2526758118317209E-3</v>
      </c>
      <c r="K112">
        <v>13.080078125</v>
      </c>
      <c r="L112">
        <v>0.29287598944591031</v>
      </c>
      <c r="M112">
        <v>5.2770448548812667E-2</v>
      </c>
      <c r="N112">
        <v>187</v>
      </c>
      <c r="O112">
        <v>44</v>
      </c>
      <c r="P112">
        <v>148</v>
      </c>
      <c r="Q112">
        <v>168</v>
      </c>
      <c r="R112">
        <v>109</v>
      </c>
      <c r="S112">
        <v>102</v>
      </c>
      <c r="T112">
        <v>1.0308165462306915</v>
      </c>
    </row>
    <row r="113" spans="1:20" x14ac:dyDescent="0.35">
      <c r="A113" s="1">
        <v>45880.45208333333</v>
      </c>
      <c r="B113" s="158" t="s">
        <v>24</v>
      </c>
      <c r="C113">
        <v>1598.0899658203125</v>
      </c>
      <c r="D113">
        <v>1598.56005859375</v>
      </c>
      <c r="E113">
        <v>1597.969970703125</v>
      </c>
      <c r="F113">
        <v>1597.969970703125</v>
      </c>
      <c r="G113">
        <v>3076435</v>
      </c>
      <c r="H113">
        <v>754454683</v>
      </c>
      <c r="I113">
        <v>44328399.405056</v>
      </c>
      <c r="J113">
        <v>8.2147827580443793E-3</v>
      </c>
      <c r="K113">
        <v>13.02001953125</v>
      </c>
      <c r="L113">
        <v>0.29815303430079154</v>
      </c>
      <c r="M113">
        <v>5.8047493403693931E-2</v>
      </c>
      <c r="N113">
        <v>185</v>
      </c>
      <c r="O113">
        <v>47</v>
      </c>
      <c r="P113">
        <v>147</v>
      </c>
      <c r="Q113">
        <v>167</v>
      </c>
      <c r="R113">
        <v>110</v>
      </c>
      <c r="S113">
        <v>102</v>
      </c>
      <c r="T113">
        <v>1.0266888947396504</v>
      </c>
    </row>
    <row r="114" spans="1:20" x14ac:dyDescent="0.35">
      <c r="A114" s="1">
        <v>45880.452777777777</v>
      </c>
      <c r="B114" s="158" t="s">
        <v>24</v>
      </c>
      <c r="C114">
        <v>1598.25</v>
      </c>
      <c r="D114">
        <v>1598.2900390625</v>
      </c>
      <c r="E114">
        <v>1597.949951171875</v>
      </c>
      <c r="F114">
        <v>1598.0999755859375</v>
      </c>
      <c r="G114">
        <v>2982696</v>
      </c>
      <c r="H114">
        <v>757437379</v>
      </c>
      <c r="I114">
        <v>44328399.405056</v>
      </c>
      <c r="J114">
        <v>8.2968073561816118E-3</v>
      </c>
      <c r="K114">
        <v>13.1500244140625</v>
      </c>
      <c r="L114">
        <v>0.29551451187335093</v>
      </c>
      <c r="M114">
        <v>6.0686015831134567E-2</v>
      </c>
      <c r="N114">
        <v>184</v>
      </c>
      <c r="O114">
        <v>47</v>
      </c>
      <c r="P114">
        <v>148</v>
      </c>
      <c r="Q114">
        <v>167</v>
      </c>
      <c r="R114">
        <v>107</v>
      </c>
      <c r="S114">
        <v>105</v>
      </c>
      <c r="T114">
        <v>1.0213930974208509</v>
      </c>
    </row>
    <row r="115" spans="1:20" x14ac:dyDescent="0.35">
      <c r="A115" s="1">
        <v>45880.453472222223</v>
      </c>
      <c r="B115" s="158" t="s">
        <v>24</v>
      </c>
      <c r="C115">
        <v>1598.5400390625</v>
      </c>
      <c r="D115">
        <v>1598.5799560546875</v>
      </c>
      <c r="E115">
        <v>1598.300048828125</v>
      </c>
      <c r="F115">
        <v>1598.300048828125</v>
      </c>
      <c r="G115">
        <v>3084440</v>
      </c>
      <c r="H115">
        <v>760521819</v>
      </c>
      <c r="I115">
        <v>44328399.405056</v>
      </c>
      <c r="J115">
        <v>8.4230405170707436E-3</v>
      </c>
      <c r="K115">
        <v>13.35009765625</v>
      </c>
      <c r="L115">
        <v>0.27968337730870713</v>
      </c>
      <c r="M115">
        <v>5.8047493403693931E-2</v>
      </c>
      <c r="N115">
        <v>184</v>
      </c>
      <c r="O115">
        <v>44</v>
      </c>
      <c r="P115">
        <v>151</v>
      </c>
      <c r="Q115">
        <v>166</v>
      </c>
      <c r="R115">
        <v>109</v>
      </c>
      <c r="S115">
        <v>104</v>
      </c>
      <c r="T115">
        <v>1.0163334212284916</v>
      </c>
    </row>
    <row r="116" spans="1:20" x14ac:dyDescent="0.35">
      <c r="A116" s="1">
        <v>45880.45416666667</v>
      </c>
      <c r="B116" s="158" t="s">
        <v>24</v>
      </c>
      <c r="C116">
        <v>1598.530029296875</v>
      </c>
      <c r="D116">
        <v>1599.1400146484375</v>
      </c>
      <c r="E116">
        <v>1598.530029296875</v>
      </c>
      <c r="F116">
        <v>1598.9000244140625</v>
      </c>
      <c r="G116">
        <v>2649334</v>
      </c>
      <c r="H116">
        <v>763171153</v>
      </c>
      <c r="I116">
        <v>44328399.405056</v>
      </c>
      <c r="J116">
        <v>8.8015859629341237E-3</v>
      </c>
      <c r="K116">
        <v>13.9500732421875</v>
      </c>
      <c r="L116">
        <v>0.28759894459102903</v>
      </c>
      <c r="M116">
        <v>5.5408970976253295E-2</v>
      </c>
      <c r="N116">
        <v>183</v>
      </c>
      <c r="O116">
        <v>49</v>
      </c>
      <c r="P116">
        <v>147</v>
      </c>
      <c r="Q116">
        <v>164</v>
      </c>
      <c r="R116">
        <v>110</v>
      </c>
      <c r="S116">
        <v>105</v>
      </c>
      <c r="T116">
        <v>1.010929567963204</v>
      </c>
    </row>
    <row r="117" spans="1:20" x14ac:dyDescent="0.35">
      <c r="A117" s="1">
        <v>45880.454861111109</v>
      </c>
      <c r="B117" s="158" t="s">
        <v>24</v>
      </c>
      <c r="C117">
        <v>1598.8800048828125</v>
      </c>
      <c r="D117">
        <v>1599.0899658203125</v>
      </c>
      <c r="E117">
        <v>1598.5400390625</v>
      </c>
      <c r="F117">
        <v>1598.5999755859375</v>
      </c>
      <c r="G117">
        <v>2447036</v>
      </c>
      <c r="H117">
        <v>765618189</v>
      </c>
      <c r="I117">
        <v>44328399.405056</v>
      </c>
      <c r="J117">
        <v>8.6122747308014311E-3</v>
      </c>
      <c r="K117">
        <v>13.6500244140625</v>
      </c>
      <c r="L117">
        <v>0.27968337730870713</v>
      </c>
      <c r="M117">
        <v>5.5408970976253295E-2</v>
      </c>
      <c r="N117">
        <v>183</v>
      </c>
      <c r="O117">
        <v>49</v>
      </c>
      <c r="P117">
        <v>147</v>
      </c>
      <c r="Q117">
        <v>163</v>
      </c>
      <c r="R117">
        <v>111</v>
      </c>
      <c r="S117">
        <v>105</v>
      </c>
      <c r="T117">
        <v>1.0056547741034647</v>
      </c>
    </row>
    <row r="118" spans="1:20" x14ac:dyDescent="0.35">
      <c r="A118" s="1">
        <v>45880.455555555556</v>
      </c>
      <c r="B118" s="158" t="s">
        <v>24</v>
      </c>
      <c r="C118">
        <v>1598.4200439453125</v>
      </c>
      <c r="D118">
        <v>1599.199951171875</v>
      </c>
      <c r="E118">
        <v>1598.3699951171875</v>
      </c>
      <c r="F118">
        <v>1598.8900146484375</v>
      </c>
      <c r="G118">
        <v>3413356</v>
      </c>
      <c r="H118">
        <v>769031545</v>
      </c>
      <c r="I118">
        <v>44328399.405056</v>
      </c>
      <c r="J118">
        <v>8.7952704539695677E-3</v>
      </c>
      <c r="K118">
        <v>13.9400634765625</v>
      </c>
      <c r="L118">
        <v>0.28496042216358841</v>
      </c>
      <c r="M118">
        <v>5.2770448548812667E-2</v>
      </c>
      <c r="N118">
        <v>185</v>
      </c>
      <c r="O118">
        <v>46</v>
      </c>
      <c r="P118">
        <v>148</v>
      </c>
      <c r="Q118">
        <v>162</v>
      </c>
      <c r="R118">
        <v>111</v>
      </c>
      <c r="S118">
        <v>106</v>
      </c>
      <c r="T118">
        <v>1.0014911174390353</v>
      </c>
    </row>
    <row r="119" spans="1:20" x14ac:dyDescent="0.35">
      <c r="A119" s="1">
        <v>45880.456250000003</v>
      </c>
      <c r="B119" s="158" t="s">
        <v>24</v>
      </c>
      <c r="C119">
        <v>1598.2099609375</v>
      </c>
      <c r="D119">
        <v>1598.739990234375</v>
      </c>
      <c r="E119">
        <v>1598.2099609375</v>
      </c>
      <c r="F119">
        <v>1598.739990234375</v>
      </c>
      <c r="G119">
        <v>3467772</v>
      </c>
      <c r="H119">
        <v>772499317</v>
      </c>
      <c r="I119">
        <v>44328399.405056</v>
      </c>
      <c r="J119">
        <v>8.7006148379032196E-3</v>
      </c>
      <c r="K119">
        <v>13.7900390625</v>
      </c>
      <c r="L119">
        <v>0.28759894459102903</v>
      </c>
      <c r="M119">
        <v>5.2770448548812667E-2</v>
      </c>
      <c r="N119">
        <v>184</v>
      </c>
      <c r="O119">
        <v>45</v>
      </c>
      <c r="P119">
        <v>150</v>
      </c>
      <c r="Q119">
        <v>163</v>
      </c>
      <c r="R119">
        <v>108</v>
      </c>
      <c r="S119">
        <v>108</v>
      </c>
      <c r="T119">
        <v>0.9975509165335209</v>
      </c>
    </row>
    <row r="120" spans="1:20" x14ac:dyDescent="0.35">
      <c r="A120" s="1">
        <v>45880.456944444442</v>
      </c>
      <c r="B120" s="158" t="s">
        <v>24</v>
      </c>
      <c r="C120">
        <v>1598.300048828125</v>
      </c>
      <c r="D120">
        <v>1598.4200439453125</v>
      </c>
      <c r="E120">
        <v>1597.97998046875</v>
      </c>
      <c r="F120">
        <v>1598.1800537109375</v>
      </c>
      <c r="G120">
        <v>3317564</v>
      </c>
      <c r="H120">
        <v>775816881</v>
      </c>
      <c r="I120">
        <v>44328399.405056</v>
      </c>
      <c r="J120">
        <v>8.3473314278980672E-3</v>
      </c>
      <c r="K120">
        <v>13.2301025390625</v>
      </c>
      <c r="L120">
        <v>0.29551451187335093</v>
      </c>
      <c r="M120">
        <v>5.2770448548812667E-2</v>
      </c>
      <c r="N120">
        <v>186</v>
      </c>
      <c r="O120">
        <v>44</v>
      </c>
      <c r="P120">
        <v>149</v>
      </c>
      <c r="Q120">
        <v>161</v>
      </c>
      <c r="R120">
        <v>108</v>
      </c>
      <c r="S120">
        <v>110</v>
      </c>
      <c r="T120">
        <v>0.99350955950198649</v>
      </c>
    </row>
    <row r="121" spans="1:20" x14ac:dyDescent="0.35">
      <c r="A121" s="1">
        <v>45880.457638888889</v>
      </c>
      <c r="B121" s="158" t="s">
        <v>24</v>
      </c>
      <c r="C121">
        <v>1597.8299560546875</v>
      </c>
      <c r="D121">
        <v>1598.3299560546875</v>
      </c>
      <c r="E121">
        <v>1597.8299560546875</v>
      </c>
      <c r="F121">
        <v>1598.3299560546875</v>
      </c>
      <c r="G121">
        <v>2425757</v>
      </c>
      <c r="H121">
        <v>778242638</v>
      </c>
      <c r="I121">
        <v>44328399.405056</v>
      </c>
      <c r="J121">
        <v>8.4419100255624085E-3</v>
      </c>
      <c r="K121">
        <v>13.3800048828125</v>
      </c>
      <c r="L121">
        <v>0.28759894459102903</v>
      </c>
      <c r="M121">
        <v>5.0131926121372031E-2</v>
      </c>
      <c r="N121">
        <v>184</v>
      </c>
      <c r="O121">
        <v>46</v>
      </c>
      <c r="P121">
        <v>149</v>
      </c>
      <c r="Q121">
        <v>159</v>
      </c>
      <c r="R121">
        <v>107</v>
      </c>
      <c r="S121">
        <v>113</v>
      </c>
      <c r="T121">
        <v>0.98831018537585968</v>
      </c>
    </row>
    <row r="122" spans="1:20" x14ac:dyDescent="0.35">
      <c r="A122" s="1">
        <v>45880.458333333336</v>
      </c>
      <c r="B122" s="158" t="s">
        <v>24</v>
      </c>
      <c r="C122">
        <v>1597.6099853515625</v>
      </c>
      <c r="D122">
        <v>1597.989990234375</v>
      </c>
      <c r="E122">
        <v>1597.489990234375</v>
      </c>
      <c r="F122">
        <v>1597.989990234375</v>
      </c>
      <c r="G122">
        <v>4302263</v>
      </c>
      <c r="H122">
        <v>782544901</v>
      </c>
      <c r="I122">
        <v>44328399.405056</v>
      </c>
      <c r="J122">
        <v>8.2274137759734932E-3</v>
      </c>
      <c r="K122">
        <v>13.0400390625</v>
      </c>
      <c r="L122">
        <v>0.28232189973614774</v>
      </c>
      <c r="M122">
        <v>5.2770448548812667E-2</v>
      </c>
      <c r="N122">
        <v>181</v>
      </c>
      <c r="O122">
        <v>45</v>
      </c>
      <c r="P122">
        <v>153</v>
      </c>
      <c r="Q122">
        <v>159</v>
      </c>
      <c r="R122">
        <v>107</v>
      </c>
      <c r="S122">
        <v>113</v>
      </c>
      <c r="T122">
        <v>0.98555359544307353</v>
      </c>
    </row>
    <row r="123" spans="1:20" x14ac:dyDescent="0.35">
      <c r="A123" s="1">
        <v>45880.459027777775</v>
      </c>
      <c r="B123" s="158" t="s">
        <v>24</v>
      </c>
      <c r="C123">
        <v>1597.3199462890625</v>
      </c>
      <c r="D123">
        <v>1597.43994140625</v>
      </c>
      <c r="E123">
        <v>1597.02001953125</v>
      </c>
      <c r="F123">
        <v>1597.3399658203125</v>
      </c>
      <c r="G123">
        <v>2803897</v>
      </c>
      <c r="H123">
        <v>785348798</v>
      </c>
      <c r="I123">
        <v>44328399.405056</v>
      </c>
      <c r="J123">
        <v>7.8172907852873293E-3</v>
      </c>
      <c r="K123">
        <v>12.3900146484375</v>
      </c>
      <c r="L123">
        <v>0.27968337730870713</v>
      </c>
      <c r="M123">
        <v>5.5408970976253295E-2</v>
      </c>
      <c r="N123">
        <v>179</v>
      </c>
      <c r="O123">
        <v>43</v>
      </c>
      <c r="P123">
        <v>157</v>
      </c>
      <c r="Q123">
        <v>160</v>
      </c>
      <c r="R123">
        <v>104</v>
      </c>
      <c r="S123">
        <v>115</v>
      </c>
      <c r="T123">
        <v>0.98124793627319062</v>
      </c>
    </row>
    <row r="124" spans="1:20" x14ac:dyDescent="0.35">
      <c r="A124" s="1">
        <v>45880.459722222222</v>
      </c>
      <c r="B124" s="158" t="s">
        <v>24</v>
      </c>
      <c r="C124">
        <v>1596.9000244140625</v>
      </c>
      <c r="D124">
        <v>1597.3199462890625</v>
      </c>
      <c r="E124">
        <v>1596.9000244140625</v>
      </c>
      <c r="F124">
        <v>1597.260009765625</v>
      </c>
      <c r="G124">
        <v>3779393</v>
      </c>
      <c r="H124">
        <v>789128191</v>
      </c>
      <c r="I124">
        <v>44328399.405056</v>
      </c>
      <c r="J124">
        <v>7.7668437319728806E-3</v>
      </c>
      <c r="K124">
        <v>12.31005859375</v>
      </c>
      <c r="L124">
        <v>0.27440633245382584</v>
      </c>
      <c r="M124">
        <v>5.8047493403693931E-2</v>
      </c>
      <c r="N124">
        <v>179</v>
      </c>
      <c r="O124">
        <v>44</v>
      </c>
      <c r="P124">
        <v>156</v>
      </c>
      <c r="Q124">
        <v>159</v>
      </c>
      <c r="R124">
        <v>104</v>
      </c>
      <c r="S124">
        <v>116</v>
      </c>
      <c r="T124">
        <v>0.97789894723637416</v>
      </c>
    </row>
    <row r="125" spans="1:20" x14ac:dyDescent="0.35">
      <c r="A125" s="1">
        <v>45880.460416666669</v>
      </c>
      <c r="B125" s="158" t="s">
        <v>24</v>
      </c>
      <c r="C125">
        <v>1596.719970703125</v>
      </c>
      <c r="D125">
        <v>1597.18994140625</v>
      </c>
      <c r="E125">
        <v>1596.719970703125</v>
      </c>
      <c r="F125">
        <v>1596.8499755859375</v>
      </c>
      <c r="G125">
        <v>3431596</v>
      </c>
      <c r="H125">
        <v>792559787</v>
      </c>
      <c r="I125">
        <v>44328399.405056</v>
      </c>
      <c r="J125">
        <v>7.5081389196320677E-3</v>
      </c>
      <c r="K125">
        <v>11.9000244140625</v>
      </c>
      <c r="L125">
        <v>0.27704485488126651</v>
      </c>
      <c r="M125">
        <v>5.8047493403693931E-2</v>
      </c>
      <c r="N125">
        <v>181</v>
      </c>
      <c r="O125">
        <v>42</v>
      </c>
      <c r="P125">
        <v>156</v>
      </c>
      <c r="Q125">
        <v>155</v>
      </c>
      <c r="R125">
        <v>110</v>
      </c>
      <c r="S125">
        <v>114</v>
      </c>
      <c r="T125">
        <v>0.9746560907616022</v>
      </c>
    </row>
    <row r="126" spans="1:20" x14ac:dyDescent="0.35">
      <c r="A126" s="1">
        <v>45880.461111111108</v>
      </c>
      <c r="B126" s="158" t="s">
        <v>24</v>
      </c>
      <c r="C126">
        <v>1596.43994140625</v>
      </c>
      <c r="D126">
        <v>1596.8599853515625</v>
      </c>
      <c r="E126">
        <v>1596.43994140625</v>
      </c>
      <c r="F126">
        <v>1596.72998046875</v>
      </c>
      <c r="G126">
        <v>3506637</v>
      </c>
      <c r="H126">
        <v>796066424</v>
      </c>
      <c r="I126">
        <v>44328399.405056</v>
      </c>
      <c r="J126">
        <v>7.4324298304593913E-3</v>
      </c>
      <c r="K126">
        <v>11.780029296875</v>
      </c>
      <c r="L126">
        <v>0.26912928759894461</v>
      </c>
      <c r="M126">
        <v>6.0686015831134567E-2</v>
      </c>
      <c r="N126">
        <v>177</v>
      </c>
      <c r="O126">
        <v>42</v>
      </c>
      <c r="P126">
        <v>160</v>
      </c>
      <c r="Q126">
        <v>156</v>
      </c>
      <c r="R126">
        <v>110</v>
      </c>
      <c r="S126">
        <v>113</v>
      </c>
      <c r="T126">
        <v>0.97120553319137937</v>
      </c>
    </row>
    <row r="127" spans="1:20" x14ac:dyDescent="0.35">
      <c r="A127" s="1">
        <v>45880.461805555555</v>
      </c>
      <c r="B127" s="158" t="s">
        <v>24</v>
      </c>
      <c r="C127">
        <v>1596.449951171875</v>
      </c>
      <c r="D127">
        <v>1596.5</v>
      </c>
      <c r="E127">
        <v>1596.1300048828125</v>
      </c>
      <c r="F127">
        <v>1596.5</v>
      </c>
      <c r="G127">
        <v>2342145</v>
      </c>
      <c r="H127">
        <v>798408569</v>
      </c>
      <c r="I127">
        <v>44328399.405056</v>
      </c>
      <c r="J127">
        <v>7.2873271610785963E-3</v>
      </c>
      <c r="K127">
        <v>11.550048828125</v>
      </c>
      <c r="L127">
        <v>0.25857519788918204</v>
      </c>
      <c r="M127">
        <v>6.0686015831134567E-2</v>
      </c>
      <c r="N127">
        <v>179</v>
      </c>
      <c r="O127">
        <v>42</v>
      </c>
      <c r="P127">
        <v>158</v>
      </c>
      <c r="Q127">
        <v>156</v>
      </c>
      <c r="R127">
        <v>109</v>
      </c>
      <c r="S127">
        <v>114</v>
      </c>
      <c r="T127">
        <v>0.96663225060088653</v>
      </c>
    </row>
    <row r="128" spans="1:20" x14ac:dyDescent="0.35">
      <c r="A128" s="1">
        <v>45880.462500000001</v>
      </c>
      <c r="B128" s="158" t="s">
        <v>24</v>
      </c>
      <c r="C128">
        <v>1596.4000244140625</v>
      </c>
      <c r="D128">
        <v>1596.43994140625</v>
      </c>
      <c r="E128">
        <v>1595.989990234375</v>
      </c>
      <c r="F128">
        <v>1596.3399658203125</v>
      </c>
      <c r="G128">
        <v>3390720</v>
      </c>
      <c r="H128">
        <v>801799289</v>
      </c>
      <c r="I128">
        <v>44328399.405056</v>
      </c>
      <c r="J128">
        <v>7.1863560360476931E-3</v>
      </c>
      <c r="K128">
        <v>11.3900146484375</v>
      </c>
      <c r="L128">
        <v>0.25857519788918204</v>
      </c>
      <c r="M128">
        <v>5.8047493403693931E-2</v>
      </c>
      <c r="N128">
        <v>178</v>
      </c>
      <c r="O128">
        <v>42</v>
      </c>
      <c r="P128">
        <v>159</v>
      </c>
      <c r="Q128">
        <v>157</v>
      </c>
      <c r="R128">
        <v>107</v>
      </c>
      <c r="S128">
        <v>115</v>
      </c>
      <c r="T128">
        <v>0.96247047489802573</v>
      </c>
    </row>
    <row r="129" spans="1:20" x14ac:dyDescent="0.35">
      <c r="A129" s="1">
        <v>45880.463194444441</v>
      </c>
      <c r="B129" s="158" t="s">
        <v>24</v>
      </c>
      <c r="C129">
        <v>1595.81005859375</v>
      </c>
      <c r="D129">
        <v>1596.3299560546875</v>
      </c>
      <c r="E129">
        <v>1595.3900146484375</v>
      </c>
      <c r="F129">
        <v>1596.18994140625</v>
      </c>
      <c r="G129">
        <v>3241672</v>
      </c>
      <c r="H129">
        <v>805040961</v>
      </c>
      <c r="I129">
        <v>44328399.405056</v>
      </c>
      <c r="J129">
        <v>7.091700419981346E-3</v>
      </c>
      <c r="K129">
        <v>11.239990234375</v>
      </c>
      <c r="L129">
        <v>0.25593667546174143</v>
      </c>
      <c r="M129">
        <v>6.0686015831134567E-2</v>
      </c>
      <c r="N129">
        <v>178</v>
      </c>
      <c r="O129">
        <v>42</v>
      </c>
      <c r="P129">
        <v>159</v>
      </c>
      <c r="Q129">
        <v>156</v>
      </c>
      <c r="R129">
        <v>109</v>
      </c>
      <c r="S129">
        <v>114</v>
      </c>
      <c r="T129">
        <v>0.95882259152892302</v>
      </c>
    </row>
    <row r="130" spans="1:20" x14ac:dyDescent="0.35">
      <c r="A130" s="1">
        <v>45880.463888888888</v>
      </c>
      <c r="B130" s="158" t="s">
        <v>24</v>
      </c>
      <c r="C130">
        <v>1595.6500244140625</v>
      </c>
      <c r="D130">
        <v>1596</v>
      </c>
      <c r="E130">
        <v>1595.530029296875</v>
      </c>
      <c r="F130">
        <v>1595.9300537109375</v>
      </c>
      <c r="G130">
        <v>3028729</v>
      </c>
      <c r="H130">
        <v>808069690</v>
      </c>
      <c r="I130">
        <v>44328399.405056</v>
      </c>
      <c r="J130">
        <v>6.9277282421088869E-3</v>
      </c>
      <c r="K130">
        <v>10.9801025390625</v>
      </c>
      <c r="L130">
        <v>0.25065963060686014</v>
      </c>
      <c r="M130">
        <v>6.3324538258575203E-2</v>
      </c>
      <c r="N130">
        <v>176</v>
      </c>
      <c r="O130">
        <v>43</v>
      </c>
      <c r="P130">
        <v>160</v>
      </c>
      <c r="Q130">
        <v>156</v>
      </c>
      <c r="R130">
        <v>105</v>
      </c>
      <c r="S130">
        <v>118</v>
      </c>
      <c r="T130">
        <v>0.95517758204401659</v>
      </c>
    </row>
    <row r="131" spans="1:20" x14ac:dyDescent="0.35">
      <c r="A131" s="1">
        <v>45880.464583333334</v>
      </c>
      <c r="B131" s="158" t="s">
        <v>24</v>
      </c>
      <c r="C131">
        <v>1595.1800537109375</v>
      </c>
      <c r="D131">
        <v>1595.699951171875</v>
      </c>
      <c r="E131">
        <v>1595.1700439453125</v>
      </c>
      <c r="F131">
        <v>1595.699951171875</v>
      </c>
      <c r="G131">
        <v>5204708</v>
      </c>
      <c r="H131">
        <v>813274398</v>
      </c>
      <c r="I131">
        <v>44328399.405056</v>
      </c>
      <c r="J131">
        <v>6.7825485543260853E-3</v>
      </c>
      <c r="K131">
        <v>10.75</v>
      </c>
      <c r="L131">
        <v>0.25857519788918204</v>
      </c>
      <c r="M131">
        <v>5.8047493403693931E-2</v>
      </c>
      <c r="N131">
        <v>177</v>
      </c>
      <c r="O131">
        <v>41</v>
      </c>
      <c r="P131">
        <v>161</v>
      </c>
      <c r="Q131">
        <v>154</v>
      </c>
      <c r="R131">
        <v>106</v>
      </c>
      <c r="S131">
        <v>119</v>
      </c>
      <c r="T131">
        <v>0.95359562271524323</v>
      </c>
    </row>
    <row r="132" spans="1:20" x14ac:dyDescent="0.35">
      <c r="A132" s="1">
        <v>45880.465277777781</v>
      </c>
      <c r="B132" s="158" t="s">
        <v>24</v>
      </c>
      <c r="C132">
        <v>1595.2099609375</v>
      </c>
      <c r="D132">
        <v>1595.949951171875</v>
      </c>
      <c r="E132">
        <v>1595.1199951171875</v>
      </c>
      <c r="F132">
        <v>1595.1199951171875</v>
      </c>
      <c r="G132">
        <v>3635092</v>
      </c>
      <c r="H132">
        <v>816909490</v>
      </c>
      <c r="I132">
        <v>44328399.405056</v>
      </c>
      <c r="J132">
        <v>6.4166341263918189E-3</v>
      </c>
      <c r="K132">
        <v>10.1700439453125</v>
      </c>
      <c r="L132">
        <v>0.25593667546174143</v>
      </c>
      <c r="M132">
        <v>5.2770448548812667E-2</v>
      </c>
      <c r="N132">
        <v>178</v>
      </c>
      <c r="O132">
        <v>42</v>
      </c>
      <c r="P132">
        <v>159</v>
      </c>
      <c r="Q132">
        <v>153</v>
      </c>
      <c r="R132">
        <v>107</v>
      </c>
      <c r="S132">
        <v>119</v>
      </c>
      <c r="T132">
        <v>0.95025605638162569</v>
      </c>
    </row>
    <row r="133" spans="1:20" x14ac:dyDescent="0.35">
      <c r="A133" s="1">
        <v>45880.46597222222</v>
      </c>
      <c r="B133" s="158" t="s">
        <v>24</v>
      </c>
      <c r="C133">
        <v>1595.8499755859375</v>
      </c>
      <c r="D133">
        <v>1595.8599853515625</v>
      </c>
      <c r="E133">
        <v>1595.4200439453125</v>
      </c>
      <c r="F133">
        <v>1595.4200439453125</v>
      </c>
      <c r="G133">
        <v>3041573</v>
      </c>
      <c r="H133">
        <v>819951063</v>
      </c>
      <c r="I133">
        <v>44328399.405056</v>
      </c>
      <c r="J133">
        <v>6.6059453585245124E-3</v>
      </c>
      <c r="K133">
        <v>10.4700927734375</v>
      </c>
      <c r="L133">
        <v>0.25593667546174143</v>
      </c>
      <c r="M133">
        <v>5.2770448548812667E-2</v>
      </c>
      <c r="N133">
        <v>175</v>
      </c>
      <c r="O133">
        <v>44</v>
      </c>
      <c r="P133">
        <v>160</v>
      </c>
      <c r="Q133">
        <v>152</v>
      </c>
      <c r="R133">
        <v>106</v>
      </c>
      <c r="S133">
        <v>121</v>
      </c>
      <c r="T133">
        <v>0.94672106256641753</v>
      </c>
    </row>
    <row r="134" spans="1:20" x14ac:dyDescent="0.35">
      <c r="A134" s="1">
        <v>45880.466666666667</v>
      </c>
      <c r="B134" s="158" t="s">
        <v>24</v>
      </c>
      <c r="C134">
        <v>1596.239990234375</v>
      </c>
      <c r="D134">
        <v>1596.239990234375</v>
      </c>
      <c r="E134">
        <v>1595.760009765625</v>
      </c>
      <c r="F134">
        <v>1595.800048828125</v>
      </c>
      <c r="G134">
        <v>2643144</v>
      </c>
      <c r="H134">
        <v>822594207</v>
      </c>
      <c r="I134">
        <v>44328399.405056</v>
      </c>
      <c r="J134">
        <v>6.8457036439716545E-3</v>
      </c>
      <c r="K134">
        <v>10.85009765625</v>
      </c>
      <c r="L134">
        <v>0.25593667546174143</v>
      </c>
      <c r="M134">
        <v>5.5408970976253295E-2</v>
      </c>
      <c r="N134">
        <v>175</v>
      </c>
      <c r="O134">
        <v>45</v>
      </c>
      <c r="P134">
        <v>159</v>
      </c>
      <c r="Q134">
        <v>153</v>
      </c>
      <c r="R134">
        <v>102</v>
      </c>
      <c r="S134">
        <v>124</v>
      </c>
      <c r="T134">
        <v>0.94266760448161724</v>
      </c>
    </row>
    <row r="135" spans="1:20" x14ac:dyDescent="0.35">
      <c r="A135" s="1">
        <v>45880.467361111114</v>
      </c>
      <c r="B135" s="158" t="s">
        <v>24</v>
      </c>
      <c r="C135">
        <v>1596.02001953125</v>
      </c>
      <c r="D135">
        <v>1596.22998046875</v>
      </c>
      <c r="E135">
        <v>1595.989990234375</v>
      </c>
      <c r="F135">
        <v>1596.22998046875</v>
      </c>
      <c r="G135">
        <v>2040049</v>
      </c>
      <c r="H135">
        <v>824634256</v>
      </c>
      <c r="I135">
        <v>44328399.405056</v>
      </c>
      <c r="J135">
        <v>7.1169624558395737E-3</v>
      </c>
      <c r="K135">
        <v>11.280029296875</v>
      </c>
      <c r="L135">
        <v>0.25065963060686014</v>
      </c>
      <c r="M135">
        <v>5.2770448548812667E-2</v>
      </c>
      <c r="N135">
        <v>175</v>
      </c>
      <c r="O135">
        <v>46</v>
      </c>
      <c r="P135">
        <v>158</v>
      </c>
      <c r="Q135">
        <v>153</v>
      </c>
      <c r="R135">
        <v>102</v>
      </c>
      <c r="S135">
        <v>124</v>
      </c>
      <c r="T135">
        <v>0.93804840145172819</v>
      </c>
    </row>
    <row r="136" spans="1:20" x14ac:dyDescent="0.35">
      <c r="A136" s="1">
        <v>45880.468055555553</v>
      </c>
      <c r="B136" s="158" t="s">
        <v>24</v>
      </c>
      <c r="C136">
        <v>1596.260009765625</v>
      </c>
      <c r="D136">
        <v>1596.3800048828125</v>
      </c>
      <c r="E136">
        <v>1595.989990234375</v>
      </c>
      <c r="F136">
        <v>1596.02001953125</v>
      </c>
      <c r="G136">
        <v>3648439</v>
      </c>
      <c r="H136">
        <v>828282695</v>
      </c>
      <c r="I136">
        <v>44328399.405056</v>
      </c>
      <c r="J136">
        <v>6.9844908043878925E-3</v>
      </c>
      <c r="K136">
        <v>11.070068359375</v>
      </c>
      <c r="L136">
        <v>0.25065963060686014</v>
      </c>
      <c r="M136">
        <v>4.7493403693931395E-2</v>
      </c>
      <c r="N136">
        <v>170</v>
      </c>
      <c r="O136">
        <v>51</v>
      </c>
      <c r="P136">
        <v>158</v>
      </c>
      <c r="Q136">
        <v>152</v>
      </c>
      <c r="R136">
        <v>103</v>
      </c>
      <c r="S136">
        <v>124</v>
      </c>
      <c r="T136">
        <v>0.93462988421845239</v>
      </c>
    </row>
    <row r="137" spans="1:20" x14ac:dyDescent="0.35">
      <c r="A137" s="1">
        <v>45880.46875</v>
      </c>
      <c r="B137" s="158" t="s">
        <v>24</v>
      </c>
      <c r="C137">
        <v>1596.27001953125</v>
      </c>
      <c r="D137">
        <v>1596.3499755859375</v>
      </c>
      <c r="E137">
        <v>1595.9200439453125</v>
      </c>
      <c r="F137">
        <v>1596.3499755859375</v>
      </c>
      <c r="G137">
        <v>3686097</v>
      </c>
      <c r="H137">
        <v>831968792</v>
      </c>
      <c r="I137">
        <v>44328399.405056</v>
      </c>
      <c r="J137">
        <v>7.19267154501225E-3</v>
      </c>
      <c r="K137">
        <v>11.4000244140625</v>
      </c>
      <c r="L137">
        <v>0.25593667546174143</v>
      </c>
      <c r="M137">
        <v>5.5408970976253295E-2</v>
      </c>
      <c r="N137">
        <v>170</v>
      </c>
      <c r="O137">
        <v>51</v>
      </c>
      <c r="P137">
        <v>158</v>
      </c>
      <c r="Q137">
        <v>154</v>
      </c>
      <c r="R137">
        <v>98</v>
      </c>
      <c r="S137">
        <v>127</v>
      </c>
      <c r="T137">
        <v>0.93163658200107358</v>
      </c>
    </row>
    <row r="138" spans="1:20" x14ac:dyDescent="0.35">
      <c r="A138" s="1">
        <v>45880.469444444447</v>
      </c>
      <c r="B138" s="158" t="s">
        <v>24</v>
      </c>
      <c r="C138">
        <v>1595.81005859375</v>
      </c>
      <c r="D138">
        <v>1596.5</v>
      </c>
      <c r="E138">
        <v>1595.81005859375</v>
      </c>
      <c r="F138">
        <v>1596.02001953125</v>
      </c>
      <c r="G138">
        <v>2771346</v>
      </c>
      <c r="H138">
        <v>834740138</v>
      </c>
      <c r="I138">
        <v>44328399.405056</v>
      </c>
      <c r="J138">
        <v>6.9844908043878925E-3</v>
      </c>
      <c r="K138">
        <v>11.070068359375</v>
      </c>
      <c r="L138">
        <v>0.24802110817941952</v>
      </c>
      <c r="M138">
        <v>5.8047493403693931E-2</v>
      </c>
      <c r="N138">
        <v>172</v>
      </c>
      <c r="O138">
        <v>47</v>
      </c>
      <c r="P138">
        <v>160</v>
      </c>
      <c r="Q138">
        <v>157</v>
      </c>
      <c r="R138">
        <v>95</v>
      </c>
      <c r="S138">
        <v>127</v>
      </c>
      <c r="T138">
        <v>0.9281130774473626</v>
      </c>
    </row>
    <row r="139" spans="1:20" x14ac:dyDescent="0.35">
      <c r="A139" s="1">
        <v>45880.470138888886</v>
      </c>
      <c r="B139" s="158" t="s">
        <v>24</v>
      </c>
      <c r="C139">
        <v>1596.18994140625</v>
      </c>
      <c r="D139">
        <v>1596.489990234375</v>
      </c>
      <c r="E139">
        <v>1596.02001953125</v>
      </c>
      <c r="F139">
        <v>1596.2099609375</v>
      </c>
      <c r="G139">
        <v>2159058</v>
      </c>
      <c r="H139">
        <v>836899196</v>
      </c>
      <c r="I139">
        <v>44328399.405056</v>
      </c>
      <c r="J139">
        <v>7.1043314379104598E-3</v>
      </c>
      <c r="K139">
        <v>11.260009765625</v>
      </c>
      <c r="L139">
        <v>0.25065963060686014</v>
      </c>
      <c r="M139">
        <v>5.8047493403693931E-2</v>
      </c>
      <c r="N139">
        <v>170</v>
      </c>
      <c r="O139">
        <v>49</v>
      </c>
      <c r="P139">
        <v>160</v>
      </c>
      <c r="Q139">
        <v>156</v>
      </c>
      <c r="R139">
        <v>97</v>
      </c>
      <c r="S139">
        <v>126</v>
      </c>
      <c r="T139">
        <v>0.92354650580691666</v>
      </c>
    </row>
    <row r="140" spans="1:20" x14ac:dyDescent="0.35">
      <c r="A140" s="1">
        <v>45880.470833333333</v>
      </c>
      <c r="B140" s="158" t="s">
        <v>24</v>
      </c>
      <c r="C140">
        <v>1596.1800537109375</v>
      </c>
      <c r="D140">
        <v>1596.550048828125</v>
      </c>
      <c r="E140">
        <v>1596.0799560546875</v>
      </c>
      <c r="F140">
        <v>1596.219970703125</v>
      </c>
      <c r="G140">
        <v>2420634</v>
      </c>
      <c r="H140">
        <v>839319830</v>
      </c>
      <c r="I140">
        <v>44328399.405056</v>
      </c>
      <c r="J140">
        <v>7.1106469468750167E-3</v>
      </c>
      <c r="K140">
        <v>11.27001953125</v>
      </c>
      <c r="L140">
        <v>0.24538258575197888</v>
      </c>
      <c r="M140">
        <v>6.0686015831134567E-2</v>
      </c>
      <c r="N140">
        <v>171</v>
      </c>
      <c r="O140">
        <v>47</v>
      </c>
      <c r="P140">
        <v>161</v>
      </c>
      <c r="Q140">
        <v>156</v>
      </c>
      <c r="R140">
        <v>94</v>
      </c>
      <c r="S140">
        <v>129</v>
      </c>
      <c r="T140">
        <v>0.91945174011908481</v>
      </c>
    </row>
    <row r="141" spans="1:20" x14ac:dyDescent="0.35">
      <c r="A141" s="1">
        <v>45880.47152777778</v>
      </c>
      <c r="B141" s="158" t="s">
        <v>24</v>
      </c>
      <c r="C141">
        <v>1597.530029296875</v>
      </c>
      <c r="D141">
        <v>1597.530029296875</v>
      </c>
      <c r="E141">
        <v>1595.9599609375</v>
      </c>
      <c r="F141">
        <v>1596.06005859375</v>
      </c>
      <c r="G141">
        <v>2468387</v>
      </c>
      <c r="H141">
        <v>841788217</v>
      </c>
      <c r="I141">
        <v>44328399.405056</v>
      </c>
      <c r="J141">
        <v>7.0097528402461202E-3</v>
      </c>
      <c r="K141">
        <v>11.110107421875</v>
      </c>
      <c r="L141">
        <v>0.25065963060686014</v>
      </c>
      <c r="M141">
        <v>5.5408970976253295E-2</v>
      </c>
      <c r="N141">
        <v>173</v>
      </c>
      <c r="O141">
        <v>46</v>
      </c>
      <c r="P141">
        <v>160</v>
      </c>
      <c r="Q141">
        <v>156</v>
      </c>
      <c r="R141">
        <v>96</v>
      </c>
      <c r="S141">
        <v>127</v>
      </c>
      <c r="T141">
        <v>0.91593917326275676</v>
      </c>
    </row>
    <row r="142" spans="1:20" x14ac:dyDescent="0.35">
      <c r="A142" s="1">
        <v>45880.472222222219</v>
      </c>
      <c r="B142" s="158" t="s">
        <v>24</v>
      </c>
      <c r="C142">
        <v>1597.719970703125</v>
      </c>
      <c r="D142">
        <v>1598.3900146484375</v>
      </c>
      <c r="E142">
        <v>1597.3299560546875</v>
      </c>
      <c r="F142">
        <v>1597.510009765625</v>
      </c>
      <c r="G142">
        <v>3173322</v>
      </c>
      <c r="H142">
        <v>844961539</v>
      </c>
      <c r="I142">
        <v>44328399.405056</v>
      </c>
      <c r="J142">
        <v>7.9245774192827894E-3</v>
      </c>
      <c r="K142">
        <v>12.56005859375</v>
      </c>
      <c r="L142">
        <v>0.25593667546174143</v>
      </c>
      <c r="M142">
        <v>6.3324538258575203E-2</v>
      </c>
      <c r="N142">
        <v>172</v>
      </c>
      <c r="O142">
        <v>48</v>
      </c>
      <c r="P142">
        <v>159</v>
      </c>
      <c r="Q142">
        <v>155</v>
      </c>
      <c r="R142">
        <v>96</v>
      </c>
      <c r="S142">
        <v>128</v>
      </c>
      <c r="T142">
        <v>0.9125343244248747</v>
      </c>
    </row>
    <row r="143" spans="1:20" x14ac:dyDescent="0.35">
      <c r="A143" s="1">
        <v>45880.472916666666</v>
      </c>
      <c r="B143" s="158" t="s">
        <v>24</v>
      </c>
      <c r="C143">
        <v>1597.719970703125</v>
      </c>
      <c r="D143">
        <v>1598.1500244140625</v>
      </c>
      <c r="E143">
        <v>1597.719970703125</v>
      </c>
      <c r="F143">
        <v>1597.8199462890625</v>
      </c>
      <c r="G143">
        <v>1889046</v>
      </c>
      <c r="H143">
        <v>846850585</v>
      </c>
      <c r="I143">
        <v>44328399.405056</v>
      </c>
      <c r="J143">
        <v>8.1201271419780331E-3</v>
      </c>
      <c r="K143">
        <v>12.8699951171875</v>
      </c>
      <c r="L143">
        <v>0.26385224274406333</v>
      </c>
      <c r="M143">
        <v>6.3324538258575203E-2</v>
      </c>
      <c r="N143">
        <v>173</v>
      </c>
      <c r="O143">
        <v>46</v>
      </c>
      <c r="P143">
        <v>160</v>
      </c>
      <c r="Q143">
        <v>156</v>
      </c>
      <c r="R143">
        <v>95</v>
      </c>
      <c r="S143">
        <v>128</v>
      </c>
      <c r="T143">
        <v>0.90873047235896065</v>
      </c>
    </row>
    <row r="144" spans="1:20" x14ac:dyDescent="0.35">
      <c r="A144" s="1">
        <v>45880.473611111112</v>
      </c>
      <c r="B144" s="158" t="s">
        <v>24</v>
      </c>
      <c r="C144">
        <v>1598.0999755859375</v>
      </c>
      <c r="D144">
        <v>1598.1099853515625</v>
      </c>
      <c r="E144">
        <v>1597.719970703125</v>
      </c>
      <c r="F144">
        <v>1597.9599609375</v>
      </c>
      <c r="G144">
        <v>2582299</v>
      </c>
      <c r="H144">
        <v>849432884</v>
      </c>
      <c r="I144">
        <v>44328399.405056</v>
      </c>
      <c r="J144">
        <v>8.2084672490798233E-3</v>
      </c>
      <c r="K144">
        <v>13.010009765625</v>
      </c>
      <c r="L144">
        <v>0.26385224274406333</v>
      </c>
      <c r="M144">
        <v>5.8047493403693931E-2</v>
      </c>
      <c r="N144">
        <v>174</v>
      </c>
      <c r="O144">
        <v>48</v>
      </c>
      <c r="P144">
        <v>157</v>
      </c>
      <c r="Q144">
        <v>151</v>
      </c>
      <c r="R144">
        <v>99</v>
      </c>
      <c r="S144">
        <v>129</v>
      </c>
      <c r="T144">
        <v>0.90454264763952041</v>
      </c>
    </row>
    <row r="145" spans="1:20" x14ac:dyDescent="0.35">
      <c r="A145" s="1">
        <v>45880.474305555559</v>
      </c>
      <c r="B145" s="158" t="s">
        <v>24</v>
      </c>
      <c r="C145">
        <v>1598.75</v>
      </c>
      <c r="D145">
        <v>1598.989990234375</v>
      </c>
      <c r="E145">
        <v>1598.4000244140625</v>
      </c>
      <c r="F145">
        <v>1598.4000244140625</v>
      </c>
      <c r="G145">
        <v>3223772</v>
      </c>
      <c r="H145">
        <v>852656656</v>
      </c>
      <c r="I145">
        <v>44328399.405056</v>
      </c>
      <c r="J145">
        <v>8.4861185883143061E-3</v>
      </c>
      <c r="K145">
        <v>13.4500732421875</v>
      </c>
      <c r="L145">
        <v>0.26912928759894461</v>
      </c>
      <c r="M145">
        <v>6.0686015831134567E-2</v>
      </c>
      <c r="N145">
        <v>177</v>
      </c>
      <c r="O145">
        <v>47</v>
      </c>
      <c r="P145">
        <v>155</v>
      </c>
      <c r="Q145">
        <v>151</v>
      </c>
      <c r="R145">
        <v>99</v>
      </c>
      <c r="S145">
        <v>129</v>
      </c>
      <c r="T145">
        <v>0.90179221208695981</v>
      </c>
    </row>
    <row r="146" spans="1:20" x14ac:dyDescent="0.35">
      <c r="A146" s="1">
        <v>45880.474999999999</v>
      </c>
      <c r="B146" s="158" t="s">
        <v>24</v>
      </c>
      <c r="C146">
        <v>1599.1199951171875</v>
      </c>
      <c r="D146">
        <v>1599.25</v>
      </c>
      <c r="E146">
        <v>1598.4599609375</v>
      </c>
      <c r="F146">
        <v>1598.9100341796875</v>
      </c>
      <c r="G146">
        <v>3166561</v>
      </c>
      <c r="H146">
        <v>855823217</v>
      </c>
      <c r="I146">
        <v>44328399.405056</v>
      </c>
      <c r="J146">
        <v>8.8079014718986815E-3</v>
      </c>
      <c r="K146">
        <v>13.9600830078125</v>
      </c>
      <c r="L146">
        <v>0.28496042216358841</v>
      </c>
      <c r="M146">
        <v>6.3324538258575203E-2</v>
      </c>
      <c r="N146">
        <v>177</v>
      </c>
      <c r="O146">
        <v>48</v>
      </c>
      <c r="P146">
        <v>154</v>
      </c>
      <c r="Q146">
        <v>150</v>
      </c>
      <c r="R146">
        <v>102</v>
      </c>
      <c r="S146">
        <v>127</v>
      </c>
      <c r="T146">
        <v>0.89910955113961255</v>
      </c>
    </row>
    <row r="147" spans="1:20" x14ac:dyDescent="0.35">
      <c r="A147" s="1">
        <v>45880.475694444445</v>
      </c>
      <c r="B147" s="158" t="s">
        <v>24</v>
      </c>
      <c r="C147">
        <v>1599.25</v>
      </c>
      <c r="D147">
        <v>1599.4300537109375</v>
      </c>
      <c r="E147">
        <v>1599.0400390625</v>
      </c>
      <c r="F147">
        <v>1599.0699462890625</v>
      </c>
      <c r="G147">
        <v>3411968</v>
      </c>
      <c r="H147">
        <v>859235185</v>
      </c>
      <c r="I147">
        <v>44328399.405056</v>
      </c>
      <c r="J147">
        <v>8.9087955785275771E-3</v>
      </c>
      <c r="K147">
        <v>14.1199951171875</v>
      </c>
      <c r="L147">
        <v>0.28759894459102903</v>
      </c>
      <c r="M147">
        <v>6.5963060686015831E-2</v>
      </c>
      <c r="N147">
        <v>177</v>
      </c>
      <c r="O147">
        <v>45</v>
      </c>
      <c r="P147">
        <v>157</v>
      </c>
      <c r="Q147">
        <v>152</v>
      </c>
      <c r="R147">
        <v>100</v>
      </c>
      <c r="S147">
        <v>127</v>
      </c>
      <c r="T147">
        <v>0.89718145189885434</v>
      </c>
    </row>
    <row r="148" spans="1:20" x14ac:dyDescent="0.35">
      <c r="A148" s="1">
        <v>45880.476388888892</v>
      </c>
      <c r="B148" s="158" t="s">
        <v>24</v>
      </c>
      <c r="C148">
        <v>1599.1600341796875</v>
      </c>
      <c r="D148">
        <v>1599.800048828125</v>
      </c>
      <c r="E148">
        <v>1599.1099853515625</v>
      </c>
      <c r="F148">
        <v>1599.2900390625</v>
      </c>
      <c r="G148">
        <v>3060273</v>
      </c>
      <c r="H148">
        <v>862295458</v>
      </c>
      <c r="I148">
        <v>44328399.405056</v>
      </c>
      <c r="J148">
        <v>9.0476597573458228E-3</v>
      </c>
      <c r="K148">
        <v>14.340087890625</v>
      </c>
      <c r="L148">
        <v>0.29023746701846964</v>
      </c>
      <c r="M148">
        <v>6.3324538258575203E-2</v>
      </c>
      <c r="N148">
        <v>178</v>
      </c>
      <c r="O148">
        <v>48</v>
      </c>
      <c r="P148">
        <v>153</v>
      </c>
      <c r="Q148">
        <v>152</v>
      </c>
      <c r="R148">
        <v>99</v>
      </c>
      <c r="S148">
        <v>128</v>
      </c>
      <c r="T148">
        <v>0.8946253335707457</v>
      </c>
    </row>
    <row r="149" spans="1:20" x14ac:dyDescent="0.35">
      <c r="A149" s="1">
        <v>45880.477083333331</v>
      </c>
      <c r="B149" s="158" t="s">
        <v>24</v>
      </c>
      <c r="C149">
        <v>1599.2099609375</v>
      </c>
      <c r="D149">
        <v>1599.7900390625</v>
      </c>
      <c r="E149">
        <v>1598.699951171875</v>
      </c>
      <c r="F149">
        <v>1599.2900390625</v>
      </c>
      <c r="G149">
        <v>4069598</v>
      </c>
      <c r="H149">
        <v>866365056</v>
      </c>
      <c r="I149">
        <v>44328399.405056</v>
      </c>
      <c r="J149">
        <v>9.0476597573458228E-3</v>
      </c>
      <c r="K149">
        <v>14.340087890625</v>
      </c>
      <c r="L149">
        <v>0.29287598944591031</v>
      </c>
      <c r="M149">
        <v>6.3324538258575203E-2</v>
      </c>
      <c r="N149">
        <v>177</v>
      </c>
      <c r="O149">
        <v>50</v>
      </c>
      <c r="P149">
        <v>152</v>
      </c>
      <c r="Q149">
        <v>152</v>
      </c>
      <c r="R149">
        <v>99</v>
      </c>
      <c r="S149">
        <v>128</v>
      </c>
      <c r="T149">
        <v>0.89269466336281234</v>
      </c>
    </row>
    <row r="150" spans="1:20" x14ac:dyDescent="0.35">
      <c r="A150" s="1">
        <v>45880.477777777778</v>
      </c>
      <c r="B150" s="158" t="s">
        <v>24</v>
      </c>
      <c r="C150">
        <v>1600.010009765625</v>
      </c>
      <c r="D150">
        <v>1600.0799560546875</v>
      </c>
      <c r="E150">
        <v>1599.719970703125</v>
      </c>
      <c r="F150">
        <v>1599.719970703125</v>
      </c>
      <c r="G150">
        <v>3571462</v>
      </c>
      <c r="H150">
        <v>869936518</v>
      </c>
      <c r="I150">
        <v>44328399.405056</v>
      </c>
      <c r="J150">
        <v>9.3189185692137428E-3</v>
      </c>
      <c r="K150">
        <v>14.77001953125</v>
      </c>
      <c r="L150">
        <v>0.29815303430079154</v>
      </c>
      <c r="M150">
        <v>5.8047493403693931E-2</v>
      </c>
      <c r="N150">
        <v>180</v>
      </c>
      <c r="O150">
        <v>49</v>
      </c>
      <c r="P150">
        <v>150</v>
      </c>
      <c r="Q150">
        <v>152</v>
      </c>
      <c r="R150">
        <v>101</v>
      </c>
      <c r="S150">
        <v>126</v>
      </c>
      <c r="T150">
        <v>0.89095298770915154</v>
      </c>
    </row>
    <row r="151" spans="1:20" x14ac:dyDescent="0.35">
      <c r="A151" s="1">
        <v>45880.478472222225</v>
      </c>
      <c r="B151" s="158" t="s">
        <v>24</v>
      </c>
      <c r="C151">
        <v>1600.239990234375</v>
      </c>
      <c r="D151">
        <v>1600.4100341796875</v>
      </c>
      <c r="E151">
        <v>1600.0999755859375</v>
      </c>
      <c r="F151">
        <v>1600.300048828125</v>
      </c>
      <c r="G151">
        <v>3941865</v>
      </c>
      <c r="H151">
        <v>873878383</v>
      </c>
      <c r="I151">
        <v>44328399.405056</v>
      </c>
      <c r="J151">
        <v>9.6849100155500158E-3</v>
      </c>
      <c r="K151">
        <v>15.35009765625</v>
      </c>
      <c r="L151">
        <v>0.29815303430079154</v>
      </c>
      <c r="M151">
        <v>5.2770448548812667E-2</v>
      </c>
      <c r="N151">
        <v>180</v>
      </c>
      <c r="O151">
        <v>47</v>
      </c>
      <c r="P151">
        <v>152</v>
      </c>
      <c r="Q151">
        <v>154</v>
      </c>
      <c r="R151">
        <v>97</v>
      </c>
      <c r="S151">
        <v>128</v>
      </c>
      <c r="T151">
        <v>0.88858311846785532</v>
      </c>
    </row>
    <row r="152" spans="1:20" x14ac:dyDescent="0.35">
      <c r="A152" s="1">
        <v>45880.479166666664</v>
      </c>
      <c r="B152" s="158" t="s">
        <v>24</v>
      </c>
      <c r="C152">
        <v>1600.4100341796875</v>
      </c>
      <c r="D152">
        <v>1600.4100341796875</v>
      </c>
      <c r="E152">
        <v>1600.4100341796875</v>
      </c>
      <c r="F152">
        <v>1600.4100341796875</v>
      </c>
      <c r="G152">
        <v>555401</v>
      </c>
      <c r="H152">
        <v>874433784</v>
      </c>
      <c r="I152">
        <v>44328399.405056</v>
      </c>
      <c r="J152">
        <v>9.7543035957581344E-3</v>
      </c>
      <c r="K152">
        <v>15.4600830078125</v>
      </c>
      <c r="L152">
        <v>0.29551451187335093</v>
      </c>
      <c r="M152">
        <v>5.0131926121372031E-2</v>
      </c>
      <c r="N152">
        <v>180</v>
      </c>
      <c r="O152">
        <v>47</v>
      </c>
      <c r="P152">
        <v>152</v>
      </c>
      <c r="Q152">
        <v>154</v>
      </c>
      <c r="R152">
        <v>93</v>
      </c>
      <c r="S152">
        <v>132</v>
      </c>
      <c r="T152">
        <v>0.88293119169094259</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40D3-D436-4770-B42E-9653FDBD90EF}">
  <dimension ref="A1:G21"/>
  <sheetViews>
    <sheetView workbookViewId="0">
      <selection activeCell="H21" sqref="H21"/>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7.81640625" bestFit="1" customWidth="1"/>
    <col min="9" max="9" width="11.81640625" bestFit="1" customWidth="1"/>
    <col min="10" max="10" width="11.7265625" bestFit="1" customWidth="1"/>
  </cols>
  <sheetData>
    <row r="1" spans="1:7" x14ac:dyDescent="0.35">
      <c r="A1" t="s">
        <v>27</v>
      </c>
      <c r="B1" t="s">
        <v>118</v>
      </c>
      <c r="C1" t="s">
        <v>119</v>
      </c>
      <c r="D1" t="s">
        <v>120</v>
      </c>
      <c r="E1" t="s">
        <v>121</v>
      </c>
      <c r="F1" t="s">
        <v>122</v>
      </c>
      <c r="G1" t="s">
        <v>123</v>
      </c>
    </row>
    <row r="2" spans="1:7" x14ac:dyDescent="0.35">
      <c r="A2" s="1">
        <v>45880</v>
      </c>
      <c r="B2">
        <v>-136437456</v>
      </c>
      <c r="C2">
        <v>120858529</v>
      </c>
      <c r="D2">
        <v>-4401.4848327680002</v>
      </c>
      <c r="E2">
        <v>3752.476624896</v>
      </c>
      <c r="F2">
        <v>-15578927</v>
      </c>
      <c r="G2">
        <v>-649.00820787200053</v>
      </c>
    </row>
    <row r="3" spans="1:7" x14ac:dyDescent="0.35">
      <c r="A3" s="1">
        <v>45877</v>
      </c>
      <c r="B3">
        <v>-165868653</v>
      </c>
      <c r="C3">
        <v>145958818</v>
      </c>
      <c r="D3">
        <v>-5405.5235993599999</v>
      </c>
      <c r="E3">
        <v>4602.8579635199994</v>
      </c>
      <c r="F3">
        <v>-19909835</v>
      </c>
      <c r="G3">
        <v>-802.66563584000039</v>
      </c>
    </row>
    <row r="4" spans="1:7" x14ac:dyDescent="0.35">
      <c r="A4" s="1">
        <v>45876</v>
      </c>
      <c r="B4">
        <v>-128976588</v>
      </c>
      <c r="C4">
        <v>156341728</v>
      </c>
      <c r="D4">
        <v>-4758.4006758400001</v>
      </c>
      <c r="E4">
        <v>4691.5736104959997</v>
      </c>
      <c r="F4">
        <v>27365140</v>
      </c>
      <c r="G4">
        <v>-66.827065343999692</v>
      </c>
    </row>
    <row r="5" spans="1:7" x14ac:dyDescent="0.35">
      <c r="A5" s="1">
        <v>45875</v>
      </c>
      <c r="B5">
        <v>-117624945</v>
      </c>
      <c r="C5">
        <v>156368018</v>
      </c>
      <c r="D5">
        <v>-4868.2530488319999</v>
      </c>
      <c r="E5">
        <v>5621.0290769920002</v>
      </c>
      <c r="F5">
        <v>38743073</v>
      </c>
      <c r="G5">
        <v>752.77602816000035</v>
      </c>
    </row>
    <row r="6" spans="1:7" x14ac:dyDescent="0.35">
      <c r="A6" s="1">
        <v>45874</v>
      </c>
      <c r="B6">
        <v>-250576463</v>
      </c>
      <c r="C6">
        <v>247409088</v>
      </c>
      <c r="D6">
        <v>-10018.003656704001</v>
      </c>
      <c r="E6">
        <v>7759.149625344</v>
      </c>
      <c r="F6">
        <v>-3167375</v>
      </c>
      <c r="G6">
        <v>-2258.8540313600006</v>
      </c>
    </row>
    <row r="7" spans="1:7" x14ac:dyDescent="0.35">
      <c r="A7" s="1">
        <v>45873</v>
      </c>
      <c r="B7">
        <v>-186083452</v>
      </c>
      <c r="C7">
        <v>103594190</v>
      </c>
      <c r="D7">
        <v>-13164.861206528001</v>
      </c>
      <c r="E7">
        <v>2922.6981591039998</v>
      </c>
      <c r="F7">
        <v>-82489262</v>
      </c>
      <c r="G7">
        <v>-10242.163047424001</v>
      </c>
    </row>
    <row r="8" spans="1:7" x14ac:dyDescent="0.35">
      <c r="A8" s="1">
        <v>45870</v>
      </c>
      <c r="B8">
        <v>-181244465</v>
      </c>
      <c r="C8">
        <v>128104707</v>
      </c>
      <c r="D8">
        <v>-6067.3874493439998</v>
      </c>
      <c r="E8">
        <v>3590.1003550719997</v>
      </c>
      <c r="F8">
        <v>-53139758</v>
      </c>
      <c r="G8">
        <v>-2477.2870942719996</v>
      </c>
    </row>
    <row r="9" spans="1:7" x14ac:dyDescent="0.35">
      <c r="A9" s="1">
        <v>45869</v>
      </c>
      <c r="B9">
        <v>-173211948</v>
      </c>
      <c r="C9">
        <v>105230407</v>
      </c>
      <c r="D9">
        <v>-5580.1626705919998</v>
      </c>
      <c r="E9">
        <v>3356.6393896960003</v>
      </c>
      <c r="F9">
        <v>-67981541</v>
      </c>
      <c r="G9">
        <v>-2223.5232808959995</v>
      </c>
    </row>
    <row r="10" spans="1:7" x14ac:dyDescent="0.35">
      <c r="A10" s="1">
        <v>45868</v>
      </c>
      <c r="B10">
        <v>-132080198</v>
      </c>
      <c r="C10">
        <v>194579703</v>
      </c>
      <c r="D10">
        <v>-4129.9732439039999</v>
      </c>
      <c r="E10">
        <v>5753.9324354560003</v>
      </c>
      <c r="F10">
        <v>62499505</v>
      </c>
      <c r="G10">
        <v>1623.9591915520002</v>
      </c>
    </row>
    <row r="11" spans="1:7" x14ac:dyDescent="0.35">
      <c r="A11" s="1">
        <v>45867</v>
      </c>
      <c r="B11">
        <v>-214263443</v>
      </c>
      <c r="C11">
        <v>210858038</v>
      </c>
      <c r="D11">
        <v>-6739.4864168960003</v>
      </c>
      <c r="E11">
        <v>6053.3198643200003</v>
      </c>
      <c r="F11">
        <v>-3405405</v>
      </c>
      <c r="G11">
        <v>-686.16655257600007</v>
      </c>
    </row>
    <row r="12" spans="1:7" x14ac:dyDescent="0.35">
      <c r="A12" s="1">
        <v>45866</v>
      </c>
      <c r="B12">
        <v>-149314302</v>
      </c>
      <c r="C12">
        <v>139270389</v>
      </c>
      <c r="D12">
        <v>-4875.822751744</v>
      </c>
      <c r="E12">
        <v>3891.635654656</v>
      </c>
      <c r="F12">
        <v>-10043913</v>
      </c>
      <c r="G12">
        <v>-984.18709708799975</v>
      </c>
    </row>
    <row r="13" spans="1:7" x14ac:dyDescent="0.35">
      <c r="A13" s="1">
        <v>45863</v>
      </c>
      <c r="B13">
        <v>-118893894</v>
      </c>
      <c r="C13">
        <v>126141412</v>
      </c>
      <c r="D13">
        <v>-3770.7238727679996</v>
      </c>
      <c r="E13">
        <v>3756.5931847680004</v>
      </c>
      <c r="F13">
        <v>7247518</v>
      </c>
      <c r="G13">
        <v>-14.130687999999729</v>
      </c>
    </row>
    <row r="14" spans="1:7" x14ac:dyDescent="0.35">
      <c r="A14" s="1">
        <v>45862</v>
      </c>
      <c r="B14">
        <v>-156496686</v>
      </c>
      <c r="C14">
        <v>168968295</v>
      </c>
      <c r="D14">
        <v>-5526.7200942079999</v>
      </c>
      <c r="E14">
        <v>5184.1490923519996</v>
      </c>
      <c r="F14">
        <v>12471609</v>
      </c>
      <c r="G14">
        <v>-342.57100185600046</v>
      </c>
    </row>
    <row r="15" spans="1:7" x14ac:dyDescent="0.35">
      <c r="A15" s="1">
        <v>45861</v>
      </c>
      <c r="B15">
        <v>-127769691</v>
      </c>
      <c r="C15">
        <v>117866441</v>
      </c>
      <c r="D15">
        <v>-3630.3114240000004</v>
      </c>
      <c r="E15">
        <v>3736.5552168959998</v>
      </c>
      <c r="F15">
        <v>-9903250</v>
      </c>
      <c r="G15">
        <v>106.2437928959996</v>
      </c>
    </row>
    <row r="16" spans="1:7" x14ac:dyDescent="0.35">
      <c r="A16" s="1">
        <v>45860</v>
      </c>
      <c r="B16">
        <v>-137629554</v>
      </c>
      <c r="C16">
        <v>127139774</v>
      </c>
      <c r="D16">
        <v>-5610.5007267840001</v>
      </c>
      <c r="E16">
        <v>3730.192621568</v>
      </c>
      <c r="F16">
        <v>-10489780</v>
      </c>
      <c r="G16">
        <v>-1880.3081052160003</v>
      </c>
    </row>
    <row r="17" spans="1:7" x14ac:dyDescent="0.35">
      <c r="A17" s="1">
        <v>45859</v>
      </c>
      <c r="B17">
        <v>-135658857</v>
      </c>
      <c r="C17">
        <v>151216342</v>
      </c>
      <c r="D17">
        <v>-4292.6643773440001</v>
      </c>
      <c r="E17">
        <v>4430.6298880000004</v>
      </c>
      <c r="F17">
        <v>15557485</v>
      </c>
      <c r="G17">
        <v>137.96551065600039</v>
      </c>
    </row>
    <row r="18" spans="1:7" x14ac:dyDescent="0.35">
      <c r="A18" s="1">
        <v>45856</v>
      </c>
      <c r="B18">
        <v>-104937748</v>
      </c>
      <c r="C18">
        <v>120889120</v>
      </c>
      <c r="D18">
        <v>-3434.4492441599996</v>
      </c>
      <c r="E18">
        <v>3364.5136056319998</v>
      </c>
      <c r="F18">
        <v>15951372</v>
      </c>
      <c r="G18">
        <v>-69.935638527999814</v>
      </c>
    </row>
    <row r="19" spans="1:7" x14ac:dyDescent="0.35">
      <c r="A19" s="1">
        <v>45855</v>
      </c>
      <c r="B19">
        <v>-129146036</v>
      </c>
      <c r="C19">
        <v>132101321</v>
      </c>
      <c r="D19">
        <v>-3963.4483322880001</v>
      </c>
      <c r="E19">
        <v>3843.6958433280001</v>
      </c>
      <c r="F19">
        <v>2955285</v>
      </c>
      <c r="G19">
        <v>-119.75248895999988</v>
      </c>
    </row>
    <row r="20" spans="1:7" x14ac:dyDescent="0.35">
      <c r="A20" s="1">
        <v>45854</v>
      </c>
      <c r="B20">
        <v>-137684627</v>
      </c>
      <c r="C20">
        <v>180302974</v>
      </c>
      <c r="D20">
        <v>-6085.5548436479994</v>
      </c>
      <c r="E20">
        <v>6396.8925757439993</v>
      </c>
      <c r="F20">
        <v>42618347</v>
      </c>
      <c r="G20">
        <v>311.33773209599985</v>
      </c>
    </row>
    <row r="21" spans="1:7" x14ac:dyDescent="0.35">
      <c r="A21" s="1">
        <v>45853</v>
      </c>
      <c r="B21">
        <v>-97206095</v>
      </c>
      <c r="C21">
        <v>143956596</v>
      </c>
      <c r="D21">
        <v>-2850.8065791999998</v>
      </c>
      <c r="E21">
        <v>3988.3704053760002</v>
      </c>
      <c r="F21">
        <v>46750501</v>
      </c>
      <c r="G21">
        <v>1137.5638261760002</v>
      </c>
    </row>
  </sheetData>
  <phoneticPr fontId="3"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64C07-B3E3-4D78-AB7A-5C6E036AD9F2}">
  <dimension ref="A1:D21"/>
  <sheetViews>
    <sheetView workbookViewId="0">
      <selection activeCell="H21" sqref="H21"/>
    </sheetView>
  </sheetViews>
  <sheetFormatPr defaultRowHeight="14.5" x14ac:dyDescent="0.35"/>
  <cols>
    <col min="1" max="1" width="6.81640625" bestFit="1" customWidth="1"/>
    <col min="2" max="2" width="7.81640625" bestFit="1" customWidth="1"/>
    <col min="3" max="3" width="11.81640625" bestFit="1" customWidth="1"/>
    <col min="4" max="4" width="11.7265625" bestFit="1" customWidth="1"/>
  </cols>
  <sheetData>
    <row r="1" spans="1:4" x14ac:dyDescent="0.35">
      <c r="A1" t="s">
        <v>31</v>
      </c>
      <c r="B1" t="s">
        <v>19</v>
      </c>
      <c r="C1" t="s">
        <v>123</v>
      </c>
      <c r="D1" t="s">
        <v>221</v>
      </c>
    </row>
    <row r="2" spans="1:4" x14ac:dyDescent="0.35">
      <c r="A2" t="s">
        <v>124</v>
      </c>
      <c r="B2" t="s">
        <v>222</v>
      </c>
      <c r="C2">
        <v>120.29829939199999</v>
      </c>
      <c r="D2">
        <v>1</v>
      </c>
    </row>
    <row r="3" spans="1:4" x14ac:dyDescent="0.35">
      <c r="A3" t="s">
        <v>124</v>
      </c>
      <c r="B3" t="s">
        <v>268</v>
      </c>
      <c r="C3">
        <v>108.42788659199999</v>
      </c>
      <c r="D3">
        <v>1</v>
      </c>
    </row>
    <row r="4" spans="1:4" x14ac:dyDescent="0.35">
      <c r="A4" t="s">
        <v>124</v>
      </c>
      <c r="B4" t="s">
        <v>256</v>
      </c>
      <c r="C4">
        <v>92.645654528000009</v>
      </c>
      <c r="D4">
        <v>1</v>
      </c>
    </row>
    <row r="5" spans="1:4" x14ac:dyDescent="0.35">
      <c r="A5" t="s">
        <v>124</v>
      </c>
      <c r="B5" t="s">
        <v>232</v>
      </c>
      <c r="C5">
        <v>77.033897983999992</v>
      </c>
      <c r="D5">
        <v>1</v>
      </c>
    </row>
    <row r="6" spans="1:4" x14ac:dyDescent="0.35">
      <c r="A6" t="s">
        <v>124</v>
      </c>
      <c r="B6" t="s">
        <v>273</v>
      </c>
      <c r="C6">
        <v>56.979167232000009</v>
      </c>
      <c r="D6">
        <v>1</v>
      </c>
    </row>
    <row r="7" spans="1:4" x14ac:dyDescent="0.35">
      <c r="A7" t="s">
        <v>124</v>
      </c>
      <c r="B7" t="s">
        <v>313</v>
      </c>
      <c r="C7">
        <v>45.247674367999998</v>
      </c>
      <c r="D7">
        <v>1</v>
      </c>
    </row>
    <row r="8" spans="1:4" x14ac:dyDescent="0.35">
      <c r="A8" t="s">
        <v>124</v>
      </c>
      <c r="B8" t="s">
        <v>224</v>
      </c>
      <c r="C8">
        <v>44.321957888</v>
      </c>
      <c r="D8">
        <v>1</v>
      </c>
    </row>
    <row r="9" spans="1:4" x14ac:dyDescent="0.35">
      <c r="A9" t="s">
        <v>124</v>
      </c>
      <c r="B9" t="s">
        <v>257</v>
      </c>
      <c r="C9">
        <v>35.778987392000005</v>
      </c>
      <c r="D9">
        <v>1</v>
      </c>
    </row>
    <row r="10" spans="1:4" x14ac:dyDescent="0.35">
      <c r="A10" t="s">
        <v>124</v>
      </c>
      <c r="B10" t="s">
        <v>265</v>
      </c>
      <c r="C10">
        <v>35.186180096000001</v>
      </c>
      <c r="D10">
        <v>1</v>
      </c>
    </row>
    <row r="11" spans="1:4" x14ac:dyDescent="0.35">
      <c r="A11" t="s">
        <v>124</v>
      </c>
      <c r="B11" t="s">
        <v>266</v>
      </c>
      <c r="C11">
        <v>35.045967871999999</v>
      </c>
      <c r="D11">
        <v>1</v>
      </c>
    </row>
    <row r="12" spans="1:4" x14ac:dyDescent="0.35">
      <c r="A12" t="s">
        <v>124</v>
      </c>
      <c r="B12" t="s">
        <v>261</v>
      </c>
      <c r="C12">
        <v>51.481872383999999</v>
      </c>
      <c r="D12">
        <v>0</v>
      </c>
    </row>
    <row r="13" spans="1:4" x14ac:dyDescent="0.35">
      <c r="A13" t="s">
        <v>124</v>
      </c>
      <c r="B13" t="s">
        <v>259</v>
      </c>
      <c r="C13">
        <v>56.102579968000001</v>
      </c>
      <c r="D13">
        <v>0</v>
      </c>
    </row>
    <row r="14" spans="1:4" x14ac:dyDescent="0.35">
      <c r="A14" t="s">
        <v>124</v>
      </c>
      <c r="B14" t="s">
        <v>229</v>
      </c>
      <c r="C14">
        <v>58.369461248</v>
      </c>
      <c r="D14">
        <v>0</v>
      </c>
    </row>
    <row r="15" spans="1:4" x14ac:dyDescent="0.35">
      <c r="A15" t="s">
        <v>124</v>
      </c>
      <c r="B15" t="s">
        <v>315</v>
      </c>
      <c r="C15">
        <v>61.083672575999998</v>
      </c>
      <c r="D15">
        <v>0</v>
      </c>
    </row>
    <row r="16" spans="1:4" x14ac:dyDescent="0.35">
      <c r="A16" t="s">
        <v>124</v>
      </c>
      <c r="B16" t="s">
        <v>316</v>
      </c>
      <c r="C16">
        <v>61.303103487999991</v>
      </c>
      <c r="D16">
        <v>0</v>
      </c>
    </row>
    <row r="17" spans="1:4" x14ac:dyDescent="0.35">
      <c r="A17" t="s">
        <v>124</v>
      </c>
      <c r="B17" t="s">
        <v>262</v>
      </c>
      <c r="C17">
        <v>62.089584639999998</v>
      </c>
      <c r="D17">
        <v>0</v>
      </c>
    </row>
    <row r="18" spans="1:4" x14ac:dyDescent="0.35">
      <c r="A18" t="s">
        <v>124</v>
      </c>
      <c r="B18" t="s">
        <v>314</v>
      </c>
      <c r="C18">
        <v>68.450510847999993</v>
      </c>
      <c r="D18">
        <v>0</v>
      </c>
    </row>
    <row r="19" spans="1:4" x14ac:dyDescent="0.35">
      <c r="A19" t="s">
        <v>124</v>
      </c>
      <c r="B19" t="s">
        <v>223</v>
      </c>
      <c r="C19">
        <v>102.401394688</v>
      </c>
      <c r="D19">
        <v>0</v>
      </c>
    </row>
    <row r="20" spans="1:4" x14ac:dyDescent="0.35">
      <c r="A20" t="s">
        <v>124</v>
      </c>
      <c r="B20" t="s">
        <v>230</v>
      </c>
      <c r="C20">
        <v>123.39385139199999</v>
      </c>
      <c r="D20">
        <v>0</v>
      </c>
    </row>
    <row r="21" spans="1:4" x14ac:dyDescent="0.35">
      <c r="A21" t="s">
        <v>124</v>
      </c>
      <c r="B21" t="s">
        <v>231</v>
      </c>
      <c r="C21">
        <v>193.40736921599998</v>
      </c>
      <c r="D21">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CD5B-EDF0-40F4-83AE-D92D84C011BB}">
  <dimension ref="A1:C23"/>
  <sheetViews>
    <sheetView workbookViewId="0">
      <selection activeCell="H21" sqref="H21"/>
    </sheetView>
  </sheetViews>
  <sheetFormatPr defaultRowHeight="14.5" x14ac:dyDescent="0.35"/>
  <cols>
    <col min="1" max="1" width="14.6328125" bestFit="1" customWidth="1"/>
    <col min="2" max="2" width="11.81640625" bestFit="1" customWidth="1"/>
    <col min="3" max="3" width="12.453125" bestFit="1" customWidth="1"/>
  </cols>
  <sheetData>
    <row r="1" spans="1:3" x14ac:dyDescent="0.35">
      <c r="A1" t="s">
        <v>19</v>
      </c>
      <c r="B1" t="s">
        <v>191</v>
      </c>
      <c r="C1" t="s">
        <v>192</v>
      </c>
    </row>
    <row r="2" spans="1:3" x14ac:dyDescent="0.35">
      <c r="A2" t="s">
        <v>206</v>
      </c>
      <c r="B2">
        <v>1.1336711258503551</v>
      </c>
      <c r="C2">
        <v>1.4688417647759395</v>
      </c>
    </row>
    <row r="3" spans="1:3" x14ac:dyDescent="0.35">
      <c r="A3" t="s">
        <v>210</v>
      </c>
      <c r="B3">
        <v>0.78479233421717864</v>
      </c>
      <c r="C3">
        <v>1.2118443834838855</v>
      </c>
    </row>
    <row r="4" spans="1:3" x14ac:dyDescent="0.35">
      <c r="A4" t="s">
        <v>197</v>
      </c>
      <c r="B4">
        <v>1.2393909451606464</v>
      </c>
      <c r="C4">
        <v>0.99404773389989476</v>
      </c>
    </row>
    <row r="5" spans="1:3" x14ac:dyDescent="0.35">
      <c r="A5" t="s">
        <v>214</v>
      </c>
      <c r="B5">
        <v>0.87606384161053863</v>
      </c>
      <c r="C5">
        <v>0.73804108451152217</v>
      </c>
    </row>
    <row r="6" spans="1:3" x14ac:dyDescent="0.35">
      <c r="A6" t="s">
        <v>203</v>
      </c>
      <c r="B6">
        <v>1.0589807446116277</v>
      </c>
      <c r="C6">
        <v>0.55553078362014763</v>
      </c>
    </row>
    <row r="7" spans="1:3" x14ac:dyDescent="0.35">
      <c r="A7" t="s">
        <v>198</v>
      </c>
      <c r="B7">
        <v>0.91959662000150733</v>
      </c>
      <c r="C7">
        <v>0.55497678984084775</v>
      </c>
    </row>
    <row r="8" spans="1:3" x14ac:dyDescent="0.35">
      <c r="A8" t="s">
        <v>213</v>
      </c>
      <c r="B8">
        <v>1.5549320618557567</v>
      </c>
      <c r="C8">
        <v>0.48948095523644497</v>
      </c>
    </row>
    <row r="9" spans="1:3" x14ac:dyDescent="0.35">
      <c r="A9" t="s">
        <v>212</v>
      </c>
      <c r="B9">
        <v>0.92329719915430031</v>
      </c>
      <c r="C9">
        <v>0.34870230598105184</v>
      </c>
    </row>
    <row r="10" spans="1:3" x14ac:dyDescent="0.35">
      <c r="A10" t="s">
        <v>199</v>
      </c>
      <c r="B10">
        <v>1.4033165182966612</v>
      </c>
      <c r="C10">
        <v>0.30320030369681034</v>
      </c>
    </row>
    <row r="11" spans="1:3" x14ac:dyDescent="0.35">
      <c r="A11" t="s">
        <v>196</v>
      </c>
      <c r="B11">
        <v>0.98464460309473323</v>
      </c>
      <c r="C11">
        <v>0.26299067958692379</v>
      </c>
    </row>
    <row r="12" spans="1:3" x14ac:dyDescent="0.35">
      <c r="A12" t="s">
        <v>211</v>
      </c>
      <c r="B12">
        <v>1.2479633987161232</v>
      </c>
      <c r="C12">
        <v>0.26184104878754516</v>
      </c>
    </row>
    <row r="13" spans="1:3" x14ac:dyDescent="0.35">
      <c r="A13" t="s">
        <v>195</v>
      </c>
      <c r="B13">
        <v>0.99571809799457645</v>
      </c>
      <c r="C13">
        <v>0.182433288810115</v>
      </c>
    </row>
    <row r="14" spans="1:3" x14ac:dyDescent="0.35">
      <c r="A14" t="s">
        <v>208</v>
      </c>
      <c r="B14">
        <v>0.98186175982931367</v>
      </c>
      <c r="C14">
        <v>0.15876732816240249</v>
      </c>
    </row>
    <row r="15" spans="1:3" x14ac:dyDescent="0.35">
      <c r="A15" t="s">
        <v>202</v>
      </c>
      <c r="B15">
        <v>0.652013296302001</v>
      </c>
      <c r="C15">
        <v>0.11721875100346558</v>
      </c>
    </row>
    <row r="16" spans="1:3" x14ac:dyDescent="0.35">
      <c r="A16" t="s">
        <v>204</v>
      </c>
      <c r="B16">
        <v>1.0028003757787936</v>
      </c>
      <c r="C16">
        <v>8.6159053691960946E-2</v>
      </c>
    </row>
    <row r="17" spans="1:3" x14ac:dyDescent="0.35">
      <c r="A17" t="s">
        <v>207</v>
      </c>
      <c r="B17">
        <v>0.7110444959590505</v>
      </c>
      <c r="C17">
        <v>1.0650885494801213E-2</v>
      </c>
    </row>
    <row r="18" spans="1:3" x14ac:dyDescent="0.35">
      <c r="A18" t="s">
        <v>205</v>
      </c>
      <c r="B18">
        <v>0.623638729821125</v>
      </c>
      <c r="C18">
        <v>7.4702933297181211E-3</v>
      </c>
    </row>
    <row r="19" spans="1:3" x14ac:dyDescent="0.35">
      <c r="A19" t="s">
        <v>201</v>
      </c>
      <c r="B19">
        <v>0.82363234813781905</v>
      </c>
      <c r="C19">
        <v>-3.9277975421768883E-2</v>
      </c>
    </row>
    <row r="20" spans="1:3" x14ac:dyDescent="0.35">
      <c r="A20" t="s">
        <v>200</v>
      </c>
      <c r="B20">
        <v>0.65582877260268502</v>
      </c>
      <c r="C20">
        <v>-4.5823989617738474E-2</v>
      </c>
    </row>
    <row r="21" spans="1:3" x14ac:dyDescent="0.35">
      <c r="A21" t="s">
        <v>194</v>
      </c>
      <c r="B21">
        <v>1.5699940202227141</v>
      </c>
      <c r="C21">
        <v>-0.10174862081022258</v>
      </c>
    </row>
    <row r="22" spans="1:3" x14ac:dyDescent="0.35">
      <c r="A22" t="s">
        <v>193</v>
      </c>
      <c r="B22">
        <v>0.68882732229119992</v>
      </c>
      <c r="C22">
        <v>-0.24714888746166888</v>
      </c>
    </row>
    <row r="23" spans="1:3" x14ac:dyDescent="0.35">
      <c r="A23" t="s">
        <v>209</v>
      </c>
      <c r="B23">
        <v>0.66599501682733353</v>
      </c>
      <c r="C23">
        <v>-0.43142169771312128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C87DC-6BCC-4A9F-BE8E-B2D0BC5F8B0A}">
  <dimension ref="A1:B4"/>
  <sheetViews>
    <sheetView workbookViewId="0">
      <selection activeCell="H21" sqref="H21"/>
    </sheetView>
  </sheetViews>
  <sheetFormatPr defaultRowHeight="14.5" x14ac:dyDescent="0.35"/>
  <cols>
    <col min="1" max="1" width="6.81640625" bestFit="1" customWidth="1"/>
    <col min="2" max="2" width="80.7265625" bestFit="1" customWidth="1"/>
  </cols>
  <sheetData>
    <row r="1" spans="1:2" x14ac:dyDescent="0.35">
      <c r="A1" t="s">
        <v>31</v>
      </c>
      <c r="B1" t="s">
        <v>107</v>
      </c>
    </row>
    <row r="2" spans="1:2" x14ac:dyDescent="0.35">
      <c r="A2" t="s">
        <v>108</v>
      </c>
      <c r="B2" t="s">
        <v>339</v>
      </c>
    </row>
    <row r="3" spans="1:2" x14ac:dyDescent="0.35">
      <c r="A3" t="s">
        <v>27</v>
      </c>
      <c r="B3" t="s">
        <v>269</v>
      </c>
    </row>
    <row r="4" spans="1:2" x14ac:dyDescent="0.35">
      <c r="A4" t="s">
        <v>49</v>
      </c>
      <c r="B4" t="s">
        <v>338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6E81-600B-468D-8DDE-F635192864ED}">
  <dimension ref="A1:AU88"/>
  <sheetViews>
    <sheetView view="pageBreakPreview" zoomScale="130" zoomScaleNormal="70" zoomScaleSheetLayoutView="130" workbookViewId="0">
      <selection activeCell="L5" sqref="L5"/>
    </sheetView>
  </sheetViews>
  <sheetFormatPr defaultRowHeight="14.5" x14ac:dyDescent="0.35"/>
  <cols>
    <col min="1" max="1" width="107.1796875" customWidth="1"/>
    <col min="2" max="2" width="2.26953125" customWidth="1"/>
    <col min="3" max="3" width="10.7265625" customWidth="1"/>
    <col min="4" max="5" width="9" customWidth="1"/>
    <col min="6" max="6" width="7.1796875" customWidth="1"/>
    <col min="7" max="7" width="10.7265625" customWidth="1"/>
    <col min="8" max="9" width="9" customWidth="1"/>
    <col min="10" max="10" width="7.1796875" customWidth="1"/>
    <col min="11" max="11" width="10.7265625" customWidth="1"/>
    <col min="12" max="13" width="9" customWidth="1"/>
    <col min="14" max="15" width="2.26953125" customWidth="1"/>
    <col min="16" max="16" width="6.81640625" customWidth="1"/>
    <col min="17" max="17" width="24.453125" customWidth="1"/>
    <col min="18" max="18" width="3.1796875" customWidth="1"/>
    <col min="19" max="19" width="6.81640625" customWidth="1"/>
    <col min="20" max="20" width="12.26953125" customWidth="1"/>
    <col min="21" max="21" width="8.453125" customWidth="1"/>
    <col min="22" max="22" width="3.81640625" customWidth="1"/>
    <col min="23" max="23" width="3.1796875" customWidth="1"/>
    <col min="24" max="24" width="6.81640625" customWidth="1"/>
    <col min="25" max="25" width="24.54296875" customWidth="1"/>
    <col min="26" max="27" width="2.26953125" customWidth="1"/>
    <col min="28" max="28" width="71.81640625" customWidth="1"/>
    <col min="29" max="29" width="28.7265625" style="35" customWidth="1"/>
    <col min="30" max="31" width="2.26953125" customWidth="1"/>
    <col min="32" max="34" width="14.54296875" customWidth="1"/>
    <col min="35" max="35" width="11.81640625" customWidth="1"/>
    <col min="36" max="38" width="14.54296875" customWidth="1"/>
    <col min="39" max="39" width="2.26953125" customWidth="1"/>
    <col min="65" max="65" width="2.26953125" customWidth="1"/>
    <col min="66" max="78" width="7.1796875" customWidth="1"/>
    <col min="79" max="79" width="2.26953125" customWidth="1"/>
  </cols>
  <sheetData>
    <row r="1" spans="1:47" ht="259" customHeight="1" x14ac:dyDescent="0.35">
      <c r="A1" s="100" t="e" vm="1">
        <v>#VALUE!</v>
      </c>
    </row>
    <row r="2" spans="1:47" ht="29.5" customHeight="1" x14ac:dyDescent="0.35">
      <c r="A2" s="97"/>
      <c r="R2" s="51"/>
      <c r="T2" s="51"/>
      <c r="V2" s="51"/>
      <c r="X2" s="51"/>
      <c r="Z2" s="51"/>
      <c r="AC2"/>
      <c r="AU2" s="35"/>
    </row>
    <row r="3" spans="1:47" ht="32" customHeight="1" x14ac:dyDescent="0.4">
      <c r="A3" s="103" t="str" cm="1">
        <f t="array" ref="A3">"PHIÊN NGÀY " &amp; daily_14h00_time[date]</f>
        <v>PHIÊN NGÀY 11/08/2025</v>
      </c>
      <c r="R3" s="51"/>
      <c r="T3" s="51"/>
      <c r="V3" s="51"/>
      <c r="X3" s="51"/>
      <c r="Z3" s="51"/>
      <c r="AC3"/>
      <c r="AU3" s="35"/>
    </row>
    <row r="4" spans="1:47" ht="32" customHeight="1" x14ac:dyDescent="0.35">
      <c r="A4" s="98" t="s">
        <v>190</v>
      </c>
      <c r="R4" s="51"/>
      <c r="T4" s="51"/>
      <c r="V4" s="51"/>
      <c r="X4" s="51"/>
      <c r="Z4" s="51"/>
      <c r="AC4"/>
      <c r="AU4" s="35"/>
    </row>
    <row r="5" spans="1:47" ht="32" customHeight="1" x14ac:dyDescent="0.35">
      <c r="A5" s="101" t="s">
        <v>184</v>
      </c>
      <c r="R5" s="51"/>
      <c r="T5" s="51"/>
      <c r="V5" s="51"/>
      <c r="X5" s="51"/>
      <c r="Z5" s="51"/>
      <c r="AC5"/>
      <c r="AU5" s="35"/>
    </row>
    <row r="6" spans="1:47" ht="32" customHeight="1" x14ac:dyDescent="0.35">
      <c r="A6" s="99"/>
      <c r="R6" s="51"/>
      <c r="T6" s="51"/>
      <c r="V6" s="51"/>
      <c r="X6" s="51"/>
      <c r="Z6" s="51"/>
      <c r="AC6"/>
      <c r="AU6" s="35"/>
    </row>
    <row r="7" spans="1:47" ht="14.65" customHeight="1" x14ac:dyDescent="0.35">
      <c r="A7" t="str" cm="1">
        <f t="array" ref="A7">"*Dữ liệu cập nhật lúc " &amp; daily_14h00_time[time] &amp; " ngày " &amp; daily_14h00_time[date]</f>
        <v>*Dữ liệu cập nhật lúc 14:59 ngày 11/08/2025</v>
      </c>
      <c r="C7" s="118" t="s">
        <v>182</v>
      </c>
      <c r="D7" s="118"/>
      <c r="E7" s="118"/>
      <c r="F7" s="118"/>
      <c r="G7" s="118"/>
      <c r="H7" s="118"/>
      <c r="L7" s="139" t="e" vm="2">
        <v>#VALUE!</v>
      </c>
      <c r="M7" s="139"/>
      <c r="N7" s="139"/>
    </row>
    <row r="8" spans="1:47" ht="14.65" customHeight="1" thickBot="1" x14ac:dyDescent="0.4">
      <c r="C8" s="118"/>
      <c r="D8" s="118"/>
      <c r="E8" s="118"/>
      <c r="F8" s="118"/>
      <c r="G8" s="118"/>
      <c r="H8" s="118"/>
      <c r="L8" s="139"/>
      <c r="M8" s="139"/>
      <c r="N8" s="139"/>
    </row>
    <row r="9" spans="1:47" ht="14" customHeight="1" thickTop="1" x14ac:dyDescent="0.35">
      <c r="C9" s="102"/>
      <c r="D9" s="102"/>
      <c r="E9" s="102"/>
      <c r="F9" s="102"/>
      <c r="G9" s="102"/>
      <c r="H9" s="102"/>
      <c r="I9" s="102"/>
      <c r="J9" s="102"/>
      <c r="K9" s="102"/>
      <c r="L9" s="102"/>
      <c r="M9" s="102"/>
    </row>
    <row r="10" spans="1:47" ht="14" customHeight="1" x14ac:dyDescent="0.35">
      <c r="C10" s="10" t="s">
        <v>24</v>
      </c>
      <c r="D10" s="13" t="s">
        <v>46</v>
      </c>
      <c r="E10" s="13" t="s">
        <v>47</v>
      </c>
      <c r="G10" s="10" t="s">
        <v>179</v>
      </c>
      <c r="H10" s="13" t="s">
        <v>46</v>
      </c>
      <c r="I10" s="13" t="s">
        <v>47</v>
      </c>
      <c r="K10" s="10" t="s">
        <v>39</v>
      </c>
      <c r="L10" s="13" t="s">
        <v>46</v>
      </c>
      <c r="M10" s="13" t="s">
        <v>47</v>
      </c>
    </row>
    <row r="11" spans="1:47" ht="14" customHeight="1" x14ac:dyDescent="0.35">
      <c r="C11" s="4" cm="1">
        <f t="array" ref="C11">LOOKUP(2, 1/(daily_14h00_data!L:L&lt;&gt;""), daily_14h00_data!L:L)</f>
        <v>1596.8599853515625</v>
      </c>
      <c r="D11" s="96" cm="1">
        <f t="array" ref="D11">LOOKUP(2, 1/(daily_14h00_data!O:O&lt;&gt;""), daily_14h00_data!O:O)</f>
        <v>11.9100341796875</v>
      </c>
      <c r="E11" s="12" cm="1">
        <f t="array" ref="E11">LOOKUP(2, 1/(daily_14h00_data!N:N&lt;&gt;""), daily_14h00_data!N:N)</f>
        <v>7.5144544285966246E-3</v>
      </c>
      <c r="F11" s="5"/>
      <c r="G11" s="4" cm="1">
        <f t="array" ref="G11">LOOKUP(2, 1/(daily_14h00_data!V:V&lt;&gt;""), daily_14h00_data!V:V)</f>
        <v>276.45999145507813</v>
      </c>
      <c r="H11" s="96" cm="1">
        <f t="array" ref="H11">LOOKUP(2, 1/(daily_14h00_data!Y:Y&lt;&gt;""), daily_14h00_data!Y:Y)</f>
        <v>4</v>
      </c>
      <c r="I11" s="12" cm="1">
        <f t="array" ref="I11">LOOKUP(2, 1/(daily_14h00_data!X:X&lt;&gt;""), daily_14h00_data!X:X)</f>
        <v>1.4681054560113279E-2</v>
      </c>
      <c r="K11" s="4" cm="1">
        <f t="array" ref="K11">LOOKUP(2, 1/(daily_14h00_data!AF:AF&lt;&gt;""), daily_14h00_data!AF:AF)</f>
        <v>1737.5</v>
      </c>
      <c r="L11" s="96" cm="1">
        <f t="array" ref="L11">LOOKUP(2, 1/(daily_14h00_data!AI:AI&lt;&gt;""), daily_14h00_data!AI:AI)</f>
        <v>14.300048828125</v>
      </c>
      <c r="M11" s="12" cm="1">
        <f t="array" ref="M11">LOOKUP(2, 1/(daily_14h00_data!AH:AH&lt;&gt;""), daily_14h00_data!AH:AH)</f>
        <v>8.298542962701539E-3</v>
      </c>
    </row>
    <row r="12" spans="1:47" ht="140.5" customHeight="1" x14ac:dyDescent="0.35"/>
    <row r="13" spans="1:47" ht="14" customHeight="1" x14ac:dyDescent="0.35">
      <c r="C13" s="10" t="s">
        <v>25</v>
      </c>
      <c r="D13" s="13" t="s">
        <v>46</v>
      </c>
      <c r="E13" s="13" t="s">
        <v>47</v>
      </c>
      <c r="G13" s="10" t="s">
        <v>180</v>
      </c>
      <c r="H13" s="13" t="s">
        <v>46</v>
      </c>
      <c r="I13" s="13" t="s">
        <v>47</v>
      </c>
      <c r="K13" s="10" t="s">
        <v>181</v>
      </c>
      <c r="L13" s="13" t="s">
        <v>46</v>
      </c>
      <c r="M13" s="13" t="s">
        <v>47</v>
      </c>
    </row>
    <row r="14" spans="1:47" ht="14" customHeight="1" x14ac:dyDescent="0.35">
      <c r="C14" s="4" cm="1">
        <f t="array" ref="C14">LOOKUP(2, 1/(daily_14h00_data!Q:Q&lt;&gt;""), daily_14h00_data!Q:Q)</f>
        <v>1741.9000244140625</v>
      </c>
      <c r="D14" s="96" cm="1">
        <f t="array" ref="D14">LOOKUP(2, 1/(daily_14h00_data!T:T&lt;&gt;""), daily_14h00_data!T:T)</f>
        <v>12.820068359375</v>
      </c>
      <c r="E14" s="12" cm="1">
        <f t="array" ref="E14">LOOKUP(2, 1/(daily_14h00_data!S:S&lt;&gt;""), daily_14h00_data!S:S)</f>
        <v>7.4143872378389453E-3</v>
      </c>
      <c r="G14" s="4" cm="1">
        <f t="array" ref="G14">LOOKUP(2, 1/(daily_14h00_data!AA:AA&lt;&gt;""), daily_14h00_data!AA:AA)</f>
        <v>109.25</v>
      </c>
      <c r="H14" s="96" cm="1">
        <f t="array" ref="H14">LOOKUP(2, 1/(daily_14h00_data!AD:AD&lt;&gt;""), daily_14h00_data!AD:AD)</f>
        <v>0.70999908447265625</v>
      </c>
      <c r="I14" s="12" cm="1">
        <f t="array" ref="I14">LOOKUP(2, 1/(daily_14h00_data!AC:AC&lt;&gt;""), daily_14h00_data!AC:AC)</f>
        <v>6.5413587477783624E-3</v>
      </c>
      <c r="K14" s="4" cm="1">
        <f t="array" ref="K14">LOOKUP(2, 1/(daily_14h00_data!AK:AK&lt;&gt;""), daily_14h00_data!AK:AK)</f>
        <v>1727</v>
      </c>
      <c r="L14" s="96" cm="1">
        <f t="array" ref="L14">LOOKUP(2, 1/(daily_14h00_data!AN:AN&lt;&gt;""), daily_14h00_data!AN:AN)</f>
        <v>8.199951171875</v>
      </c>
      <c r="M14" s="12" cm="1">
        <f t="array" ref="M14">LOOKUP(2, 1/(daily_14h00_data!AM:AM&lt;&gt;""), daily_14h00_data!AM:AM)</f>
        <v>4.7707417610708775E-3</v>
      </c>
    </row>
    <row r="15" spans="1:47" ht="140.5" customHeight="1" x14ac:dyDescent="0.35"/>
    <row r="16" spans="1:47" ht="17.25" customHeight="1" thickBot="1" x14ac:dyDescent="0.4">
      <c r="C16" s="121" t="str">
        <f>$A$7</f>
        <v>*Dữ liệu cập nhật lúc 14:59 ngày 11/08/2025</v>
      </c>
      <c r="D16" s="121"/>
      <c r="E16" s="121"/>
      <c r="F16" s="121"/>
      <c r="G16" s="121"/>
      <c r="H16" s="121"/>
      <c r="I16" s="121"/>
      <c r="J16" s="121"/>
      <c r="K16" s="121"/>
      <c r="L16" s="121"/>
      <c r="M16" s="121"/>
    </row>
    <row r="17" spans="3:29" ht="17.149999999999999" customHeight="1" x14ac:dyDescent="0.35">
      <c r="C17" s="122" t="str">
        <f>$A$4 &amp; " | " &amp; $A$3</f>
        <v>BẢN TIN CẬP NHẬT THÔNG TIN THỊ TRƯỜNG | PHIÊN NGÀY 11/08/2025</v>
      </c>
      <c r="D17" s="122"/>
      <c r="E17" s="122"/>
      <c r="F17" s="122"/>
      <c r="G17" s="122"/>
      <c r="H17" s="122"/>
      <c r="I17" s="122"/>
      <c r="J17" s="7"/>
      <c r="K17" s="8"/>
      <c r="L17" s="8"/>
      <c r="M17" s="9" t="str">
        <f>$A$5 &amp; " |  1  "</f>
        <v xml:space="preserve">PHÒNG MÔI GIỚI VÀ TƯ VẤN ĐẦU TƯ |  1  </v>
      </c>
    </row>
    <row r="18" spans="3:29" ht="14.65" customHeight="1" x14ac:dyDescent="0.35">
      <c r="P18" s="118" t="s">
        <v>50</v>
      </c>
      <c r="Q18" s="118"/>
      <c r="R18" s="118"/>
      <c r="S18" s="118"/>
      <c r="T18" s="3"/>
      <c r="U18" s="3"/>
      <c r="Y18" s="139" t="e" vm="3">
        <v>#VALUE!</v>
      </c>
      <c r="Z18" s="139"/>
      <c r="AB18" s="137"/>
      <c r="AC18" s="137"/>
    </row>
    <row r="19" spans="3:29" ht="14.65" customHeight="1" thickBot="1" x14ac:dyDescent="0.4">
      <c r="P19" s="118"/>
      <c r="Q19" s="118"/>
      <c r="R19" s="118"/>
      <c r="S19" s="118"/>
      <c r="T19" s="3"/>
      <c r="U19" s="3"/>
      <c r="Y19" s="139"/>
      <c r="Z19" s="139"/>
      <c r="AB19" s="137"/>
      <c r="AC19" s="137"/>
    </row>
    <row r="20" spans="3:29" ht="15" thickTop="1" x14ac:dyDescent="0.35">
      <c r="P20" s="102"/>
      <c r="Q20" s="102"/>
      <c r="R20" s="102"/>
      <c r="S20" s="102"/>
      <c r="T20" s="102"/>
      <c r="U20" s="102"/>
      <c r="V20" s="102"/>
      <c r="W20" s="102"/>
      <c r="X20" s="102"/>
      <c r="Y20" s="102"/>
    </row>
    <row r="21" spans="3:29" ht="35" customHeight="1" x14ac:dyDescent="0.35">
      <c r="P21" s="119" t="e" cm="1" vm="4">
        <f t="array" ref="P21">_xlfn.IMAGE(TRANSPOSE(_xlfn._xlws.FILTER(daily_14h00_news!S3:S12, daily_14h00_news!L3:L12="o")), "image", 1)</f>
        <v>#VALUE!</v>
      </c>
      <c r="Q21" s="119"/>
      <c r="R21" s="119"/>
      <c r="S21" s="119"/>
      <c r="T21" s="119"/>
      <c r="U21" s="130" t="str" cm="1">
        <f t="array" ref="U21">TRANSPOSE(_xlfn._xlws.FILTER(daily_14h00_news!Q3:Q12, daily_14h00_news!L3:L12="o"))</f>
        <v>Thủ tướng Chính phủ yêu cầu hoàn thành cao nhất các mục tiêu phát triển kinh tế-xã hội năm 2025</v>
      </c>
      <c r="V21" s="130"/>
      <c r="W21" s="130"/>
      <c r="X21" s="130"/>
      <c r="Y21" s="130"/>
      <c r="AB21" s="119"/>
      <c r="AC21" s="119"/>
    </row>
    <row r="22" spans="3:29" ht="87" customHeight="1" x14ac:dyDescent="0.35">
      <c r="P22" s="119"/>
      <c r="Q22" s="119"/>
      <c r="R22" s="119"/>
      <c r="S22" s="119"/>
      <c r="T22" s="119"/>
      <c r="U22" s="129" t="str" cm="1">
        <f t="array" ref="U22">TRIM(SUBSTITUTE(TRANSPOSE(_xlfn._xlws.FILTER(daily_14h00_news!R3:R12, daily_14h00_news!L3:L12="o")), CHAR(10), " "))</f>
        <v>Thủ tướng yêu cầu hoàn thành mục tiêu GDP 8.3-8.5%, CPI dưới 4.5% năm 2025. Chính phủ ban hành Nghị quyết 230/NQ-CP yêu cầu các ngành theo dõi sát tình hình quốc tế. Bộ Tài chính phấn đấu tăng thu ngân sách nhà nước năm 2025 ít nhất 25%. Tăng tốc giải ngân vốn đầu tư công, đạt trên 60% đến hết quý 3. Tích cực chuẩn bị đầu tư công trung hạn giai đoạn 2026-2030 với dưới 3,000 dự án.</v>
      </c>
      <c r="V22" s="129"/>
      <c r="W22" s="129"/>
      <c r="X22" s="129"/>
      <c r="Y22" s="129"/>
      <c r="AB22" s="119"/>
      <c r="AC22" s="119"/>
    </row>
    <row r="23" spans="3:29" ht="20" customHeight="1" x14ac:dyDescent="0.35">
      <c r="P23" s="119"/>
      <c r="Q23" s="119"/>
      <c r="R23" s="119"/>
      <c r="S23" s="119"/>
      <c r="T23" s="119"/>
      <c r="U23" s="25" t="s">
        <v>54</v>
      </c>
      <c r="V23" s="123" t="str" cm="1">
        <f t="array" ref="V23">TRANSPOSE(_xlfn._xlws.FILTER(daily_14h00_news!O3:O12, daily_14h00_news!L3:L12="o"))</f>
        <v>Tích cực</v>
      </c>
      <c r="W23" s="123"/>
      <c r="X23" s="123"/>
      <c r="Y23" s="123"/>
      <c r="AB23" s="119"/>
      <c r="AC23" s="119"/>
    </row>
    <row r="24" spans="3:29" ht="20.5" customHeight="1" x14ac:dyDescent="0.35">
      <c r="Q24" s="15"/>
      <c r="R24" s="14"/>
      <c r="S24" s="14"/>
      <c r="T24" s="14"/>
      <c r="U24" s="14"/>
      <c r="V24" s="15"/>
      <c r="W24" s="14"/>
      <c r="X24" s="14"/>
      <c r="Y24" s="14"/>
      <c r="AC24" s="34"/>
    </row>
    <row r="25" spans="3:29" ht="45" customHeight="1" x14ac:dyDescent="0.35">
      <c r="K25" s="20" t="str" cm="1">
        <f t="array" ref="K25:M25">TRANSPOSE(_xlfn._xlws.FILTER(daily_14h00_news!Q3:Q12, daily_14h00_news!L3:L12="x"))</f>
        <v>Chuyên gia: Ngân hàng nhỏ bứt phá nhờ thị trường 'ngách', chờ cú hích từ bỏ room tín dụng</v>
      </c>
      <c r="L25" s="20" t="str">
        <v>Các ngân hàng đang cho vay bất động sản ra sao?</v>
      </c>
      <c r="M25" s="20" t="str">
        <v>Hàng loạt kỷ lục trong tuần chứng khoán sôi động nhất lịch sử</v>
      </c>
      <c r="P25" s="124" t="str">
        <f>K25</f>
        <v>Chuyên gia: Ngân hàng nhỏ bứt phá nhờ thị trường 'ngách', chờ cú hích từ bỏ room tín dụng</v>
      </c>
      <c r="Q25" s="124"/>
      <c r="R25" s="85"/>
      <c r="S25" s="131" t="str">
        <f>L25</f>
        <v>Các ngân hàng đang cho vay bất động sản ra sao?</v>
      </c>
      <c r="T25" s="131"/>
      <c r="U25" s="131"/>
      <c r="V25" s="131"/>
      <c r="W25" s="85"/>
      <c r="X25" s="124" t="str">
        <f>M25</f>
        <v>Hàng loạt kỷ lục trong tuần chứng khoán sôi động nhất lịch sử</v>
      </c>
      <c r="Y25" s="124"/>
      <c r="AB25" s="135"/>
      <c r="AC25" s="135"/>
    </row>
    <row r="26" spans="3:29" ht="124" customHeight="1" x14ac:dyDescent="0.35">
      <c r="K26" s="19" t="str" cm="1">
        <f t="array" ref="K26:M26">TRANSPOSE(_xlfn._xlws.FILTER(daily_14h00_news!R3:R12, daily_14h00_news!L3:L12="x"))</f>
        <v>Ngân hàng nhỏ như NCB tăng 549,7%, ABBank tăng 227,8% lợi nhuận quý II/2025. Vốn thấp và khách hàng rớt hạng giúp ngân hàng nhỏ tăng trưởng mạnh mẽ hơn. Bỏ room tín dụng và sửa đổi Luật TCTD sẽ tạo cơ hội bứt phá. Chuyển đổi số, phát triển xanh là chiến lược tương lai quan trọng cho ngân hàng. Quản trị rủi ro tốt là yếu tố then chốt để ngân hàng nhỏ thành công.</v>
      </c>
      <c r="L26" s="19" t="str">
        <v>Tín dụng bất động sản tăng mạnh, chiếm 18,5% tổng dư nợ toàn hệ thống. Techcombank dẫn đầu với dư nợ kinh doanh bất động sản gần 227.500 tỷ đồng. Tín dụng chảy mạnh vào bất động sản chủ yếu để đảo nợ trái phiếu, cấu trúc lại vốn. Việc này làm dấy lên lo ngại về "sốt" giá tài sản và rủi ro hệ thống. Tuy nhiên, NHNN cho rằng tín dụng bất động sản tăng là phù hợp với việc tháo gỡ khó khăn.</v>
      </c>
      <c r="M26" s="19" t="str">
        <v>Thị trường chứng khoán Việt Nam phá kỷ lục với VN-Index đạt 1.584,95 điểm, thanh khoản 253.500 tỷ đồng. Dòng tiền nội áp đảo, lan tỏa khắp các nhóm ngành, trong khi khối ngoại bán ròng mạnh 12.849 tỷ đồng. Chứng khoán Mỹ cũng tăng mạnh, Nasdaq lập đỉnh mới nhờ cổ phiếu công nghệ và kỳ vọng Fed giảm lãi suất. VN-Index có thể thử thách 1.600 điểm nhưng nhà đầu tư cần thận trọng với rủi ro chốt lời, margin.</v>
      </c>
      <c r="P26" s="132" t="str">
        <f>TRIM(SUBSTITUTE(K26, CHAR(10), " "))</f>
        <v>Ngân hàng nhỏ như NCB tăng 549,7%, ABBank tăng 227,8% lợi nhuận quý II/2025. Vốn thấp và khách hàng rớt hạng giúp ngân hàng nhỏ tăng trưởng mạnh mẽ hơn. Bỏ room tín dụng và sửa đổi Luật TCTD sẽ tạo cơ hội bứt phá. Chuyển đổi số, phát triển xanh là chiến lược tương lai quan trọng cho ngân hàng. Quản trị rủi ro tốt là yếu tố then chốt để ngân hàng nhỏ thành công.</v>
      </c>
      <c r="Q26" s="132"/>
      <c r="S26" s="125" t="str">
        <f>TRIM(SUBSTITUTE(L26, CHAR(10), " "))</f>
        <v>Tín dụng bất động sản tăng mạnh, chiếm 18,5% tổng dư nợ toàn hệ thống. Techcombank dẫn đầu với dư nợ kinh doanh bất động sản gần 227.500 tỷ đồng. Tín dụng chảy mạnh vào bất động sản chủ yếu để đảo nợ trái phiếu, cấu trúc lại vốn. Việc này làm dấy lên lo ngại về "sốt" giá tài sản và rủi ro hệ thống. Tuy nhiên, NHNN cho rằng tín dụng bất động sản tăng là phù hợp với việc tháo gỡ khó khăn.</v>
      </c>
      <c r="T26" s="125"/>
      <c r="U26" s="125"/>
      <c r="V26" s="125"/>
      <c r="X26" s="125" t="str">
        <f>TRIM(SUBSTITUTE(M26, CHAR(10), " "))</f>
        <v>Thị trường chứng khoán Việt Nam phá kỷ lục với VN-Index đạt 1.584,95 điểm, thanh khoản 253.500 tỷ đồng. Dòng tiền nội áp đảo, lan tỏa khắp các nhóm ngành, trong khi khối ngoại bán ròng mạnh 12.849 tỷ đồng. Chứng khoán Mỹ cũng tăng mạnh, Nasdaq lập đỉnh mới nhờ cổ phiếu công nghệ và kỳ vọng Fed giảm lãi suất. VN-Index có thể thử thách 1.600 điểm nhưng nhà đầu tư cần thận trọng với rủi ro chốt lời, margin.</v>
      </c>
      <c r="Y26" s="125"/>
      <c r="AB26" s="120"/>
      <c r="AC26" s="120"/>
    </row>
    <row r="27" spans="3:29" ht="21.4" customHeight="1" thickBot="1" x14ac:dyDescent="0.4">
      <c r="K27" s="22" t="str" cm="1">
        <f t="array" ref="K27:M27">TRANSPOSE(_xlfn._xlws.FILTER(daily_14h00_news!O3:O12, daily_14h00_news!L3:L12="x"))</f>
        <v>Tích cực</v>
      </c>
      <c r="L27" s="22" t="str">
        <v>Trung lập</v>
      </c>
      <c r="M27" s="22" t="str">
        <v>Tích cực</v>
      </c>
      <c r="P27" s="24" t="s">
        <v>54</v>
      </c>
      <c r="Q27" s="23" t="str">
        <f>K27</f>
        <v>Tích cực</v>
      </c>
      <c r="R27" s="21"/>
      <c r="S27" s="24" t="s">
        <v>54</v>
      </c>
      <c r="T27" s="123" t="str">
        <f>L27</f>
        <v>Trung lập</v>
      </c>
      <c r="U27" s="123"/>
      <c r="V27" s="123"/>
      <c r="W27" s="21"/>
      <c r="X27" s="24" t="s">
        <v>54</v>
      </c>
      <c r="Y27" s="123" t="str">
        <f>M27</f>
        <v>Tích cực</v>
      </c>
      <c r="Z27" s="123"/>
    </row>
    <row r="28" spans="3:29" ht="17.149999999999999" customHeight="1" x14ac:dyDescent="0.35">
      <c r="P28" s="133" t="str">
        <f>$A$4 &amp; " | " &amp; $A$3</f>
        <v>BẢN TIN CẬP NHẬT THÔNG TIN THỊ TRƯỜNG | PHIÊN NGÀY 11/08/2025</v>
      </c>
      <c r="Q28" s="133"/>
      <c r="R28" s="133"/>
      <c r="S28" s="133"/>
      <c r="T28" s="133"/>
      <c r="U28" s="6"/>
      <c r="V28" s="8"/>
      <c r="W28" s="8"/>
      <c r="X28" s="8"/>
      <c r="Y28" s="9" t="str">
        <f>$A$5 &amp; " |  2  "</f>
        <v xml:space="preserve">PHÒNG MÔI GIỚI VÀ TƯ VẤN ĐẦU TƯ |  2  </v>
      </c>
    </row>
    <row r="29" spans="3:29" ht="15" customHeight="1" x14ac:dyDescent="0.35">
      <c r="P29" s="118" t="s">
        <v>55</v>
      </c>
      <c r="Q29" s="118"/>
      <c r="R29" s="118"/>
      <c r="S29" s="118"/>
      <c r="T29" s="3"/>
      <c r="U29" s="3"/>
      <c r="Y29" s="139" t="e" vm="3">
        <v>#VALUE!</v>
      </c>
      <c r="Z29" s="139"/>
      <c r="AB29" s="120"/>
      <c r="AC29" s="120"/>
    </row>
    <row r="30" spans="3:29" ht="15" customHeight="1" thickBot="1" x14ac:dyDescent="0.4">
      <c r="P30" s="118"/>
      <c r="Q30" s="118"/>
      <c r="R30" s="118"/>
      <c r="S30" s="118"/>
      <c r="T30" s="3"/>
      <c r="U30" s="3"/>
      <c r="Y30" s="139"/>
      <c r="Z30" s="139"/>
      <c r="AB30" s="120"/>
      <c r="AC30" s="120"/>
    </row>
    <row r="31" spans="3:29" ht="15" thickTop="1" x14ac:dyDescent="0.35">
      <c r="P31" s="102"/>
      <c r="Q31" s="102"/>
      <c r="R31" s="102"/>
      <c r="S31" s="102"/>
      <c r="T31" s="102"/>
      <c r="U31" s="102"/>
      <c r="V31" s="102"/>
      <c r="W31" s="102"/>
      <c r="X31" s="102"/>
      <c r="Y31" s="102"/>
    </row>
    <row r="32" spans="3:29" ht="36.5" customHeight="1" x14ac:dyDescent="0.35">
      <c r="P32" s="119" t="e" cm="1" vm="5">
        <f t="array" ref="P32">_xlfn.IMAGE(TRANSPOSE(_xlfn._xlws.FILTER(daily_14h00_news!S15:S24, daily_14h00_news!L15:L24="o")), "image", 1)</f>
        <v>#VALUE!</v>
      </c>
      <c r="Q32" s="119"/>
      <c r="R32" s="119"/>
      <c r="S32" s="119"/>
      <c r="T32" s="119"/>
      <c r="U32" s="130" t="str" cm="1">
        <f t="array" ref="U32">TRANSPOSE(_xlfn._xlws.FILTER(daily_14h00_news!Q15:Q24, daily_14h00_news!L15:L24="o"))</f>
        <v>Ông Trump thúc đẩy kế hoạch đưa Fannie Mae và Freddie Mac lên sàn chứng khoán</v>
      </c>
      <c r="V32" s="130"/>
      <c r="W32" s="130"/>
      <c r="X32" s="130"/>
      <c r="Y32" s="130"/>
      <c r="AB32" s="120"/>
      <c r="AC32" s="120"/>
    </row>
    <row r="33" spans="11:29" ht="86.5" customHeight="1" x14ac:dyDescent="0.35">
      <c r="P33" s="119"/>
      <c r="Q33" s="119"/>
      <c r="R33" s="119"/>
      <c r="S33" s="119"/>
      <c r="T33" s="119"/>
      <c r="U33" s="129" t="str" cm="1">
        <f t="array" ref="U33">TRIM(SUBSTITUTE(TRANSPOSE(_xlfn._xlws.FILTER(daily_14h00_news!R15:R24, daily_14h00_news!L15:L24="o")), CHAR(10), " "))</f>
        <v>Chính quyền Trump thúc đẩy kế hoạch đưa Fannie Mae và Freddie Mac lên sàn chứng khoán. Họ dự định huy động khoảng 30 tỷ USD, định giá hai công ty hơn 500 tỷ USD. Lãnh đạo các ngân hàng lớn đã gặp Tổng thống để thảo luận về tương lai này. Hai tập đoàn này chịu sự kiểm soát chính phủ từ năm 2008 sau khủng hoảng tài chính. Thị trường nhà ở Mỹ gần đây giúp Fannie và Freddie phục hồi mạnh mẽ.</v>
      </c>
      <c r="V33" s="129"/>
      <c r="W33" s="129"/>
      <c r="X33" s="129"/>
      <c r="Y33" s="129"/>
      <c r="AB33" s="120"/>
      <c r="AC33" s="120"/>
    </row>
    <row r="34" spans="11:29" ht="20" customHeight="1" x14ac:dyDescent="0.35">
      <c r="P34" s="119"/>
      <c r="Q34" s="119"/>
      <c r="R34" s="119"/>
      <c r="S34" s="119"/>
      <c r="T34" s="119"/>
      <c r="U34" s="25" t="s">
        <v>54</v>
      </c>
      <c r="V34" s="123" t="str" cm="1">
        <f t="array" ref="V34">TRANSPOSE(_xlfn._xlws.FILTER(daily_14h00_news!O15:O24, daily_14h00_news!L15:L24="o"))</f>
        <v>Trung lập</v>
      </c>
      <c r="W34" s="123"/>
      <c r="X34" s="123"/>
      <c r="Y34" s="123"/>
      <c r="AB34" s="120"/>
      <c r="AC34" s="120"/>
    </row>
    <row r="35" spans="11:29" ht="22" customHeight="1" x14ac:dyDescent="0.35">
      <c r="Q35" s="15"/>
      <c r="R35" s="14"/>
      <c r="S35" s="14"/>
      <c r="T35" s="14"/>
      <c r="U35" s="14"/>
      <c r="V35" s="15"/>
      <c r="W35" s="14"/>
      <c r="X35" s="14"/>
      <c r="Y35" s="14"/>
    </row>
    <row r="36" spans="11:29" ht="44" customHeight="1" x14ac:dyDescent="0.35">
      <c r="K36" s="20" t="str" cm="1">
        <f t="array" ref="K36:M36">TRANSPOSE(_xlfn._xlws.FILTER(daily_14h00_news!Q15:Q24, daily_14h00_news!L15:L24="x"))</f>
        <v>Một quan chức Fed ủng hộ giảm lãi suất 3 lần</v>
      </c>
      <c r="L36" s="20" t="str">
        <v>Thuế quan Mỹ và đồng yen mạnh - bộ đôi kìm hãm lợi nhuận của doanh nghiệp Nhật Bản</v>
      </c>
      <c r="M36" s="20" t="str">
        <v>Mỹ nhắm thẳng vào “bạn hàng” lớn nhất của dầu Nga: Quốc gia chủ chốt BRICS liệu có buông tay?</v>
      </c>
      <c r="P36" s="124" t="str">
        <f>K36</f>
        <v>Một quan chức Fed ủng hộ giảm lãi suất 3 lần</v>
      </c>
      <c r="Q36" s="124"/>
      <c r="R36" s="85"/>
      <c r="S36" s="131" t="str">
        <f>L36</f>
        <v>Thuế quan Mỹ và đồng yen mạnh - bộ đôi kìm hãm lợi nhuận của doanh nghiệp Nhật Bản</v>
      </c>
      <c r="T36" s="131"/>
      <c r="U36" s="131"/>
      <c r="V36" s="131"/>
      <c r="W36" s="85"/>
      <c r="X36" s="124" t="str">
        <f>M36</f>
        <v>Mỹ nhắm thẳng vào “bạn hàng” lớn nhất của dầu Nga: Quốc gia chủ chốt BRICS liệu có buông tay?</v>
      </c>
      <c r="Y36" s="124"/>
      <c r="AB36" s="120"/>
      <c r="AC36" s="120"/>
    </row>
    <row r="37" spans="11:29" ht="123.5" customHeight="1" x14ac:dyDescent="0.35">
      <c r="K37" s="19" t="str" cm="1">
        <f t="array" ref="K37:M37">TRANSPOSE(_xlfn._xlws.FILTER(daily_14h00_news!R15:R24, daily_14h00_news!L15:L24="x"))</f>
        <v xml:space="preserve">Phó Chủ tịch Fed Bowman ủng hộ ba lần giảm lãi suất trong năm 2024. Bà viện dẫn dữ liệu thị trường lao động và tự tin lạm phát gần 2%. Trump áp thuế quan, gây lo ngại "đình lạm", có thể đẩy Fed vào thế khó. Hiện tại, Fed còn ba cuộc họp, thị trường kỳ vọng cắt giảm lãi suất tháng 9. Chủ tịch Powell vẫn độc lập, bất chấp áp lực từ Trump, giữ nguyên lãi suất.
</v>
      </c>
      <c r="L37" s="19" t="str">
        <v>Lợi nhuận ròng công ty niêm yết Nhật Bản quý II/2025 giảm 12%.  Ngành sản xuất chứng kiến lợi nhuận giảm 26%, ô tô chịu tác động nặng nề nhất.  Thuế quan Mỹ và đồng yen mạnh gây ảnh hưởng tiêu cực tới nhiều ngành. Các công ty phi sản xuất có hoạt động nước ngoài cũng gặp khó khăn. Tuy nhiên, các ngành nội địa và du lịch cho thấy khả năng phục hồi tốt.</v>
      </c>
      <c r="M37" s="19" t="str">
        <v xml:space="preserve">Ông Trump cân nhắc áp thuế Trung Quốc vì mua dầu Nga, tương tự Ấn Độ với mức 25%. Phó Tổng thống Vance xem xét, thuế quan là công cụ, song chưa có quyết định cuối cùng. Trung Quốc nhập 108,5 triệu tấn dầu Nga năm 2024, chiếm 20% tổng lượng. Mỹ và Trung Quốc gia hạn tạm dừng tăng thuế, chưa được chính quyền xác nhận chính thức. Ông Trump tìm kiếm thỏa thuận chấm dứt xung đột, dự kiến gặp Putin, nhưng chưa rõ hình thức xử lý.
</v>
      </c>
      <c r="P37" s="132" t="str">
        <f>TRIM(SUBSTITUTE(K37, CHAR(10), " "))</f>
        <v>Phó Chủ tịch Fed Bowman ủng hộ ba lần giảm lãi suất trong năm 2024. Bà viện dẫn dữ liệu thị trường lao động và tự tin lạm phát gần 2%. Trump áp thuế quan, gây lo ngại "đình lạm", có thể đẩy Fed vào thế khó. Hiện tại, Fed còn ba cuộc họp, thị trường kỳ vọng cắt giảm lãi suất tháng 9. Chủ tịch Powell vẫn độc lập, bất chấp áp lực từ Trump, giữ nguyên lãi suất.</v>
      </c>
      <c r="Q37" s="132"/>
      <c r="S37" s="125" t="str">
        <f>TRIM(SUBSTITUTE(L37, CHAR(10), " "))</f>
        <v>Lợi nhuận ròng công ty niêm yết Nhật Bản quý II/2025 giảm 12%. Ngành sản xuất chứng kiến lợi nhuận giảm 26%, ô tô chịu tác động nặng nề nhất. Thuế quan Mỹ và đồng yen mạnh gây ảnh hưởng tiêu cực tới nhiều ngành. Các công ty phi sản xuất có hoạt động nước ngoài cũng gặp khó khăn. Tuy nhiên, các ngành nội địa và du lịch cho thấy khả năng phục hồi tốt.</v>
      </c>
      <c r="T37" s="125"/>
      <c r="U37" s="125"/>
      <c r="V37" s="125"/>
      <c r="X37" s="125" t="str">
        <f>TRIM(SUBSTITUTE(M37, CHAR(10), " "))</f>
        <v>Ông Trump cân nhắc áp thuế Trung Quốc vì mua dầu Nga, tương tự Ấn Độ với mức 25%. Phó Tổng thống Vance xem xét, thuế quan là công cụ, song chưa có quyết định cuối cùng. Trung Quốc nhập 108,5 triệu tấn dầu Nga năm 2024, chiếm 20% tổng lượng. Mỹ và Trung Quốc gia hạn tạm dừng tăng thuế, chưa được chính quyền xác nhận chính thức. Ông Trump tìm kiếm thỏa thuận chấm dứt xung đột, dự kiến gặp Putin, nhưng chưa rõ hình thức xử lý.</v>
      </c>
      <c r="Y37" s="125"/>
      <c r="AB37" s="120"/>
      <c r="AC37" s="120"/>
    </row>
    <row r="38" spans="11:29" ht="19.5" customHeight="1" thickBot="1" x14ac:dyDescent="0.4">
      <c r="K38" s="22" t="str" cm="1">
        <f t="array" ref="K38:M38">TRANSPOSE(_xlfn._xlws.FILTER(daily_14h00_news!O15:O24, daily_14h00_news!L15:L24="x"))</f>
        <v>Tích cực</v>
      </c>
      <c r="L38" s="22" t="str">
        <v>Tiêu cực</v>
      </c>
      <c r="M38" s="22" t="str">
        <v>Tiêu cực</v>
      </c>
      <c r="P38" s="24" t="s">
        <v>54</v>
      </c>
      <c r="Q38" s="23" t="str">
        <f>K38</f>
        <v>Tích cực</v>
      </c>
      <c r="R38" s="21"/>
      <c r="S38" s="24" t="s">
        <v>54</v>
      </c>
      <c r="T38" s="123" t="str">
        <f>L38</f>
        <v>Tiêu cực</v>
      </c>
      <c r="U38" s="123"/>
      <c r="V38" s="123"/>
      <c r="W38" s="21"/>
      <c r="X38" s="24" t="s">
        <v>54</v>
      </c>
      <c r="Y38" s="123" t="str">
        <f>M38</f>
        <v>Tiêu cực</v>
      </c>
      <c r="Z38" s="123"/>
    </row>
    <row r="39" spans="11:29" ht="17.149999999999999" customHeight="1" x14ac:dyDescent="0.35">
      <c r="P39" s="133" t="str">
        <f>$A$4 &amp; " | " &amp; $A$3</f>
        <v>BẢN TIN CẬP NHẬT THÔNG TIN THỊ TRƯỜNG | PHIÊN NGÀY 11/08/2025</v>
      </c>
      <c r="Q39" s="133"/>
      <c r="R39" s="133"/>
      <c r="S39" s="133"/>
      <c r="T39" s="133"/>
      <c r="U39" s="6"/>
      <c r="V39" s="8"/>
      <c r="W39" s="8"/>
      <c r="X39" s="8"/>
      <c r="Y39" s="9" t="str">
        <f>$A$5 &amp; " |  3  "</f>
        <v xml:space="preserve">PHÒNG MÔI GIỚI VÀ TƯ VẤN ĐẦU TƯ |  3  </v>
      </c>
      <c r="AB39" s="120"/>
      <c r="AC39" s="120"/>
    </row>
    <row r="40" spans="11:29" ht="14.65" customHeight="1" x14ac:dyDescent="0.35">
      <c r="P40" s="118" t="s">
        <v>56</v>
      </c>
      <c r="Q40" s="118"/>
      <c r="R40" s="118"/>
      <c r="S40" s="118"/>
      <c r="T40" s="3"/>
      <c r="U40" s="3"/>
      <c r="Y40" s="139" t="e" vm="3">
        <v>#VALUE!</v>
      </c>
      <c r="Z40" s="139"/>
      <c r="AB40" s="120"/>
      <c r="AC40" s="120"/>
    </row>
    <row r="41" spans="11:29" ht="14.65" customHeight="1" thickBot="1" x14ac:dyDescent="0.4">
      <c r="P41" s="118"/>
      <c r="Q41" s="118"/>
      <c r="R41" s="118"/>
      <c r="S41" s="118"/>
      <c r="T41" s="3"/>
      <c r="U41" s="3"/>
      <c r="Y41" s="139"/>
      <c r="Z41" s="139"/>
      <c r="AB41" s="120"/>
      <c r="AC41" s="120"/>
    </row>
    <row r="42" spans="11:29" ht="15" thickTop="1" x14ac:dyDescent="0.35">
      <c r="P42" s="102"/>
      <c r="Q42" s="102"/>
      <c r="R42" s="102"/>
      <c r="S42" s="102"/>
      <c r="T42" s="102"/>
      <c r="U42" s="102"/>
      <c r="V42" s="102"/>
      <c r="W42" s="102"/>
      <c r="X42" s="102"/>
      <c r="Y42" s="102"/>
    </row>
    <row r="43" spans="11:29" ht="35.15" customHeight="1" x14ac:dyDescent="0.35">
      <c r="P43" s="119" t="e" cm="1" vm="9">
        <f t="array" ref="P43">_xlfn.IMAGE(TRANSPOSE(_xlfn._xlws.FILTER(daily_14h00_news!S27:S36, daily_14h00_news!L27:L36="o")), "image", 1)</f>
        <v>#VALUE!</v>
      </c>
      <c r="Q43" s="119"/>
      <c r="R43" s="119"/>
      <c r="S43" s="119"/>
      <c r="T43" s="119"/>
      <c r="U43" s="130" t="str" cm="1">
        <f t="array" ref="U43">TRANSPOSE(_xlfn._xlws.FILTER(daily_14h00_news!Q27:Q36, daily_14h00_news!L27:L36="o"))</f>
        <v>Vingroup công bố hai trụ cột trọng điểm mới là hạ tầng và năng lượng xanh</v>
      </c>
      <c r="V43" s="130"/>
      <c r="W43" s="130"/>
      <c r="X43" s="130"/>
      <c r="Y43" s="130"/>
      <c r="AB43" s="120"/>
      <c r="AC43" s="120"/>
    </row>
    <row r="44" spans="11:29" ht="86.5" customHeight="1" x14ac:dyDescent="0.35">
      <c r="P44" s="119"/>
      <c r="Q44" s="119"/>
      <c r="R44" s="119"/>
      <c r="S44" s="119"/>
      <c r="T44" s="119"/>
      <c r="U44" s="129" t="str" cm="1">
        <f t="array" ref="U44">TRIM(SUBSTITUTE(TRANSPOSE(_xlfn._xlws.FILTER(daily_14h00_news!R27:R36, daily_14h00_news!L27:L36="o")), CHAR(10), " "))</f>
        <v>Nhân dịp 32 năm thành lập, Vingroup bổ sung hai trụ cột Hạ tầng và Năng lượng xanh chiến lược. Tập đoàn đặt mục tiêu tiên phong hạ tầng giao thông xanh với 2 tuyến đường sắt tốc độ cao năm 2025. VinEnergo tham vọng phát triển năng lượng xanh với công suất dự kiến 80 GW tại bốn quốc gia. Vingroup cam kết hiện thực hóa các dự án trọng điểm quốc gia, góp phần thịnh vượng. Đến 30/6/2025, Vingroup có tổng tài sản 964.439 tỷ đồng.</v>
      </c>
      <c r="V44" s="129"/>
      <c r="W44" s="129"/>
      <c r="X44" s="129"/>
      <c r="Y44" s="129"/>
      <c r="AB44" s="120"/>
      <c r="AC44" s="120"/>
    </row>
    <row r="45" spans="11:29" ht="19" customHeight="1" x14ac:dyDescent="0.35">
      <c r="P45" s="119"/>
      <c r="Q45" s="119"/>
      <c r="R45" s="119"/>
      <c r="S45" s="119"/>
      <c r="T45" s="119"/>
      <c r="U45" s="25" t="s">
        <v>54</v>
      </c>
      <c r="V45" s="123" t="str" cm="1">
        <f t="array" ref="V45">TRANSPOSE(_xlfn._xlws.FILTER(daily_14h00_news!O27:O36, daily_14h00_news!L27:L36="o"))</f>
        <v>Tích cực</v>
      </c>
      <c r="W45" s="123"/>
      <c r="X45" s="123"/>
      <c r="Y45" s="123"/>
      <c r="AB45" s="120"/>
      <c r="AC45" s="120"/>
    </row>
    <row r="46" spans="11:29" ht="16" customHeight="1" x14ac:dyDescent="0.35">
      <c r="Q46" s="15"/>
      <c r="R46" s="14"/>
      <c r="S46" s="14"/>
      <c r="T46" s="14"/>
      <c r="U46" s="14"/>
      <c r="V46" s="15"/>
      <c r="W46" s="14"/>
      <c r="X46" s="14"/>
      <c r="Y46" s="14"/>
    </row>
    <row r="47" spans="11:29" ht="46.5" customHeight="1" x14ac:dyDescent="0.35">
      <c r="K47" s="20" t="str" cm="1">
        <f t="array" ref="K47:M47">TRANSPOSE(_xlfn._xlws.FILTER(daily_14h00_news!Q27:Q36, daily_14h00_news!L27:L36="x"))</f>
        <v>Sau nhiều năm, Việt Nam mới lại xuất hiện cổ phiếu trên 1 triệu đồng</v>
      </c>
      <c r="L47" s="20" t="str">
        <v>“Đại gia” dầu khí kỳ vọng hưởng lợi lớn từ siêu dự án 12 tỷ USD Lô B - Ô Môn</v>
      </c>
      <c r="M47" s="20" t="str">
        <v>Một doanh nghiệp đã nhận hơn 38.000 tỷ đồng cổ tức từ Honda trước thềm Hà Nội sắp bỏ dần xe xăng</v>
      </c>
      <c r="P47" s="124" t="str">
        <f>K47</f>
        <v>Sau nhiều năm, Việt Nam mới lại xuất hiện cổ phiếu trên 1 triệu đồng</v>
      </c>
      <c r="Q47" s="124"/>
      <c r="R47" s="85"/>
      <c r="S47" s="131" t="str">
        <f>L47</f>
        <v>“Đại gia” dầu khí kỳ vọng hưởng lợi lớn từ siêu dự án 12 tỷ USD Lô B - Ô Môn</v>
      </c>
      <c r="T47" s="131"/>
      <c r="U47" s="131"/>
      <c r="V47" s="131"/>
      <c r="W47" s="85"/>
      <c r="X47" s="124" t="str">
        <f>M47</f>
        <v>Một doanh nghiệp đã nhận hơn 38.000 tỷ đồng cổ tức từ Honda trước thềm Hà Nội sắp bỏ dần xe xăng</v>
      </c>
      <c r="Y47" s="124"/>
      <c r="AB47" s="120"/>
      <c r="AC47" s="120"/>
    </row>
    <row r="48" spans="11:29" ht="128.5" customHeight="1" x14ac:dyDescent="0.35">
      <c r="K48" s="19" t="str" cm="1">
        <f t="array" ref="K48:M48">TRANSPOSE(_xlfn._xlws.FILTER(daily_14h00_news!R27:R36, daily_14h00_news!L27:L36="x"))</f>
        <v xml:space="preserve">Giá cổ phiếu F88 đạt 1.022.100 đồng/cổ phiếu, dẫn đầu thị trường UPCoM ngày 11/8. Đây là phiên tăng trần thứ hai của F88, vốn hóa tăng lên 8.447 tỷ đồng. Công ty ghi nhận doanh thu 1.744 tỷ đồng và lợi nhuận trước thuế 321 tỷ đồng trong 6 tháng đầu năm 2025. Khối ngoại nắm giữ 57,5% vốn, Mekong Capital dẫn đầu với gần 37% cổ phần F88. Doanh thu từ cho vay đạt 1.521 tỷ đồng; tổng giải ngân quý II gần 3.900 tỷ đồng.
</v>
      </c>
      <c r="L48" s="19" t="str">
        <v xml:space="preserve">PVS ghi nhận doanh thu quý 2/2025 tăng 32%, đạt 7.383 tỷ đồng, lợi nhuận sau thuế tăng 53%. Lũy kế 6 tháng, doanh thu thuần đạt 13.397 tỷ đồng, lợi nhuận sau thuế tăng 20% so với cùng kỳ. Kế hoạch năm 2025 dự kiến doanh thu 22.500 tỷ, lợi nhuận sau thuế 780 tỷ đồng, đạt 79% mục tiêu. Mảng xây lắp dự kiến tăng trưởng mạnh, hỗ trợ bởi dự án Lô B, kỳ vọng LNST tăng 50-100%.
</v>
      </c>
      <c r="M48" s="19" t="str">
        <v>VEAM, doanh nghiệp lớn nhất ngành ô tô, chủ yếu sống nhờ đầu tư 30% Honda Việt Nam. Nửa đầu năm 2025, VEAM lãi hơn 3.410 tỷ đồng, chủ yếu từ liên kết. VEAM nhận 5.932 tỷ cổ tức từ Honda Việt Nam trong sáu tháng. Từ 2018, VEAM nhận hơn 38.300 tỷ đồng cổ tức từ Honda. Lộ trình hạn chế xe xăng ảnh hưởng VEAM, Honda hướng tới xe điện.</v>
      </c>
      <c r="P48" s="132" t="str">
        <f>TRIM(SUBSTITUTE(K48, CHAR(10), " "))</f>
        <v>Giá cổ phiếu F88 đạt 1.022.100 đồng/cổ phiếu, dẫn đầu thị trường UPCoM ngày 11/8. Đây là phiên tăng trần thứ hai của F88, vốn hóa tăng lên 8.447 tỷ đồng. Công ty ghi nhận doanh thu 1.744 tỷ đồng và lợi nhuận trước thuế 321 tỷ đồng trong 6 tháng đầu năm 2025. Khối ngoại nắm giữ 57,5% vốn, Mekong Capital dẫn đầu với gần 37% cổ phần F88. Doanh thu từ cho vay đạt 1.521 tỷ đồng; tổng giải ngân quý II gần 3.900 tỷ đồng.</v>
      </c>
      <c r="Q48" s="132"/>
      <c r="S48" s="125" t="str">
        <f>TRIM(SUBSTITUTE(L48, CHAR(10), " "))</f>
        <v>PVS ghi nhận doanh thu quý 2/2025 tăng 32%, đạt 7.383 tỷ đồng, lợi nhuận sau thuế tăng 53%. Lũy kế 6 tháng, doanh thu thuần đạt 13.397 tỷ đồng, lợi nhuận sau thuế tăng 20% so với cùng kỳ. Kế hoạch năm 2025 dự kiến doanh thu 22.500 tỷ, lợi nhuận sau thuế 780 tỷ đồng, đạt 79% mục tiêu. Mảng xây lắp dự kiến tăng trưởng mạnh, hỗ trợ bởi dự án Lô B, kỳ vọng LNST tăng 50-100%.</v>
      </c>
      <c r="T48" s="125"/>
      <c r="U48" s="125"/>
      <c r="V48" s="125"/>
      <c r="X48" s="125" t="str">
        <f>TRIM(SUBSTITUTE(M48, CHAR(10), " "))</f>
        <v>VEAM, doanh nghiệp lớn nhất ngành ô tô, chủ yếu sống nhờ đầu tư 30% Honda Việt Nam. Nửa đầu năm 2025, VEAM lãi hơn 3.410 tỷ đồng, chủ yếu từ liên kết. VEAM nhận 5.932 tỷ cổ tức từ Honda Việt Nam trong sáu tháng. Từ 2018, VEAM nhận hơn 38.300 tỷ đồng cổ tức từ Honda. Lộ trình hạn chế xe xăng ảnh hưởng VEAM, Honda hướng tới xe điện.</v>
      </c>
      <c r="Y48" s="125"/>
      <c r="AB48" s="120"/>
      <c r="AC48" s="120"/>
    </row>
    <row r="49" spans="11:30" ht="21.4" customHeight="1" thickBot="1" x14ac:dyDescent="0.4">
      <c r="K49" s="22" t="str" cm="1">
        <f t="array" ref="K49:M49">TRANSPOSE(_xlfn._xlws.FILTER(daily_14h00_news!O27:O36, daily_14h00_news!L27:L36="x"))</f>
        <v>Tích cực</v>
      </c>
      <c r="L49" s="22" t="str">
        <v>Tích cực</v>
      </c>
      <c r="M49" s="22" t="str">
        <v>Trung lập</v>
      </c>
      <c r="P49" s="24" t="s">
        <v>54</v>
      </c>
      <c r="Q49" s="23" t="str">
        <f>K49</f>
        <v>Tích cực</v>
      </c>
      <c r="R49" s="21"/>
      <c r="S49" s="24" t="s">
        <v>54</v>
      </c>
      <c r="T49" s="123" t="str">
        <f>L49</f>
        <v>Tích cực</v>
      </c>
      <c r="U49" s="123"/>
      <c r="V49" s="123"/>
      <c r="W49" s="21"/>
      <c r="X49" s="24" t="s">
        <v>54</v>
      </c>
      <c r="Y49" s="40" t="str">
        <f>M49</f>
        <v>Trung lập</v>
      </c>
      <c r="Z49" s="40"/>
    </row>
    <row r="50" spans="11:30" ht="17.149999999999999" customHeight="1" x14ac:dyDescent="0.35">
      <c r="P50" s="38" t="str">
        <f>$A$4 &amp; " | " &amp; $A$3</f>
        <v>BẢN TIN CẬP NHẬT THÔNG TIN THỊ TRƯỜNG | PHIÊN NGÀY 11/08/2025</v>
      </c>
      <c r="Q50" s="38"/>
      <c r="R50" s="38"/>
      <c r="S50" s="38"/>
      <c r="T50" s="38"/>
      <c r="U50" s="6"/>
      <c r="V50" s="8"/>
      <c r="W50" s="8"/>
      <c r="X50" s="8"/>
      <c r="Y50" s="9" t="str">
        <f>$A$5 &amp; " |  4  "</f>
        <v xml:space="preserve">PHÒNG MÔI GIỚI VÀ TƯ VẤN ĐẦU TƯ |  4  </v>
      </c>
      <c r="AB50" s="120"/>
      <c r="AC50" s="120"/>
    </row>
    <row r="51" spans="11:30" ht="14.65" customHeight="1" x14ac:dyDescent="0.35">
      <c r="P51" s="120"/>
      <c r="Q51" s="120"/>
      <c r="R51" s="120"/>
      <c r="S51" s="120"/>
      <c r="AB51" s="118" t="s">
        <v>168</v>
      </c>
      <c r="AC51" s="139" t="e" vm="3">
        <v>#VALUE!</v>
      </c>
      <c r="AD51" s="139"/>
    </row>
    <row r="52" spans="11:30" ht="14.65" customHeight="1" thickBot="1" x14ac:dyDescent="0.4">
      <c r="P52" s="120"/>
      <c r="Q52" s="120"/>
      <c r="R52" s="120"/>
      <c r="S52" s="120"/>
      <c r="AB52" s="118"/>
      <c r="AC52" s="139"/>
      <c r="AD52" s="139"/>
    </row>
    <row r="53" spans="11:30" ht="8.5" customHeight="1" thickTop="1" x14ac:dyDescent="0.35">
      <c r="AB53" s="102"/>
      <c r="AC53" s="102"/>
    </row>
    <row r="54" spans="11:30" ht="15" customHeight="1" x14ac:dyDescent="0.35">
      <c r="AB54" s="42" t="s">
        <v>63</v>
      </c>
      <c r="AC54" s="43" t="s">
        <v>73</v>
      </c>
    </row>
    <row r="55" spans="11:30" ht="15" customHeight="1" x14ac:dyDescent="0.35">
      <c r="AB55" s="44" t="str" cm="1">
        <f t="array" ref="AB55:AC60">_xlfn.CHOOSECOLS(_xlfn._xlws.SORT(_xlfn._xlws.FILTER(daily_8h30_news!L2:Q12, daily_8h30_news!L2:L12=""), 1, -1), 6, 4)</f>
        <v>Bất ngờ vượt TPHCM, Bắc Ninh vươn lên đứng đầu cả nước về xuất khẩu</v>
      </c>
      <c r="AC55" s="45" t="str">
        <v>Tích cực</v>
      </c>
    </row>
    <row r="56" spans="11:30" ht="15" customHeight="1" x14ac:dyDescent="0.35">
      <c r="AB56" s="46" t="str">
        <v>Khách quốc tế đến Việt Nam có thể tăng mạnh nhờ chính sách miễn thị thực</v>
      </c>
      <c r="AC56" s="47" t="str">
        <v>Tích cực</v>
      </c>
    </row>
    <row r="57" spans="11:30" ht="15" customHeight="1" x14ac:dyDescent="0.35">
      <c r="AB57" s="46" t="str">
        <v>Chuyên gia: Ngân hàng nhỏ bứt phá nhờ thị trường 'ngách', chờ cú hích từ bỏ room tín dụng</v>
      </c>
      <c r="AC57" s="47" t="str">
        <v>Tích cực</v>
      </c>
    </row>
    <row r="58" spans="11:30" ht="15" customHeight="1" x14ac:dyDescent="0.35">
      <c r="AB58" s="46" t="str">
        <v>Tỷ giá USD hôm nay 11/8: Giá mua bán trong nước tăng nhẹ</v>
      </c>
      <c r="AC58" s="47" t="str">
        <v>Trung lập</v>
      </c>
    </row>
    <row r="59" spans="11:30" ht="15" customHeight="1" x14ac:dyDescent="0.35">
      <c r="AB59" s="46" t="str">
        <v>Hàng loạt kỷ lục trong tuần chứng khoán sôi động nhất lịch sử</v>
      </c>
      <c r="AC59" s="47" t="str">
        <v>Tích cực</v>
      </c>
    </row>
    <row r="60" spans="11:30" ht="15" customHeight="1" x14ac:dyDescent="0.35">
      <c r="AB60" s="46" t="str">
        <v>Một tỉnh chuẩn bị đón gần 7 tỷ USD vốn đầu tư</v>
      </c>
      <c r="AC60" s="47" t="str">
        <v>Tích cực</v>
      </c>
    </row>
    <row r="61" spans="11:30" ht="13.5" customHeight="1" x14ac:dyDescent="0.35">
      <c r="AB61" s="20"/>
      <c r="AC61" s="36"/>
    </row>
    <row r="62" spans="11:30" ht="15" customHeight="1" x14ac:dyDescent="0.35">
      <c r="AB62" s="42" t="s">
        <v>64</v>
      </c>
      <c r="AC62" s="43" t="s">
        <v>73</v>
      </c>
    </row>
    <row r="63" spans="11:30" ht="15" customHeight="1" x14ac:dyDescent="0.35">
      <c r="AB63" s="20" t="str" cm="1">
        <f t="array" ref="AB63:AC68">_xlfn.CHOOSECOLS(_xlfn._xlws.SORT(_xlfn._xlws.FILTER(daily_8h30_news!L14:Q24, daily_8h30_news!L14:L24=""), 1, -1), 6, 4)</f>
        <v>Dòng vốn "khủng" đổ vào trái phiếu doanh nghiệp Mỹ</v>
      </c>
      <c r="AC63" s="41" t="str">
        <v>Trung lập</v>
      </c>
    </row>
    <row r="64" spans="11:30" ht="15" customHeight="1" x14ac:dyDescent="0.35">
      <c r="AB64" s="46" t="str">
        <v>Quan chức Mỹ: Tin áp thuế quan với vàng thỏi là "sai lệch", sẽ có sắc lệnh làm rõ</v>
      </c>
      <c r="AC64" s="47" t="str">
        <v>Trung lập</v>
      </c>
    </row>
    <row r="65" spans="11:39" ht="15" customHeight="1" x14ac:dyDescent="0.35">
      <c r="AB65" s="46" t="str">
        <v>Trung Quốc cáo buộc chip H20 của Nvidia gây rủi ro bảo mật, ông lớn Mỹ lập tức phản bác</v>
      </c>
      <c r="AC65" s="47" t="str">
        <v>Trung lập</v>
      </c>
    </row>
    <row r="66" spans="11:39" ht="15" customHeight="1" x14ac:dyDescent="0.35">
      <c r="AB66" s="46" t="str">
        <v>Bí ẩn 48 tỷ USD và vai trò của vàng: Lý do Thụy Sĩ gánh thuế cao từ Mỹ</v>
      </c>
      <c r="AC66" s="47" t="str">
        <v>Trung lập</v>
      </c>
    </row>
    <row r="67" spans="11:39" ht="15" customHeight="1" x14ac:dyDescent="0.35">
      <c r="AB67" s="46" t="str">
        <v>Tuần làm việc 4 ngày: Báo động đỏ từ nền công nghiệp Nga</v>
      </c>
      <c r="AC67" s="47" t="str">
        <v>Tiêu cực</v>
      </c>
    </row>
    <row r="68" spans="11:39" ht="15" customHeight="1" x14ac:dyDescent="0.35">
      <c r="AB68" s="46" t="str">
        <v>Đồng USD chịu áp lực lớn trước những cơn gió ngược</v>
      </c>
      <c r="AC68" s="47" t="str">
        <v>Tích cực</v>
      </c>
    </row>
    <row r="69" spans="11:39" ht="13.5" customHeight="1" x14ac:dyDescent="0.35">
      <c r="AB69" s="37"/>
      <c r="AC69" s="36"/>
    </row>
    <row r="70" spans="11:39" ht="15" customHeight="1" x14ac:dyDescent="0.35">
      <c r="AB70" s="42" t="s">
        <v>65</v>
      </c>
      <c r="AC70" s="43" t="s">
        <v>73</v>
      </c>
    </row>
    <row r="71" spans="11:39" ht="15" customHeight="1" x14ac:dyDescent="0.35">
      <c r="AB71" s="20" t="str" cm="1">
        <f t="array" ref="AB71:AC76">_xlfn.CHOOSECOLS(_xlfn._xlws.SORT(_xlfn._xlws.FILTER(daily_8h30_news!L26:Q36, daily_8h30_news!L26:L36=""), 1, -1), 6, 4)</f>
        <v>Giá vốn và lãi vay giảm mạnh, PGV lãi đậm quý 2</v>
      </c>
      <c r="AC71" s="41" t="str">
        <v>Tích cực</v>
      </c>
    </row>
    <row r="72" spans="11:39" ht="15" customHeight="1" x14ac:dyDescent="0.35">
      <c r="AB72" s="46" t="str">
        <v>Sau nhiều năm, Việt Nam mới lại xuất hiện cổ phiếu trên 1 triệu đồng</v>
      </c>
      <c r="AC72" s="47" t="str">
        <v>Tích cực</v>
      </c>
    </row>
    <row r="73" spans="11:39" ht="15" customHeight="1" x14ac:dyDescent="0.35">
      <c r="AB73" s="46" t="str">
        <v>Thêm một quỹ ngoại bán ra cổ phiếu Haxaco</v>
      </c>
      <c r="AC73" s="47" t="str">
        <v>Tiêu cực</v>
      </c>
    </row>
    <row r="74" spans="11:39" ht="16.5" customHeight="1" x14ac:dyDescent="0.35">
      <c r="K74" s="20"/>
      <c r="L74" s="20"/>
      <c r="M74" s="20"/>
      <c r="P74" s="120"/>
      <c r="Q74" s="120"/>
      <c r="S74" s="120"/>
      <c r="T74" s="120"/>
      <c r="U74" s="120"/>
      <c r="V74" s="120"/>
      <c r="X74" s="120"/>
      <c r="Y74" s="120"/>
      <c r="AB74" s="46" t="str">
        <v>T&amp;T Group và Saigon Co.op hợp tác phát triển mô hình bán lẻ tại các khu đô thị toàn quốc</v>
      </c>
      <c r="AC74" s="47" t="str">
        <v>Tích cực</v>
      </c>
    </row>
    <row r="75" spans="11:39" ht="16.5" customHeight="1" x14ac:dyDescent="0.35">
      <c r="K75" s="19"/>
      <c r="L75" s="19"/>
      <c r="M75" s="19"/>
      <c r="P75" s="120"/>
      <c r="Q75" s="120"/>
      <c r="S75" s="120"/>
      <c r="T75" s="120"/>
      <c r="U75" s="120"/>
      <c r="V75" s="120"/>
      <c r="X75" s="120"/>
      <c r="Y75" s="120"/>
      <c r="AB75" s="46" t="str">
        <v>Những bước chân dồn dập trong 'Thế trận F2' của bầu Hiển và 2 con trai</v>
      </c>
      <c r="AC75" s="47" t="str">
        <v>Tích cực</v>
      </c>
    </row>
    <row r="76" spans="11:39" ht="16.5" customHeight="1" x14ac:dyDescent="0.35">
      <c r="K76" s="22"/>
      <c r="L76" s="22"/>
      <c r="M76" s="22"/>
      <c r="T76" s="120"/>
      <c r="U76" s="120"/>
      <c r="V76" s="120"/>
      <c r="Y76" s="120"/>
      <c r="Z76" s="120"/>
      <c r="AB76" s="46" t="str">
        <v>Cổ phiếu MSN của Masan tăng kịch trần, tài sản tỷ phú Nguyễn Đăng Quang chạm mốc 1,2 tỷ USD</v>
      </c>
      <c r="AC76" s="47" t="str">
        <v>Tích cực</v>
      </c>
      <c r="AD76" s="23"/>
    </row>
    <row r="77" spans="11:39" ht="13.5" customHeight="1" thickBot="1" x14ac:dyDescent="0.4">
      <c r="AD77" s="21"/>
    </row>
    <row r="78" spans="11:39" ht="17.149999999999999" customHeight="1" x14ac:dyDescent="0.35">
      <c r="P78" s="120"/>
      <c r="Q78" s="120"/>
      <c r="R78" s="120"/>
      <c r="S78" s="120"/>
      <c r="T78" s="120"/>
      <c r="AB78" s="38" t="str">
        <f>$A$4 &amp; " | " &amp; $A$3</f>
        <v>BẢN TIN CẬP NHẬT THÔNG TIN THỊ TRƯỜNG | PHIÊN NGÀY 11/08/2025</v>
      </c>
      <c r="AC78" s="9" t="str">
        <f>$A$5 &amp; " |  6  "</f>
        <v xml:space="preserve">PHÒNG MÔI GIỚI VÀ TƯ VẤN ĐẦU TƯ |  6  </v>
      </c>
    </row>
    <row r="79" spans="11:39" ht="14.65" customHeight="1" x14ac:dyDescent="0.35">
      <c r="AG79" s="22"/>
      <c r="AH79" s="22"/>
      <c r="AI79" s="22"/>
      <c r="AJ79" s="22"/>
      <c r="AK79" s="22"/>
      <c r="AL79" s="139" t="e" vm="10">
        <v>#VALUE!</v>
      </c>
      <c r="AM79" s="139"/>
    </row>
    <row r="80" spans="11:39" ht="14.65" customHeight="1" thickBot="1" x14ac:dyDescent="0.6">
      <c r="AF80" s="26"/>
      <c r="AG80" s="26"/>
      <c r="AH80" s="26"/>
      <c r="AI80" s="22"/>
      <c r="AJ80" s="22"/>
      <c r="AK80" s="22"/>
      <c r="AL80" s="139"/>
      <c r="AM80" s="139"/>
    </row>
    <row r="81" spans="31:39" ht="8.65" customHeight="1" thickTop="1" x14ac:dyDescent="0.35">
      <c r="AF81" s="102"/>
      <c r="AG81" s="102"/>
      <c r="AH81" s="102"/>
      <c r="AI81" s="102"/>
      <c r="AJ81" s="102"/>
      <c r="AK81" s="102"/>
      <c r="AL81" s="102"/>
    </row>
    <row r="82" spans="31:39" ht="20.149999999999999" customHeight="1" x14ac:dyDescent="0.35">
      <c r="AF82" s="136" t="s">
        <v>57</v>
      </c>
      <c r="AG82" s="136"/>
      <c r="AH82" s="136"/>
      <c r="AI82" s="136"/>
      <c r="AJ82" s="136"/>
      <c r="AK82" s="136"/>
      <c r="AL82" s="136"/>
    </row>
    <row r="83" spans="31:39" ht="9" customHeight="1" x14ac:dyDescent="0.35">
      <c r="AE83" s="27"/>
      <c r="AF83" s="28"/>
      <c r="AG83" s="29"/>
      <c r="AH83" s="28"/>
      <c r="AI83" s="28"/>
      <c r="AJ83" s="28"/>
      <c r="AK83" s="28"/>
      <c r="AL83" s="28"/>
      <c r="AM83" s="27"/>
    </row>
    <row r="84" spans="31:39" ht="148.4" customHeight="1" x14ac:dyDescent="0.35">
      <c r="AE84" s="30"/>
      <c r="AF84" s="140" t="s">
        <v>58</v>
      </c>
      <c r="AG84" s="140"/>
      <c r="AH84" s="140"/>
      <c r="AI84" s="140"/>
      <c r="AJ84" s="140"/>
      <c r="AK84" s="140"/>
      <c r="AL84" s="140"/>
      <c r="AM84" s="30"/>
    </row>
    <row r="85" spans="31:39" ht="35.65" customHeight="1" x14ac:dyDescent="0.35">
      <c r="AI85" s="31"/>
      <c r="AJ85" s="138" t="s">
        <v>59</v>
      </c>
      <c r="AK85" s="138"/>
      <c r="AL85" s="138"/>
    </row>
    <row r="86" spans="31:39" ht="130.4" customHeight="1" x14ac:dyDescent="0.35">
      <c r="AF86" s="32"/>
      <c r="AG86" s="32"/>
      <c r="AH86" s="32"/>
      <c r="AI86" s="32"/>
      <c r="AJ86" s="32"/>
      <c r="AK86" s="32"/>
      <c r="AL86" s="32"/>
    </row>
    <row r="87" spans="31:39" ht="15" thickBot="1" x14ac:dyDescent="0.4">
      <c r="AF87" s="22"/>
      <c r="AG87" s="22"/>
      <c r="AH87" s="22"/>
      <c r="AI87" s="22"/>
      <c r="AJ87" s="22"/>
      <c r="AK87" s="22"/>
      <c r="AL87" s="22"/>
    </row>
    <row r="88" spans="31:39" ht="17.149999999999999" customHeight="1" x14ac:dyDescent="0.35">
      <c r="AF88" s="33" t="str">
        <f>$A$4 &amp; " | " &amp; $A$3</f>
        <v>BẢN TIN CẬP NHẬT THÔNG TIN THỊ TRƯỜNG | PHIÊN NGÀY 11/08/2025</v>
      </c>
      <c r="AG88" s="33"/>
      <c r="AH88" s="33"/>
      <c r="AI88" s="33"/>
      <c r="AJ88" s="134" t="str">
        <f>$A$5 &amp; " |  7  "</f>
        <v xml:space="preserve">PHÒNG MÔI GIỚI VÀ TƯ VẤN ĐẦU TƯ |  7  </v>
      </c>
      <c r="AK88" s="134"/>
      <c r="AL88" s="134"/>
    </row>
  </sheetData>
  <mergeCells count="78">
    <mergeCell ref="AF82:AL82"/>
    <mergeCell ref="AF84:AL84"/>
    <mergeCell ref="AJ85:AL85"/>
    <mergeCell ref="AJ88:AL88"/>
    <mergeCell ref="L7:N8"/>
    <mergeCell ref="Y18:Z19"/>
    <mergeCell ref="Y29:Z30"/>
    <mergeCell ref="Y40:Z41"/>
    <mergeCell ref="AB51:AB52"/>
    <mergeCell ref="AC51:AD52"/>
    <mergeCell ref="AL79:AM80"/>
    <mergeCell ref="P78:T78"/>
    <mergeCell ref="T49:V49"/>
    <mergeCell ref="AB50:AC50"/>
    <mergeCell ref="P51:S52"/>
    <mergeCell ref="P74:Q74"/>
    <mergeCell ref="T76:V76"/>
    <mergeCell ref="Y76:Z76"/>
    <mergeCell ref="P47:Q47"/>
    <mergeCell ref="S47:V47"/>
    <mergeCell ref="X47:Y47"/>
    <mergeCell ref="S74:V74"/>
    <mergeCell ref="X74:Y74"/>
    <mergeCell ref="P75:Q75"/>
    <mergeCell ref="S75:V75"/>
    <mergeCell ref="X75:Y75"/>
    <mergeCell ref="AB47:AC47"/>
    <mergeCell ref="P48:Q48"/>
    <mergeCell ref="S48:V48"/>
    <mergeCell ref="X48:Y48"/>
    <mergeCell ref="AB48:AC48"/>
    <mergeCell ref="P39:T39"/>
    <mergeCell ref="AB39:AC39"/>
    <mergeCell ref="P40:S41"/>
    <mergeCell ref="AB40:AC41"/>
    <mergeCell ref="P43:T45"/>
    <mergeCell ref="U43:Y43"/>
    <mergeCell ref="AB43:AC45"/>
    <mergeCell ref="U44:Y44"/>
    <mergeCell ref="V45:Y45"/>
    <mergeCell ref="P37:Q37"/>
    <mergeCell ref="S37:V37"/>
    <mergeCell ref="X37:Y37"/>
    <mergeCell ref="AB37:AC37"/>
    <mergeCell ref="T38:V38"/>
    <mergeCell ref="Y38:Z38"/>
    <mergeCell ref="P36:Q36"/>
    <mergeCell ref="S36:V36"/>
    <mergeCell ref="X36:Y36"/>
    <mergeCell ref="AB36:AC36"/>
    <mergeCell ref="T27:V27"/>
    <mergeCell ref="Y27:Z27"/>
    <mergeCell ref="P28:T28"/>
    <mergeCell ref="P29:S30"/>
    <mergeCell ref="AB29:AC30"/>
    <mergeCell ref="P32:T34"/>
    <mergeCell ref="U32:Y32"/>
    <mergeCell ref="AB32:AC34"/>
    <mergeCell ref="U33:Y33"/>
    <mergeCell ref="V34:Y34"/>
    <mergeCell ref="P25:Q25"/>
    <mergeCell ref="S25:V25"/>
    <mergeCell ref="X25:Y25"/>
    <mergeCell ref="AB25:AC25"/>
    <mergeCell ref="P26:Q26"/>
    <mergeCell ref="S26:V26"/>
    <mergeCell ref="X26:Y26"/>
    <mergeCell ref="AB26:AC26"/>
    <mergeCell ref="P21:T23"/>
    <mergeCell ref="U21:Y21"/>
    <mergeCell ref="AB21:AC23"/>
    <mergeCell ref="U22:Y22"/>
    <mergeCell ref="V23:Y23"/>
    <mergeCell ref="C7:H8"/>
    <mergeCell ref="C16:M16"/>
    <mergeCell ref="C17:I17"/>
    <mergeCell ref="P18:S19"/>
    <mergeCell ref="AB18:AC19"/>
  </mergeCells>
  <conditionalFormatting sqref="D14:E14">
    <cfRule type="expression" dxfId="80" priority="5">
      <formula>D14&lt;0</formula>
    </cfRule>
    <cfRule type="expression" dxfId="79" priority="6">
      <formula>D14&gt;=0</formula>
    </cfRule>
  </conditionalFormatting>
  <conditionalFormatting sqref="D11:F11">
    <cfRule type="expression" dxfId="78" priority="97">
      <formula>D11&lt;0</formula>
    </cfRule>
    <cfRule type="expression" dxfId="77" priority="98">
      <formula>D11&gt;=0</formula>
    </cfRule>
  </conditionalFormatting>
  <conditionalFormatting sqref="H14:I14">
    <cfRule type="expression" dxfId="76" priority="3">
      <formula>H14&lt;0</formula>
    </cfRule>
    <cfRule type="expression" dxfId="75" priority="4">
      <formula>H14&gt;=0</formula>
    </cfRule>
  </conditionalFormatting>
  <conditionalFormatting sqref="H11:J11">
    <cfRule type="expression" dxfId="74" priority="9">
      <formula>H11&lt;0</formula>
    </cfRule>
    <cfRule type="expression" dxfId="73" priority="10">
      <formula>H11&gt;=0</formula>
    </cfRule>
  </conditionalFormatting>
  <conditionalFormatting sqref="L11:M11">
    <cfRule type="expression" dxfId="72" priority="7">
      <formula>L11&lt;0</formula>
    </cfRule>
    <cfRule type="expression" dxfId="71" priority="8">
      <formula>L11&gt;=0</formula>
    </cfRule>
  </conditionalFormatting>
  <conditionalFormatting sqref="L14:M14">
    <cfRule type="expression" dxfId="70" priority="1">
      <formula>L14&lt;0</formula>
    </cfRule>
    <cfRule type="expression" dxfId="69" priority="2">
      <formula>L14&gt;=0</formula>
    </cfRule>
  </conditionalFormatting>
  <conditionalFormatting sqref="Q49 T49 Y49">
    <cfRule type="expression" dxfId="68" priority="64">
      <formula>Q49="Tích cực"</formula>
    </cfRule>
    <cfRule type="expression" dxfId="67" priority="65">
      <formula>Q49="Tiêu cực"</formula>
    </cfRule>
    <cfRule type="expression" dxfId="66" priority="66">
      <formula>Q49="Trung lập"</formula>
    </cfRule>
  </conditionalFormatting>
  <conditionalFormatting sqref="Q76 T76 Y76">
    <cfRule type="expression" dxfId="65" priority="50">
      <formula>Q76="Tích cực"</formula>
    </cfRule>
    <cfRule type="expression" dxfId="64" priority="51">
      <formula>Q76="Tiêu cực"</formula>
    </cfRule>
    <cfRule type="expression" dxfId="63" priority="52">
      <formula>Q76="Trung lập"</formula>
    </cfRule>
  </conditionalFormatting>
  <conditionalFormatting sqref="V23 Q27 T27 Y27">
    <cfRule type="expression" dxfId="62" priority="74">
      <formula>Q23="Tích cực"</formula>
    </cfRule>
    <cfRule type="expression" dxfId="61" priority="75">
      <formula>Q23="Tiêu cực"</formula>
    </cfRule>
    <cfRule type="expression" dxfId="60" priority="76">
      <formula>Q23="Trung lập"</formula>
    </cfRule>
  </conditionalFormatting>
  <conditionalFormatting sqref="V34 Q38 T38 Y38">
    <cfRule type="expression" dxfId="59" priority="69">
      <formula>Q34="Tích cực"</formula>
    </cfRule>
    <cfRule type="expression" dxfId="58" priority="70">
      <formula>Q34="Tiêu cực"</formula>
    </cfRule>
    <cfRule type="expression" dxfId="57" priority="71">
      <formula>Q34="Trung lập"</formula>
    </cfRule>
  </conditionalFormatting>
  <conditionalFormatting sqref="V45">
    <cfRule type="expression" dxfId="56" priority="11">
      <formula>V45="Tích cực"</formula>
    </cfRule>
    <cfRule type="expression" dxfId="55" priority="12">
      <formula>V45="Tiêu cực"</formula>
    </cfRule>
    <cfRule type="expression" dxfId="54" priority="13">
      <formula>V45="Trung lập"</formula>
    </cfRule>
  </conditionalFormatting>
  <conditionalFormatting sqref="W25">
    <cfRule type="expression" dxfId="53" priority="77">
      <formula>W25&lt;0</formula>
    </cfRule>
    <cfRule type="expression" dxfId="52" priority="78">
      <formula>W25&gt;=0</formula>
    </cfRule>
  </conditionalFormatting>
  <conditionalFormatting sqref="W36">
    <cfRule type="expression" dxfId="51" priority="72">
      <formula>W36&lt;0</formula>
    </cfRule>
    <cfRule type="expression" dxfId="50" priority="73">
      <formula>W36&gt;=0</formula>
    </cfRule>
  </conditionalFormatting>
  <conditionalFormatting sqref="W47">
    <cfRule type="expression" dxfId="49" priority="67">
      <formula>W47&lt;0</formula>
    </cfRule>
    <cfRule type="expression" dxfId="48" priority="68">
      <formula>W47&gt;=0</formula>
    </cfRule>
  </conditionalFormatting>
  <conditionalFormatting sqref="W74">
    <cfRule type="expression" dxfId="47" priority="53">
      <formula>W74&lt;0</formula>
    </cfRule>
    <cfRule type="expression" dxfId="46" priority="54">
      <formula>W74&gt;=0</formula>
    </cfRule>
  </conditionalFormatting>
  <conditionalFormatting sqref="AC27">
    <cfRule type="expression" dxfId="45" priority="61">
      <formula>AC27="Tích cực"</formula>
    </cfRule>
    <cfRule type="expression" dxfId="44" priority="62">
      <formula>AC27="Tiêu cực"</formula>
    </cfRule>
    <cfRule type="expression" dxfId="43" priority="63">
      <formula>AC27="Trung lập"</formula>
    </cfRule>
  </conditionalFormatting>
  <conditionalFormatting sqref="AC38">
    <cfRule type="expression" dxfId="42" priority="58">
      <formula>AC38="Tích cực"</formula>
    </cfRule>
    <cfRule type="expression" dxfId="41" priority="59">
      <formula>AC38="Tiêu cực"</formula>
    </cfRule>
    <cfRule type="expression" dxfId="40" priority="60">
      <formula>AC38="Trung lập"</formula>
    </cfRule>
  </conditionalFormatting>
  <conditionalFormatting sqref="AC49">
    <cfRule type="expression" dxfId="39" priority="55">
      <formula>AC49="Tích cực"</formula>
    </cfRule>
    <cfRule type="expression" dxfId="38" priority="56">
      <formula>AC49="Tiêu cực"</formula>
    </cfRule>
    <cfRule type="expression" dxfId="37" priority="57">
      <formula>AC49="Trung lập"</formula>
    </cfRule>
  </conditionalFormatting>
  <conditionalFormatting sqref="AC55:AC60">
    <cfRule type="expression" dxfId="36" priority="41">
      <formula>AC55="Tích cực"</formula>
    </cfRule>
    <cfRule type="expression" dxfId="35" priority="42">
      <formula>AC55="Tiêu cực"</formula>
    </cfRule>
    <cfRule type="expression" dxfId="34" priority="43">
      <formula>AC55="Trung lập"</formula>
    </cfRule>
  </conditionalFormatting>
  <conditionalFormatting sqref="AC63:AC68">
    <cfRule type="expression" dxfId="33" priority="38">
      <formula>AC63="Tích cực"</formula>
    </cfRule>
    <cfRule type="expression" dxfId="32" priority="39">
      <formula>AC63="Tiêu cực"</formula>
    </cfRule>
    <cfRule type="expression" dxfId="31" priority="40">
      <formula>AC63="Trung lập"</formula>
    </cfRule>
  </conditionalFormatting>
  <conditionalFormatting sqref="AC71:AC76">
    <cfRule type="expression" dxfId="30" priority="35">
      <formula>AC71="Tích cực"</formula>
    </cfRule>
    <cfRule type="expression" dxfId="29" priority="36">
      <formula>AC71="Tiêu cực"</formula>
    </cfRule>
    <cfRule type="expression" dxfId="28" priority="37">
      <formula>AC71="Trung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D898-D2A5-4E7E-9CD6-830675D146E0}">
  <dimension ref="A1:AQ100"/>
  <sheetViews>
    <sheetView view="pageBreakPreview" topLeftCell="D15" zoomScale="130" zoomScaleNormal="100" zoomScaleSheetLayoutView="130" workbookViewId="0">
      <selection activeCell="AG67" sqref="AG67"/>
    </sheetView>
  </sheetViews>
  <sheetFormatPr defaultRowHeight="14.5" x14ac:dyDescent="0.35"/>
  <cols>
    <col min="1" max="1" width="107.26953125" customWidth="1"/>
    <col min="2" max="2" width="2.26953125" customWidth="1"/>
    <col min="3" max="3" width="20.08984375" customWidth="1"/>
    <col min="4" max="4" width="46.6328125" customWidth="1"/>
    <col min="5" max="5" width="20.26953125" customWidth="1"/>
    <col min="6" max="6" width="12.90625" customWidth="1"/>
    <col min="7" max="7" width="2.26953125" customWidth="1"/>
    <col min="8" max="8" width="2.1796875" customWidth="1"/>
    <col min="9" max="9" width="25.453125" customWidth="1"/>
    <col min="10" max="10" width="10.08984375" customWidth="1"/>
    <col min="11" max="11" width="13.7265625" customWidth="1"/>
    <col min="12" max="12" width="20.54296875" customWidth="1"/>
    <col min="13" max="13" width="31" customWidth="1"/>
    <col min="14" max="15" width="2.1796875" customWidth="1"/>
    <col min="16" max="16" width="32.6328125" customWidth="1"/>
    <col min="17" max="17" width="41.54296875" customWidth="1"/>
    <col min="18" max="18" width="26.54296875" customWidth="1"/>
    <col min="19" max="20" width="2.1796875" customWidth="1"/>
    <col min="21" max="21" width="21.6328125" customWidth="1"/>
    <col min="22" max="22" width="22" customWidth="1"/>
    <col min="23" max="23" width="18.453125" customWidth="1"/>
    <col min="24" max="25" width="19.36328125" customWidth="1"/>
    <col min="26" max="27" width="2.1796875" customWidth="1"/>
    <col min="28" max="28" width="15.54296875" customWidth="1"/>
    <col min="29" max="29" width="17.54296875" customWidth="1"/>
    <col min="30" max="33" width="16.90625" customWidth="1"/>
    <col min="34" max="34" width="2.1796875" customWidth="1"/>
    <col min="35" max="35" width="2.36328125" customWidth="1"/>
    <col min="36" max="42" width="14.08984375" customWidth="1"/>
    <col min="43" max="43" width="2.36328125" customWidth="1"/>
  </cols>
  <sheetData>
    <row r="1" spans="1:36" ht="259" customHeight="1" x14ac:dyDescent="0.35">
      <c r="A1" s="100" t="e" vm="1">
        <v>#VALUE!</v>
      </c>
      <c r="D1" s="108"/>
      <c r="E1" s="108"/>
    </row>
    <row r="2" spans="1:36" ht="29.5" customHeight="1" x14ac:dyDescent="0.35">
      <c r="A2" s="97"/>
      <c r="T2" s="51"/>
      <c r="V2" s="51"/>
      <c r="X2" s="51"/>
      <c r="Z2" s="51"/>
      <c r="AA2" s="51"/>
      <c r="AB2" s="51"/>
      <c r="AC2" s="51"/>
      <c r="AD2" s="51"/>
      <c r="AE2" s="51"/>
      <c r="AF2" s="51"/>
      <c r="AG2" s="51"/>
      <c r="AH2" s="51"/>
      <c r="AJ2" s="51"/>
    </row>
    <row r="3" spans="1:36" ht="32" customHeight="1" x14ac:dyDescent="0.4">
      <c r="A3" s="103" t="str">
        <f>"PHIÊN NGÀY " &amp; daily_15h00_comment[[#This Row],[comment]]</f>
        <v>PHIÊN NGÀY 11/08/2025</v>
      </c>
      <c r="T3" s="51"/>
      <c r="V3" s="51"/>
      <c r="X3" s="51"/>
      <c r="Z3" s="51"/>
      <c r="AA3" s="51"/>
      <c r="AB3" s="51"/>
      <c r="AC3" s="51"/>
      <c r="AD3" s="51"/>
      <c r="AE3" s="51"/>
      <c r="AF3" s="51"/>
      <c r="AG3" s="51"/>
      <c r="AH3" s="51"/>
      <c r="AJ3" s="51"/>
    </row>
    <row r="4" spans="1:36" ht="32" customHeight="1" x14ac:dyDescent="0.35">
      <c r="A4" s="98" t="s">
        <v>302</v>
      </c>
      <c r="T4" s="51"/>
      <c r="V4" s="51"/>
      <c r="X4" s="51"/>
      <c r="Z4" s="51"/>
      <c r="AA4" s="51"/>
      <c r="AB4" s="51"/>
      <c r="AC4" s="51"/>
      <c r="AD4" s="51"/>
      <c r="AE4" s="51"/>
      <c r="AF4" s="51"/>
      <c r="AG4" s="51"/>
      <c r="AH4" s="51"/>
      <c r="AJ4" s="51"/>
    </row>
    <row r="5" spans="1:36" ht="32" customHeight="1" x14ac:dyDescent="0.35">
      <c r="A5" s="101" t="s">
        <v>184</v>
      </c>
      <c r="T5" s="51"/>
      <c r="V5" s="51"/>
      <c r="X5" s="51"/>
      <c r="Z5" s="51"/>
      <c r="AA5" s="51"/>
      <c r="AB5" s="51"/>
      <c r="AC5" s="51"/>
      <c r="AD5" s="51"/>
      <c r="AE5" s="51"/>
      <c r="AF5" s="51"/>
      <c r="AG5" s="51"/>
      <c r="AH5" s="51"/>
      <c r="AJ5" s="51"/>
    </row>
    <row r="6" spans="1:36" ht="32" customHeight="1" x14ac:dyDescent="0.35">
      <c r="A6" s="99"/>
      <c r="T6" s="51"/>
      <c r="V6" s="51"/>
      <c r="X6" s="51"/>
      <c r="Z6" s="51"/>
      <c r="AA6" s="51"/>
      <c r="AB6" s="51"/>
      <c r="AC6" s="51"/>
      <c r="AD6" s="51"/>
      <c r="AE6" s="51"/>
      <c r="AF6" s="51"/>
      <c r="AG6" s="51"/>
      <c r="AH6" s="51"/>
      <c r="AJ6" s="51"/>
    </row>
    <row r="7" spans="1:36" ht="15" customHeight="1" x14ac:dyDescent="0.35">
      <c r="A7" t="str">
        <f>"*Dữ liệu cập nhật lúc " &amp; daily_15h00_comment!$B$4 &amp; " ngày " &amp; daily_15h00_comment!$B$3</f>
        <v>*Dữ liệu cập nhật lúc 14:59 ngày 11/08/2025</v>
      </c>
      <c r="C7" s="118" t="s">
        <v>240</v>
      </c>
      <c r="D7" s="118"/>
      <c r="E7" s="118"/>
      <c r="F7" s="139" t="e" vm="3">
        <v>#VALUE!</v>
      </c>
      <c r="G7" s="139"/>
    </row>
    <row r="8" spans="1:36" ht="15" customHeight="1" thickBot="1" x14ac:dyDescent="0.4">
      <c r="C8" s="118"/>
      <c r="D8" s="118"/>
      <c r="E8" s="118"/>
      <c r="F8" s="139"/>
      <c r="G8" s="139"/>
    </row>
    <row r="9" spans="1:36" ht="12" customHeight="1" thickTop="1" x14ac:dyDescent="0.35">
      <c r="C9" s="102"/>
      <c r="D9" s="102"/>
      <c r="E9" s="102"/>
      <c r="F9" s="102"/>
    </row>
    <row r="10" spans="1:36" ht="17.5" customHeight="1" x14ac:dyDescent="0.35">
      <c r="E10" s="148" t="s">
        <v>239</v>
      </c>
      <c r="F10" s="148"/>
    </row>
    <row r="11" spans="1:36" ht="25" customHeight="1" x14ac:dyDescent="0.35">
      <c r="A11" s="11"/>
      <c r="D11" s="74"/>
      <c r="E11" s="110" t="s">
        <v>234</v>
      </c>
      <c r="F11" s="113">
        <f>daily_15h00_itd!C2</f>
        <v>1588.93994140625</v>
      </c>
    </row>
    <row r="12" spans="1:36" ht="25" customHeight="1" x14ac:dyDescent="0.35">
      <c r="D12" s="74"/>
      <c r="E12" s="110" t="s">
        <v>235</v>
      </c>
      <c r="F12" s="181">
        <f>MAX(daily_15h00_itd!D:D)</f>
        <v>1601.7900390625</v>
      </c>
    </row>
    <row r="13" spans="1:36" ht="25" customHeight="1" x14ac:dyDescent="0.35">
      <c r="D13" s="11"/>
      <c r="E13" s="110" t="s">
        <v>236</v>
      </c>
      <c r="F13" s="182">
        <f>MIN(daily_15h00_itd!E:E)</f>
        <v>1584.949951171875</v>
      </c>
    </row>
    <row r="14" spans="1:36" ht="25" customHeight="1" x14ac:dyDescent="0.35">
      <c r="D14" s="74"/>
      <c r="E14" s="110"/>
      <c r="F14" s="111"/>
    </row>
    <row r="15" spans="1:36" ht="25" customHeight="1" x14ac:dyDescent="0.35">
      <c r="D15" s="75"/>
      <c r="E15" s="110" t="s">
        <v>130</v>
      </c>
      <c r="F15" s="113" cm="1">
        <f t="array" ref="F15">LOOKUP(2, 1/(daily_15h00_itd!F:F&lt;&gt;""), daily_15h00_itd!F:F)</f>
        <v>1596.8599853515625</v>
      </c>
    </row>
    <row r="16" spans="1:36" ht="25" customHeight="1" x14ac:dyDescent="0.35">
      <c r="D16" s="11"/>
      <c r="E16" s="110" t="s">
        <v>46</v>
      </c>
      <c r="F16" s="112" cm="1">
        <f t="array" ref="F16">LOOKUP(2, 1/(daily_15h00_itd!K:K&lt;&gt;""), daily_15h00_itd!K:K)</f>
        <v>11.9100341796875</v>
      </c>
    </row>
    <row r="17" spans="3:14" ht="25" customHeight="1" x14ac:dyDescent="0.35">
      <c r="D17" s="76"/>
      <c r="E17" s="110" t="s">
        <v>47</v>
      </c>
      <c r="F17" s="114" cm="1">
        <f t="array" ref="F17">LOOKUP(2, 1/(daily_15h00_itd!J:J&lt;&gt;""), daily_15h00_itd!J:J)</f>
        <v>7.5144544285966246E-3</v>
      </c>
    </row>
    <row r="18" spans="3:14" ht="25" customHeight="1" x14ac:dyDescent="0.35">
      <c r="D18" s="74"/>
      <c r="E18" s="110"/>
      <c r="F18" s="111"/>
    </row>
    <row r="19" spans="3:14" ht="25" customHeight="1" x14ac:dyDescent="0.35">
      <c r="D19" s="75"/>
      <c r="E19" s="110" t="s">
        <v>237</v>
      </c>
      <c r="F19" s="111" cm="1">
        <f t="array" ref="F19">LOOKUP(2, 1/(daily_15h00_itd!H:H&lt;&gt;""), daily_15h00_itd!H:H)/1000</f>
        <v>1623434.3840000001</v>
      </c>
    </row>
    <row r="20" spans="3:14" ht="25" customHeight="1" x14ac:dyDescent="0.35">
      <c r="D20" s="75"/>
      <c r="E20" s="110" t="s">
        <v>238</v>
      </c>
      <c r="F20" s="111" cm="1">
        <f t="array" ref="F20">LOOKUP(2, 1/(daily_15h00_itd!I:I&lt;&gt;""), daily_15h00_itd!I:I)/1000</f>
        <v>44328.399405056</v>
      </c>
    </row>
    <row r="21" spans="3:14" ht="15" customHeight="1" x14ac:dyDescent="0.35">
      <c r="C21" s="22"/>
      <c r="D21" s="22"/>
      <c r="E21" s="22"/>
    </row>
    <row r="22" spans="3:14" ht="58" customHeight="1" x14ac:dyDescent="0.35">
      <c r="C22" s="152" t="str">
        <f>VLOOKUP("overall", daily_15h00_comment[], 2, 0)</f>
        <v>Tổng kết phiên giao dịch ngày 11/08, chỉ số VNINDEX mở cửa với sắc xanh tích cực ban đầu, tuy nhiên sau đó nhanh chóng gặp áp lực điều chỉnh mạnh. Diễn biến phiên thể hiện rõ sự giằng co, khi chỉ số có lúc tăng hơn 16.84 điểm so với mức thấp nhất đạt được trong ngày. Giai đoạn cuối phiên chứng kiến một nỗ lực phục hồi tích cực, giúp chỉ số bảo toàn được thành quả, đóng cửa cao hơn mức mở cửa.</v>
      </c>
      <c r="D22" s="152"/>
      <c r="E22" s="152"/>
      <c r="F22" s="152"/>
    </row>
    <row r="23" spans="3:14" ht="17.5" customHeight="1" thickBot="1" x14ac:dyDescent="0.4">
      <c r="C23" s="180" t="str">
        <f>$A$7</f>
        <v>*Dữ liệu cập nhật lúc 14:59 ngày 11/08/2025</v>
      </c>
      <c r="D23" s="180"/>
      <c r="E23" s="180"/>
      <c r="F23" s="180"/>
    </row>
    <row r="24" spans="3:14" ht="17.5" customHeight="1" x14ac:dyDescent="0.35">
      <c r="C24" s="38" t="str">
        <f>$A$4 &amp; " | " &amp; $A$3</f>
        <v>BẢN TIN TỔNG KẾT PHIÊN GIAO DỊCH | PHIÊN NGÀY 11/08/2025</v>
      </c>
      <c r="D24" s="9"/>
      <c r="E24" s="9"/>
      <c r="F24" s="9" t="str">
        <f>$A$5 &amp; " |  1  "</f>
        <v xml:space="preserve">PHÒNG MÔI GIỚI VÀ TƯ VẤN ĐẦU TƯ |  1  </v>
      </c>
    </row>
    <row r="25" spans="3:14" ht="14.5" customHeight="1" x14ac:dyDescent="0.35">
      <c r="I25" s="118" t="s">
        <v>242</v>
      </c>
      <c r="J25" s="118"/>
      <c r="K25" s="118"/>
      <c r="L25" s="118"/>
      <c r="M25" s="139" t="e" vm="3">
        <v>#VALUE!</v>
      </c>
      <c r="N25" s="139"/>
    </row>
    <row r="26" spans="3:14" ht="14.5" customHeight="1" thickBot="1" x14ac:dyDescent="0.4">
      <c r="I26" s="118"/>
      <c r="J26" s="118"/>
      <c r="K26" s="118"/>
      <c r="L26" s="118"/>
      <c r="M26" s="139"/>
      <c r="N26" s="139"/>
    </row>
    <row r="27" spans="3:14" ht="13.5" customHeight="1" thickTop="1" x14ac:dyDescent="0.35">
      <c r="I27" s="102"/>
      <c r="J27" s="102"/>
      <c r="K27" s="102"/>
      <c r="L27" s="102"/>
      <c r="M27" s="102"/>
    </row>
    <row r="28" spans="3:14" ht="23" customHeight="1" x14ac:dyDescent="0.35">
      <c r="I28" s="91" t="s">
        <v>244</v>
      </c>
      <c r="J28" s="115">
        <f>daily_15h00_nn_data!C2/1000000</f>
        <v>120.858529</v>
      </c>
      <c r="K28" s="90"/>
      <c r="L28" s="90"/>
    </row>
    <row r="29" spans="3:14" ht="23" customHeight="1" x14ac:dyDescent="0.35">
      <c r="I29" s="91" t="s">
        <v>245</v>
      </c>
      <c r="J29" s="115">
        <f>daily_15h00_nn_data!B2/1000000</f>
        <v>-136.437456</v>
      </c>
      <c r="K29" s="89"/>
      <c r="L29" s="89"/>
    </row>
    <row r="30" spans="3:14" ht="23" customHeight="1" x14ac:dyDescent="0.35">
      <c r="I30" s="91" t="s">
        <v>246</v>
      </c>
      <c r="J30" s="115">
        <f>daily_15h00_nn_data!F2/1000000</f>
        <v>-15.578927</v>
      </c>
      <c r="K30" s="88"/>
      <c r="L30" s="88"/>
    </row>
    <row r="31" spans="3:14" ht="23" customHeight="1" x14ac:dyDescent="0.35">
      <c r="I31" s="145" t="s">
        <v>243</v>
      </c>
      <c r="J31" s="145"/>
      <c r="K31" s="89"/>
      <c r="L31" s="89"/>
    </row>
    <row r="32" spans="3:14" ht="23" customHeight="1" x14ac:dyDescent="0.35">
      <c r="I32" s="91" t="s">
        <v>247</v>
      </c>
      <c r="J32" s="115">
        <f>daily_15h00_nn_data!E2</f>
        <v>3752.476624896</v>
      </c>
      <c r="K32" s="89"/>
      <c r="L32" s="89"/>
    </row>
    <row r="33" spans="9:19" ht="23" customHeight="1" x14ac:dyDescent="0.35">
      <c r="I33" s="91" t="s">
        <v>248</v>
      </c>
      <c r="J33" s="115">
        <f>daily_15h00_nn_data!D2</f>
        <v>-4401.4848327680002</v>
      </c>
      <c r="K33" s="89"/>
      <c r="L33" s="89"/>
    </row>
    <row r="34" spans="9:19" ht="23" customHeight="1" x14ac:dyDescent="0.35">
      <c r="I34" s="91" t="s">
        <v>249</v>
      </c>
      <c r="J34" s="115">
        <f>daily_15h00_nn_data!G2</f>
        <v>-649.00820787200053</v>
      </c>
      <c r="K34" s="87"/>
      <c r="L34" s="87"/>
    </row>
    <row r="35" spans="9:19" ht="20" customHeight="1" x14ac:dyDescent="0.35">
      <c r="I35" s="145" t="s">
        <v>250</v>
      </c>
      <c r="J35" s="145"/>
      <c r="K35" s="22"/>
      <c r="L35" s="22"/>
    </row>
    <row r="36" spans="9:19" ht="18" customHeight="1" x14ac:dyDescent="0.35"/>
    <row r="37" spans="9:19" ht="20" customHeight="1" x14ac:dyDescent="0.35"/>
    <row r="38" spans="9:19" ht="20" customHeight="1" x14ac:dyDescent="0.35"/>
    <row r="39" spans="9:19" ht="20" customHeight="1" x14ac:dyDescent="0.35"/>
    <row r="40" spans="9:19" ht="20" customHeight="1" x14ac:dyDescent="0.35"/>
    <row r="41" spans="9:19" ht="20" customHeight="1" x14ac:dyDescent="0.35"/>
    <row r="42" spans="9:19" ht="20" customHeight="1" x14ac:dyDescent="0.35"/>
    <row r="43" spans="9:19" ht="20" customHeight="1" x14ac:dyDescent="0.35">
      <c r="I43" s="120"/>
      <c r="J43" s="120"/>
    </row>
    <row r="44" spans="9:19" ht="17.5" customHeight="1" thickBot="1" x14ac:dyDescent="0.4">
      <c r="I44" s="180" t="str">
        <f>$A$7</f>
        <v>*Dữ liệu cập nhật lúc 14:59 ngày 11/08/2025</v>
      </c>
      <c r="J44" s="180"/>
      <c r="K44" s="180"/>
      <c r="L44" s="180"/>
      <c r="M44" s="180"/>
    </row>
    <row r="45" spans="9:19" ht="17" customHeight="1" x14ac:dyDescent="0.35">
      <c r="I45" s="38" t="str">
        <f>$A$4 &amp; " | " &amp; $A$3</f>
        <v>BẢN TIN TỔNG KẾT PHIÊN GIAO DỊCH | PHIÊN NGÀY 11/08/2025</v>
      </c>
      <c r="J45" s="9"/>
      <c r="K45" s="9"/>
      <c r="L45" s="9"/>
      <c r="M45" s="9" t="str">
        <f>$A$5 &amp; " |  2  "</f>
        <v xml:space="preserve">PHÒNG MÔI GIỚI VÀ TƯ VẤN ĐẦU TƯ |  2  </v>
      </c>
    </row>
    <row r="46" spans="9:19" ht="15" customHeight="1" x14ac:dyDescent="0.35">
      <c r="P46" s="118" t="s">
        <v>274</v>
      </c>
      <c r="Q46" s="118"/>
      <c r="R46" s="139" t="e" vm="3">
        <v>#VALUE!</v>
      </c>
      <c r="S46" s="139"/>
    </row>
    <row r="47" spans="9:19" ht="15" customHeight="1" thickBot="1" x14ac:dyDescent="0.4">
      <c r="P47" s="157"/>
      <c r="Q47" s="157"/>
      <c r="R47" s="139"/>
      <c r="S47" s="139"/>
    </row>
    <row r="48" spans="9:19" ht="10" customHeight="1" thickTop="1" x14ac:dyDescent="0.35">
      <c r="P48" s="102"/>
      <c r="Q48" s="102"/>
      <c r="R48" s="102"/>
    </row>
    <row r="49" spans="8:34" ht="17.5" customHeight="1" x14ac:dyDescent="0.35">
      <c r="P49" s="161" t="s">
        <v>283</v>
      </c>
      <c r="Q49" s="148" t="s">
        <v>282</v>
      </c>
      <c r="R49" s="148"/>
    </row>
    <row r="50" spans="8:34" ht="151.5" customHeight="1" x14ac:dyDescent="0.35"/>
    <row r="51" spans="8:34" ht="17.5" customHeight="1" x14ac:dyDescent="0.35">
      <c r="P51" s="161" t="s">
        <v>284</v>
      </c>
      <c r="Q51" s="148" t="s">
        <v>282</v>
      </c>
      <c r="R51" s="148"/>
    </row>
    <row r="52" spans="8:34" ht="156" customHeight="1" x14ac:dyDescent="0.35">
      <c r="H52" s="147"/>
      <c r="I52" s="147"/>
      <c r="J52" s="147"/>
      <c r="K52" s="92"/>
      <c r="L52" s="92"/>
      <c r="M52" s="20"/>
      <c r="R52" s="73"/>
    </row>
    <row r="53" spans="8:34" ht="17.5" customHeight="1" thickBot="1" x14ac:dyDescent="0.4">
      <c r="H53" s="92"/>
      <c r="I53" s="92"/>
      <c r="J53" s="92"/>
      <c r="K53" s="92"/>
      <c r="L53" s="92"/>
      <c r="Q53" s="180" t="str">
        <f>$A$7</f>
        <v>*Dữ liệu cập nhật lúc 14:59 ngày 11/08/2025</v>
      </c>
      <c r="R53" s="180"/>
    </row>
    <row r="54" spans="8:34" ht="17.5" customHeight="1" x14ac:dyDescent="0.55000000000000004">
      <c r="P54" s="38" t="str">
        <f>$A$4 &amp; " | " &amp; $A$3</f>
        <v>BẢN TIN TỔNG KẾT PHIÊN GIAO DỊCH | PHIÊN NGÀY 11/08/2025</v>
      </c>
      <c r="Q54" s="9"/>
      <c r="R54" s="9" t="str">
        <f>$A$5 &amp; " |  3  "</f>
        <v xml:space="preserve">PHÒNG MÔI GIỚI VÀ TƯ VẤN ĐẦU TƯ |  3  </v>
      </c>
      <c r="U54" s="156"/>
      <c r="V54" s="156"/>
      <c r="W54" s="156"/>
      <c r="X54" s="156"/>
    </row>
    <row r="55" spans="8:34" ht="14.5" customHeight="1" x14ac:dyDescent="0.35">
      <c r="U55" s="118" t="s">
        <v>254</v>
      </c>
      <c r="V55" s="118"/>
      <c r="W55" s="118"/>
      <c r="X55" s="118"/>
      <c r="Y55" s="139" t="e" vm="3">
        <v>#VALUE!</v>
      </c>
      <c r="Z55" s="139"/>
      <c r="AA55" s="109"/>
      <c r="AB55" s="109"/>
      <c r="AC55" s="109"/>
      <c r="AD55" s="109"/>
      <c r="AE55" s="109"/>
      <c r="AF55" s="109"/>
      <c r="AG55" s="109"/>
      <c r="AH55" s="109"/>
    </row>
    <row r="56" spans="8:34" ht="14.5" customHeight="1" thickBot="1" x14ac:dyDescent="0.4">
      <c r="U56" s="157"/>
      <c r="V56" s="157"/>
      <c r="W56" s="157"/>
      <c r="X56" s="157"/>
      <c r="Y56" s="139"/>
      <c r="Z56" s="139"/>
      <c r="AA56" s="109"/>
      <c r="AB56" s="109"/>
      <c r="AC56" s="109"/>
      <c r="AD56" s="109"/>
      <c r="AE56" s="109"/>
      <c r="AF56" s="109"/>
      <c r="AG56" s="109"/>
      <c r="AH56" s="109"/>
    </row>
    <row r="57" spans="8:34" ht="9.5" customHeight="1" thickTop="1" x14ac:dyDescent="0.35">
      <c r="U57" s="102"/>
      <c r="V57" s="102"/>
      <c r="W57" s="102"/>
      <c r="X57" s="102"/>
      <c r="Y57" s="102"/>
    </row>
    <row r="58" spans="8:34" ht="20" customHeight="1" x14ac:dyDescent="0.35">
      <c r="Q58" s="125"/>
      <c r="R58" s="20"/>
      <c r="U58" s="171" t="s">
        <v>299</v>
      </c>
      <c r="V58" s="171"/>
      <c r="W58" s="161" t="s">
        <v>298</v>
      </c>
      <c r="X58" s="172" t="s">
        <v>300</v>
      </c>
      <c r="Y58" s="148"/>
    </row>
    <row r="59" spans="8:34" ht="306" customHeight="1" thickBot="1" x14ac:dyDescent="0.4">
      <c r="Q59" s="125"/>
      <c r="R59" s="20"/>
      <c r="U59" s="174"/>
      <c r="V59" s="175"/>
      <c r="W59" s="176"/>
      <c r="X59" s="177"/>
      <c r="Y59" s="178"/>
    </row>
    <row r="60" spans="8:34" s="173" customFormat="1" ht="17.5" customHeight="1" thickBot="1" x14ac:dyDescent="0.4">
      <c r="U60" s="179" t="str">
        <f>$A$7</f>
        <v>*Dữ liệu cập nhật lúc 14:59 ngày 11/08/2025</v>
      </c>
      <c r="V60" s="179"/>
      <c r="W60" s="179"/>
      <c r="X60" s="179"/>
      <c r="Y60" s="179"/>
    </row>
    <row r="61" spans="8:34" x14ac:dyDescent="0.35">
      <c r="U61" s="38" t="str">
        <f>$A$4 &amp; " | " &amp; $A$3</f>
        <v>BẢN TIN TỔNG KẾT PHIÊN GIAO DỊCH | PHIÊN NGÀY 11/08/2025</v>
      </c>
      <c r="V61" s="38"/>
      <c r="W61" s="9"/>
      <c r="X61" s="9"/>
      <c r="Y61" s="9" t="str">
        <f>$A$5 &amp; " |  4  "</f>
        <v xml:space="preserve">PHÒNG MÔI GIỚI VÀ TƯ VẤN ĐẦU TƯ |  4  </v>
      </c>
    </row>
    <row r="62" spans="8:34" ht="14.5" customHeight="1" x14ac:dyDescent="0.35">
      <c r="U62" s="162"/>
      <c r="V62" s="162"/>
      <c r="W62" s="163"/>
      <c r="X62" s="163"/>
      <c r="Y62" s="163"/>
      <c r="AB62" s="118" t="s">
        <v>285</v>
      </c>
      <c r="AC62" s="118"/>
      <c r="AD62" s="118"/>
      <c r="AE62" s="118"/>
      <c r="AF62" s="139" t="e" vm="3">
        <v>#VALUE!</v>
      </c>
      <c r="AG62" s="139"/>
    </row>
    <row r="63" spans="8:34" ht="15" customHeight="1" thickBot="1" x14ac:dyDescent="0.4">
      <c r="U63" s="162"/>
      <c r="V63" s="162"/>
      <c r="W63" s="163"/>
      <c r="X63" s="163"/>
      <c r="Y63" s="163"/>
      <c r="AB63" s="118"/>
      <c r="AC63" s="118"/>
      <c r="AD63" s="118"/>
      <c r="AE63" s="118"/>
      <c r="AF63" s="139"/>
      <c r="AG63" s="139"/>
    </row>
    <row r="64" spans="8:34" ht="11.5" customHeight="1" thickTop="1" x14ac:dyDescent="0.35">
      <c r="U64" s="162"/>
      <c r="V64" s="162"/>
      <c r="W64" s="163"/>
      <c r="X64" s="163"/>
      <c r="Y64" s="163"/>
      <c r="AB64" s="102"/>
      <c r="AC64" s="102"/>
      <c r="AD64" s="102"/>
      <c r="AE64" s="102"/>
      <c r="AF64" s="102"/>
      <c r="AG64" s="102"/>
    </row>
    <row r="65" spans="21:33" ht="17.5" customHeight="1" x14ac:dyDescent="0.35">
      <c r="U65" s="162"/>
      <c r="V65" s="162"/>
      <c r="W65" s="163"/>
      <c r="X65" s="163"/>
      <c r="Y65" s="163"/>
      <c r="AB65" s="160" t="s">
        <v>286</v>
      </c>
      <c r="AC65" s="160"/>
      <c r="AD65" s="160"/>
      <c r="AE65" s="160"/>
      <c r="AF65" s="160"/>
      <c r="AG65" s="160"/>
    </row>
    <row r="66" spans="21:33" ht="13.5" customHeight="1" x14ac:dyDescent="0.35">
      <c r="U66" s="162"/>
      <c r="V66" s="162"/>
      <c r="W66" s="163"/>
      <c r="X66" s="163"/>
      <c r="Y66" s="163"/>
      <c r="AB66" s="165" t="s">
        <v>291</v>
      </c>
      <c r="AC66" s="165" t="s">
        <v>292</v>
      </c>
      <c r="AD66" s="166" t="s">
        <v>293</v>
      </c>
      <c r="AE66" s="166" t="s">
        <v>294</v>
      </c>
      <c r="AF66" s="166" t="s">
        <v>296</v>
      </c>
      <c r="AG66" s="166" t="s">
        <v>295</v>
      </c>
    </row>
    <row r="67" spans="21:33" ht="13.5" customHeight="1" x14ac:dyDescent="0.35">
      <c r="U67" s="162"/>
      <c r="V67" s="162"/>
      <c r="W67" s="163"/>
      <c r="X67" s="163"/>
      <c r="Y67" s="163"/>
      <c r="AB67" s="167" t="str" cm="1">
        <f t="array" ref="AB67:AG76">_xlfn.CHOOSECOLS(_xlfn._xlws.FILTER(daily_15h00_top_stock[],daily_11h30_top_stock[type]="pos"), 1, 2, 3, 4, 5, 6)</f>
        <v>IDC</v>
      </c>
      <c r="AC67" s="167" t="str">
        <v>BĐS KCN</v>
      </c>
      <c r="AD67" s="168">
        <v>49.5</v>
      </c>
      <c r="AE67" s="169">
        <v>7.8431336698134402E-2</v>
      </c>
      <c r="AF67" s="170">
        <v>22.611357651981137</v>
      </c>
      <c r="AG67" s="169">
        <v>2.6407653496543428</v>
      </c>
    </row>
    <row r="68" spans="21:33" ht="13.5" customHeight="1" x14ac:dyDescent="0.35">
      <c r="U68" s="162"/>
      <c r="V68" s="162"/>
      <c r="W68" s="163"/>
      <c r="X68" s="163"/>
      <c r="Y68" s="163"/>
      <c r="AB68" s="167" t="str">
        <v>MSN</v>
      </c>
      <c r="AC68" s="167" t="str">
        <v>Thực phẩm</v>
      </c>
      <c r="AD68" s="168">
        <v>82</v>
      </c>
      <c r="AE68" s="169">
        <v>6.9100433671911432E-2</v>
      </c>
      <c r="AF68" s="170">
        <v>20.250079857324355</v>
      </c>
      <c r="AG68" s="169">
        <v>2.6928587990638291</v>
      </c>
    </row>
    <row r="69" spans="21:33" ht="13.5" customHeight="1" x14ac:dyDescent="0.35">
      <c r="U69" s="162"/>
      <c r="V69" s="162"/>
      <c r="W69" s="163"/>
      <c r="X69" s="163"/>
      <c r="Y69" s="163"/>
      <c r="AB69" s="167" t="str">
        <v>GEE</v>
      </c>
      <c r="AC69" s="167" t="str">
        <v>Công nghiệp</v>
      </c>
      <c r="AD69" s="168">
        <v>133</v>
      </c>
      <c r="AE69" s="169">
        <v>6.7415743408885787E-2</v>
      </c>
      <c r="AF69" s="170">
        <v>20.047034614708238</v>
      </c>
      <c r="AG69" s="169">
        <v>2.8855820727238561</v>
      </c>
    </row>
    <row r="70" spans="21:33" ht="13.5" customHeight="1" x14ac:dyDescent="0.35">
      <c r="U70" s="162"/>
      <c r="V70" s="162"/>
      <c r="W70" s="163"/>
      <c r="X70" s="163"/>
      <c r="Y70" s="163"/>
      <c r="AB70" s="167" t="str">
        <v>GVR</v>
      </c>
      <c r="AC70" s="167" t="str">
        <v>Hoá chất</v>
      </c>
      <c r="AD70" s="168">
        <v>32.599998474121094</v>
      </c>
      <c r="AE70" s="169">
        <v>6.5359413977736258E-2</v>
      </c>
      <c r="AF70" s="170">
        <v>19.130840335281256</v>
      </c>
      <c r="AG70" s="169">
        <v>3.0153979005512785</v>
      </c>
    </row>
    <row r="71" spans="21:33" ht="13.5" customHeight="1" x14ac:dyDescent="0.35">
      <c r="U71" s="162"/>
      <c r="V71" s="162"/>
      <c r="W71" s="163"/>
      <c r="X71" s="163"/>
      <c r="Y71" s="163"/>
      <c r="AB71" s="167" t="str">
        <v>QCG</v>
      </c>
      <c r="AC71" s="167" t="str">
        <v>Bất động sản</v>
      </c>
      <c r="AD71" s="168">
        <v>15.050000190734863</v>
      </c>
      <c r="AE71" s="169">
        <v>6.7375871174700785E-2</v>
      </c>
      <c r="AF71" s="170">
        <v>17.453530186961633</v>
      </c>
      <c r="AG71" s="169">
        <v>2.3625971113060622</v>
      </c>
    </row>
    <row r="72" spans="21:33" ht="13.5" customHeight="1" x14ac:dyDescent="0.35">
      <c r="U72" s="162"/>
      <c r="V72" s="162"/>
      <c r="W72" s="163"/>
      <c r="X72" s="163"/>
      <c r="Y72" s="163"/>
      <c r="AB72" s="167" t="str">
        <v>VAB</v>
      </c>
      <c r="AC72" s="167" t="str">
        <v>Ngân hàng</v>
      </c>
      <c r="AD72" s="168">
        <v>19.600000381469727</v>
      </c>
      <c r="AE72" s="169">
        <v>6.8119889592061167E-2</v>
      </c>
      <c r="AF72" s="170">
        <v>14.069441067886995</v>
      </c>
      <c r="AG72" s="169">
        <v>1.8239956632578311</v>
      </c>
    </row>
    <row r="73" spans="21:33" ht="13.5" customHeight="1" x14ac:dyDescent="0.35">
      <c r="U73" s="162"/>
      <c r="V73" s="162"/>
      <c r="W73" s="163"/>
      <c r="X73" s="163"/>
      <c r="Y73" s="163"/>
      <c r="AB73" s="167" t="str">
        <v>VGC</v>
      </c>
      <c r="AC73" s="167" t="str">
        <v>BĐS KCN</v>
      </c>
      <c r="AD73" s="168">
        <v>62</v>
      </c>
      <c r="AE73" s="169">
        <v>6.8965517241379226E-2</v>
      </c>
      <c r="AF73" s="170">
        <v>10.963754695215751</v>
      </c>
      <c r="AG73" s="169">
        <v>1.4446136277122192</v>
      </c>
    </row>
    <row r="74" spans="21:33" ht="13.5" customHeight="1" x14ac:dyDescent="0.35">
      <c r="U74" s="162"/>
      <c r="V74" s="162"/>
      <c r="W74" s="163"/>
      <c r="X74" s="163"/>
      <c r="Y74" s="163"/>
      <c r="AB74" s="167" t="str">
        <v>PET</v>
      </c>
      <c r="AC74" s="167" t="str">
        <v>Bán lẻ</v>
      </c>
      <c r="AD74" s="168">
        <v>35.799999237060547</v>
      </c>
      <c r="AE74" s="169">
        <v>6.8656693643598388E-2</v>
      </c>
      <c r="AF74" s="170">
        <v>10.31482213083191</v>
      </c>
      <c r="AG74" s="169">
        <v>1.4361046783559019</v>
      </c>
    </row>
    <row r="75" spans="21:33" ht="13.5" customHeight="1" x14ac:dyDescent="0.35">
      <c r="U75" s="162"/>
      <c r="V75" s="162"/>
      <c r="W75" s="163"/>
      <c r="X75" s="163"/>
      <c r="Y75" s="163"/>
      <c r="AB75" s="167" t="str">
        <v>PDR</v>
      </c>
      <c r="AC75" s="167" t="str">
        <v>Bất động sản</v>
      </c>
      <c r="AD75" s="168">
        <v>22.700000762939453</v>
      </c>
      <c r="AE75" s="169">
        <v>6.572777352231074E-2</v>
      </c>
      <c r="AF75" s="170">
        <v>9.8827199903856293</v>
      </c>
      <c r="AG75" s="169">
        <v>1.5991890871063308</v>
      </c>
    </row>
    <row r="76" spans="21:33" ht="13.5" customHeight="1" x14ac:dyDescent="0.35">
      <c r="U76" s="162"/>
      <c r="V76" s="162"/>
      <c r="W76" s="163"/>
      <c r="X76" s="163"/>
      <c r="Y76" s="163"/>
      <c r="AB76" s="167" t="str">
        <v>HHV</v>
      </c>
      <c r="AC76" s="167" t="str">
        <v>Xây dựng</v>
      </c>
      <c r="AD76" s="168">
        <v>14.649999618530273</v>
      </c>
      <c r="AE76" s="169">
        <v>6.9343052736589472E-2</v>
      </c>
      <c r="AF76" s="170">
        <v>8.0890121097695449</v>
      </c>
      <c r="AG76" s="169">
        <v>1.0634771688770717</v>
      </c>
    </row>
    <row r="77" spans="21:33" ht="11.5" customHeight="1" x14ac:dyDescent="0.35">
      <c r="U77" s="162"/>
      <c r="V77" s="162"/>
      <c r="W77" s="163"/>
      <c r="X77" s="163"/>
      <c r="Y77" s="163"/>
    </row>
    <row r="78" spans="21:33" ht="17.5" customHeight="1" x14ac:dyDescent="0.35">
      <c r="U78" s="162"/>
      <c r="V78" s="162"/>
      <c r="W78" s="163"/>
      <c r="X78" s="163"/>
      <c r="Y78" s="163"/>
      <c r="AB78" s="160" t="s">
        <v>297</v>
      </c>
      <c r="AC78" s="160"/>
      <c r="AD78" s="160"/>
      <c r="AE78" s="160"/>
      <c r="AF78" s="160"/>
      <c r="AG78" s="160"/>
    </row>
    <row r="79" spans="21:33" ht="13.5" customHeight="1" x14ac:dyDescent="0.35">
      <c r="U79" s="162"/>
      <c r="V79" s="162"/>
      <c r="W79" s="163"/>
      <c r="X79" s="163"/>
      <c r="Y79" s="163"/>
      <c r="AB79" s="165" t="s">
        <v>291</v>
      </c>
      <c r="AC79" s="165" t="s">
        <v>292</v>
      </c>
      <c r="AD79" s="166" t="s">
        <v>293</v>
      </c>
      <c r="AE79" s="166" t="s">
        <v>294</v>
      </c>
      <c r="AF79" s="166" t="s">
        <v>296</v>
      </c>
      <c r="AG79" s="166" t="s">
        <v>295</v>
      </c>
    </row>
    <row r="80" spans="21:33" ht="13.5" customHeight="1" x14ac:dyDescent="0.35">
      <c r="U80" s="162"/>
      <c r="V80" s="162"/>
      <c r="W80" s="163"/>
      <c r="X80" s="163"/>
      <c r="Y80" s="163"/>
      <c r="AB80" s="167" t="str" cm="1">
        <f t="array" ref="AB80:AG89">_xlfn.CHOOSECOLS(_xlfn._xlws.FILTER(daily_15h00_top_stock[],daily_11h30_top_stock[type]="neg"), 1, 2, 3, 4, 5, 6)</f>
        <v>DPM</v>
      </c>
      <c r="AC80" s="167" t="str">
        <v>Hoá chất</v>
      </c>
      <c r="AD80" s="168">
        <v>28.149999618530273</v>
      </c>
      <c r="AE80" s="169">
        <v>-8.8028170196481348E-3</v>
      </c>
      <c r="AF80" s="170">
        <v>-1.8495730218486692</v>
      </c>
      <c r="AG80" s="169">
        <v>2.8555631963479167</v>
      </c>
    </row>
    <row r="81" spans="21:43" ht="13.5" customHeight="1" x14ac:dyDescent="0.35">
      <c r="U81" s="162"/>
      <c r="V81" s="162"/>
      <c r="W81" s="163"/>
      <c r="X81" s="163"/>
      <c r="Y81" s="163"/>
      <c r="AB81" s="167" t="str">
        <v>ANV</v>
      </c>
      <c r="AC81" s="167" t="str">
        <v>Thuỷ sản</v>
      </c>
      <c r="AD81" s="168">
        <v>26.549999237060547</v>
      </c>
      <c r="AE81" s="169">
        <v>-3.1021912164366672E-2</v>
      </c>
      <c r="AF81" s="170">
        <v>-1.54262287125949</v>
      </c>
      <c r="AG81" s="169">
        <v>0.6553310676535814</v>
      </c>
    </row>
    <row r="82" spans="21:43" ht="13.5" customHeight="1" x14ac:dyDescent="0.35">
      <c r="U82" s="162"/>
      <c r="V82" s="162"/>
      <c r="W82" s="163"/>
      <c r="X82" s="163"/>
      <c r="Y82" s="163"/>
      <c r="AB82" s="167" t="str">
        <v>DIG</v>
      </c>
      <c r="AC82" s="167" t="str">
        <v>Bất động sản</v>
      </c>
      <c r="AD82" s="168">
        <v>23.350000381469727</v>
      </c>
      <c r="AE82" s="169">
        <v>2.4122858018134297E-2</v>
      </c>
      <c r="AF82" s="170">
        <v>-1.5246283510936345</v>
      </c>
      <c r="AG82" s="169">
        <v>0.98359955266001753</v>
      </c>
    </row>
    <row r="83" spans="21:43" ht="13.5" customHeight="1" x14ac:dyDescent="0.35">
      <c r="U83" s="162"/>
      <c r="V83" s="162"/>
      <c r="W83" s="163"/>
      <c r="X83" s="163"/>
      <c r="Y83" s="163"/>
      <c r="AB83" s="167" t="str">
        <v>KDH</v>
      </c>
      <c r="AC83" s="167" t="str">
        <v>Bất động sản</v>
      </c>
      <c r="AD83" s="168">
        <v>32</v>
      </c>
      <c r="AE83" s="169">
        <v>9.4636981022182542E-3</v>
      </c>
      <c r="AF83" s="170">
        <v>-1.1129063264010739</v>
      </c>
      <c r="AG83" s="169">
        <v>1.0685567010309278</v>
      </c>
    </row>
    <row r="84" spans="21:43" ht="13.5" customHeight="1" x14ac:dyDescent="0.35">
      <c r="U84" s="162"/>
      <c r="V84" s="162"/>
      <c r="W84" s="163"/>
      <c r="X84" s="163"/>
      <c r="Y84" s="163"/>
      <c r="AB84" s="167" t="str">
        <v>DCM</v>
      </c>
      <c r="AC84" s="167" t="str">
        <v>Hoá chất</v>
      </c>
      <c r="AD84" s="168">
        <v>40.549999237060547</v>
      </c>
      <c r="AE84" s="169">
        <v>-2.2891584649143426E-2</v>
      </c>
      <c r="AF84" s="170">
        <v>-1.1063559629850195</v>
      </c>
      <c r="AG84" s="169">
        <v>0.80646918080521657</v>
      </c>
    </row>
    <row r="85" spans="21:43" ht="13.5" customHeight="1" x14ac:dyDescent="0.35">
      <c r="U85" s="162"/>
      <c r="V85" s="162"/>
      <c r="W85" s="163"/>
      <c r="X85" s="163"/>
      <c r="Y85" s="163"/>
      <c r="AB85" s="167" t="str">
        <v>VRE</v>
      </c>
      <c r="AC85" s="167" t="str">
        <v>Bất động sản</v>
      </c>
      <c r="AD85" s="168">
        <v>29.350000381469727</v>
      </c>
      <c r="AE85" s="169">
        <v>-2.1666653951009085E-2</v>
      </c>
      <c r="AF85" s="170">
        <v>-1.0061381068422099</v>
      </c>
      <c r="AG85" s="169">
        <v>0.57094767021890769</v>
      </c>
    </row>
    <row r="86" spans="21:43" ht="13.5" customHeight="1" x14ac:dyDescent="0.35">
      <c r="U86" s="162"/>
      <c r="V86" s="162"/>
      <c r="W86" s="163"/>
      <c r="X86" s="163"/>
      <c r="Y86" s="163"/>
      <c r="AB86" s="167" t="str">
        <v>CEO</v>
      </c>
      <c r="AC86" s="167" t="str">
        <v>Bất động sản</v>
      </c>
      <c r="AD86" s="168">
        <v>26.100000381469727</v>
      </c>
      <c r="AE86" s="169">
        <v>1.9531249708961695E-2</v>
      </c>
      <c r="AF86" s="170">
        <v>-0.96988590524291229</v>
      </c>
      <c r="AG86" s="169">
        <v>0.80233545210723645</v>
      </c>
    </row>
    <row r="87" spans="21:43" ht="13.5" customHeight="1" x14ac:dyDescent="0.35">
      <c r="U87" s="162"/>
      <c r="V87" s="162"/>
      <c r="W87" s="163"/>
      <c r="X87" s="163"/>
      <c r="Y87" s="163"/>
      <c r="AB87" s="167" t="str">
        <v>HDG</v>
      </c>
      <c r="AC87" s="167" t="str">
        <v>Bất động sản</v>
      </c>
      <c r="AD87" s="168">
        <v>28.25</v>
      </c>
      <c r="AE87" s="169">
        <v>8.9285714285713969E-3</v>
      </c>
      <c r="AF87" s="170">
        <v>-0.91125650601571473</v>
      </c>
      <c r="AG87" s="169">
        <v>1.0819815447230539</v>
      </c>
    </row>
    <row r="88" spans="21:43" ht="13.5" customHeight="1" x14ac:dyDescent="0.35">
      <c r="U88" s="162"/>
      <c r="V88" s="162"/>
      <c r="W88" s="163"/>
      <c r="X88" s="163"/>
      <c r="Y88" s="163"/>
      <c r="AB88" s="167" t="str">
        <v>BSR</v>
      </c>
      <c r="AC88" s="167" t="str">
        <v>Dầu khí</v>
      </c>
      <c r="AD88" s="168">
        <v>22.149999618530273</v>
      </c>
      <c r="AE88" s="169">
        <v>-1.5555572509765581E-2</v>
      </c>
      <c r="AF88" s="170">
        <v>-0.74826010942048238</v>
      </c>
      <c r="AG88" s="169">
        <v>0.63354486384894126</v>
      </c>
    </row>
    <row r="89" spans="21:43" ht="13.5" customHeight="1" x14ac:dyDescent="0.35">
      <c r="U89" s="162"/>
      <c r="V89" s="162"/>
      <c r="W89" s="163"/>
      <c r="X89" s="163"/>
      <c r="Y89" s="163"/>
      <c r="AB89" s="167" t="str">
        <v>DGC</v>
      </c>
      <c r="AC89" s="167" t="str">
        <v>Hoá chất</v>
      </c>
      <c r="AD89" s="168">
        <v>106.30000305175781</v>
      </c>
      <c r="AE89" s="169">
        <v>-1.1162762309229635E-2</v>
      </c>
      <c r="AF89" s="170">
        <v>-0.70474196082294327</v>
      </c>
      <c r="AG89" s="169">
        <v>0.72891209136883872</v>
      </c>
    </row>
    <row r="90" spans="21:43" ht="17.5" customHeight="1" thickBot="1" x14ac:dyDescent="0.4">
      <c r="U90" s="162"/>
      <c r="V90" s="162"/>
      <c r="W90" s="163"/>
      <c r="X90" s="163"/>
      <c r="Y90" s="163"/>
      <c r="AB90" s="179" t="str">
        <f>$A$7</f>
        <v>*Dữ liệu cập nhật lúc 14:59 ngày 11/08/2025</v>
      </c>
      <c r="AC90" s="179"/>
      <c r="AD90" s="179"/>
      <c r="AE90" s="179"/>
      <c r="AF90" s="179"/>
      <c r="AG90" s="179"/>
    </row>
    <row r="91" spans="21:43" ht="17.5" customHeight="1" x14ac:dyDescent="0.35">
      <c r="U91" s="162"/>
      <c r="V91" s="162"/>
      <c r="W91" s="163"/>
      <c r="X91" s="163"/>
      <c r="Y91" s="163"/>
      <c r="AB91" s="38" t="str">
        <f>$A$4 &amp; " | " &amp; $A$3</f>
        <v>BẢN TIN TỔNG KẾT PHIÊN GIAO DỊCH | PHIÊN NGÀY 11/08/2025</v>
      </c>
      <c r="AC91" s="38"/>
      <c r="AD91" s="9"/>
      <c r="AE91" s="9"/>
      <c r="AF91" s="9"/>
      <c r="AG91" s="9" t="str">
        <f>$A$5 &amp; " |  5  "</f>
        <v xml:space="preserve">PHÒNG MÔI GIỚI VÀ TƯ VẤN ĐẦU TƯ |  5  </v>
      </c>
    </row>
    <row r="92" spans="21:43" ht="15" customHeight="1" x14ac:dyDescent="0.35">
      <c r="AK92" s="22"/>
      <c r="AL92" s="22"/>
      <c r="AM92" s="22"/>
      <c r="AN92" s="22"/>
      <c r="AO92" s="22"/>
      <c r="AP92" s="139" t="e" vm="3">
        <v>#VALUE!</v>
      </c>
      <c r="AQ92" s="139"/>
    </row>
    <row r="93" spans="21:43" ht="15" customHeight="1" thickBot="1" x14ac:dyDescent="0.6">
      <c r="AJ93" s="26"/>
      <c r="AK93" s="26"/>
      <c r="AL93" s="26"/>
      <c r="AM93" s="22"/>
      <c r="AN93" s="22"/>
      <c r="AO93" s="22"/>
      <c r="AP93" s="139"/>
      <c r="AQ93" s="139"/>
    </row>
    <row r="94" spans="21:43" ht="14.5" customHeight="1" thickTop="1" x14ac:dyDescent="0.35">
      <c r="AJ94" s="102"/>
      <c r="AK94" s="102"/>
      <c r="AL94" s="102"/>
      <c r="AM94" s="102"/>
      <c r="AN94" s="102"/>
      <c r="AO94" s="102"/>
      <c r="AP94" s="102"/>
    </row>
    <row r="95" spans="21:43" ht="21.5" customHeight="1" x14ac:dyDescent="0.35">
      <c r="AJ95" s="136" t="s">
        <v>57</v>
      </c>
      <c r="AK95" s="136"/>
      <c r="AL95" s="136"/>
      <c r="AM95" s="136"/>
      <c r="AN95" s="136"/>
      <c r="AO95" s="136"/>
      <c r="AP95" s="136"/>
    </row>
    <row r="96" spans="21:43" ht="9" customHeight="1" x14ac:dyDescent="0.35">
      <c r="AI96" s="27"/>
      <c r="AJ96" s="28"/>
      <c r="AK96" s="29"/>
      <c r="AL96" s="28"/>
      <c r="AM96" s="28"/>
      <c r="AN96" s="28"/>
      <c r="AO96" s="28"/>
      <c r="AP96" s="28"/>
      <c r="AQ96" s="27"/>
    </row>
    <row r="97" spans="35:43" ht="156.5" customHeight="1" x14ac:dyDescent="0.35">
      <c r="AI97" s="30"/>
      <c r="AJ97" s="140" t="s">
        <v>58</v>
      </c>
      <c r="AK97" s="140"/>
      <c r="AL97" s="140"/>
      <c r="AM97" s="140"/>
      <c r="AN97" s="140"/>
      <c r="AO97" s="140"/>
      <c r="AP97" s="140"/>
      <c r="AQ97" s="30"/>
    </row>
    <row r="98" spans="35:43" ht="38.5" customHeight="1" x14ac:dyDescent="0.35">
      <c r="AJ98" s="138"/>
      <c r="AK98" s="138"/>
      <c r="AL98" s="138"/>
      <c r="AM98" s="31"/>
      <c r="AN98" s="138" t="s">
        <v>59</v>
      </c>
      <c r="AO98" s="138"/>
      <c r="AP98" s="138"/>
    </row>
    <row r="99" spans="35:43" ht="127" customHeight="1" thickBot="1" x14ac:dyDescent="0.4">
      <c r="AJ99" s="22"/>
      <c r="AK99" s="22"/>
      <c r="AL99" s="22"/>
      <c r="AM99" s="22"/>
      <c r="AN99" s="22"/>
      <c r="AO99" s="22"/>
      <c r="AP99" s="22"/>
    </row>
    <row r="100" spans="35:43" x14ac:dyDescent="0.35">
      <c r="AJ100" s="33" t="str">
        <f>$A$4 &amp; " | " &amp; $A$3</f>
        <v>BẢN TIN TỔNG KẾT PHIÊN GIAO DỊCH | PHIÊN NGÀY 11/08/2025</v>
      </c>
      <c r="AK100" s="33"/>
      <c r="AL100" s="33"/>
      <c r="AM100" s="33"/>
      <c r="AN100" s="134" t="str">
        <f>$A$5 &amp; " |  6  "</f>
        <v xml:space="preserve">PHÒNG MÔI GIỚI VÀ TƯ VẤN ĐẦU TƯ |  6  </v>
      </c>
      <c r="AO100" s="134"/>
      <c r="AP100" s="134"/>
    </row>
  </sheetData>
  <mergeCells count="34">
    <mergeCell ref="AJ97:AP97"/>
    <mergeCell ref="AJ98:AL98"/>
    <mergeCell ref="AN98:AP98"/>
    <mergeCell ref="AN100:AP100"/>
    <mergeCell ref="AF62:AG63"/>
    <mergeCell ref="AB65:AG65"/>
    <mergeCell ref="AB78:AG78"/>
    <mergeCell ref="AB90:AG90"/>
    <mergeCell ref="AP92:AQ93"/>
    <mergeCell ref="AJ95:AP95"/>
    <mergeCell ref="Y55:Z56"/>
    <mergeCell ref="Q58:Q59"/>
    <mergeCell ref="U58:V58"/>
    <mergeCell ref="X58:Y58"/>
    <mergeCell ref="U60:Y60"/>
    <mergeCell ref="AB62:AE63"/>
    <mergeCell ref="R46:S47"/>
    <mergeCell ref="Q49:R49"/>
    <mergeCell ref="Q51:R51"/>
    <mergeCell ref="H52:J52"/>
    <mergeCell ref="Q53:R53"/>
    <mergeCell ref="U55:X56"/>
    <mergeCell ref="M25:N26"/>
    <mergeCell ref="I31:J31"/>
    <mergeCell ref="I35:J35"/>
    <mergeCell ref="I43:J43"/>
    <mergeCell ref="I44:M44"/>
    <mergeCell ref="P46:Q47"/>
    <mergeCell ref="C7:E8"/>
    <mergeCell ref="F7:G8"/>
    <mergeCell ref="E10:F10"/>
    <mergeCell ref="C22:F22"/>
    <mergeCell ref="C23:F23"/>
    <mergeCell ref="I25:L26"/>
  </mergeCells>
  <conditionalFormatting sqref="J32:J34">
    <cfRule type="expression" dxfId="27" priority="25">
      <formula>J32&lt;0</formula>
    </cfRule>
    <cfRule type="expression" dxfId="26" priority="26">
      <formula>J32&gt;=0</formula>
    </cfRule>
  </conditionalFormatting>
  <conditionalFormatting sqref="J38:L38 J40:L42">
    <cfRule type="expression" dxfId="25" priority="29">
      <formula>J38&lt;0</formula>
    </cfRule>
    <cfRule type="expression" dxfId="24" priority="30">
      <formula>J38&gt;=0</formula>
    </cfRule>
  </conditionalFormatting>
  <conditionalFormatting sqref="AG67:AG76">
    <cfRule type="cellIs" dxfId="23" priority="21" operator="lessThan">
      <formula>0.8</formula>
    </cfRule>
    <cfRule type="cellIs" dxfId="22" priority="22" operator="between">
      <formula>0.8</formula>
      <formula>1.1</formula>
    </cfRule>
    <cfRule type="cellIs" dxfId="21" priority="23" operator="between">
      <formula>1.1</formula>
      <formula>1.5</formula>
    </cfRule>
    <cfRule type="cellIs" dxfId="20" priority="24" operator="greaterThan">
      <formula>1.5</formula>
    </cfRule>
  </conditionalFormatting>
  <conditionalFormatting sqref="AG80:AG89">
    <cfRule type="cellIs" dxfId="19" priority="17" operator="lessThan">
      <formula>0.8</formula>
    </cfRule>
    <cfRule type="cellIs" dxfId="18" priority="18" operator="between">
      <formula>0.8</formula>
      <formula>1.1</formula>
    </cfRule>
    <cfRule type="cellIs" dxfId="17" priority="19" operator="between">
      <formula>1.1</formula>
      <formula>1.5</formula>
    </cfRule>
    <cfRule type="cellIs" dxfId="16" priority="20" operator="greaterThan">
      <formula>1.5</formula>
    </cfRule>
  </conditionalFormatting>
  <conditionalFormatting sqref="AF80:AF89">
    <cfRule type="expression" dxfId="15" priority="15">
      <formula>AF80&lt;0</formula>
    </cfRule>
    <cfRule type="expression" dxfId="14" priority="16">
      <formula>AF80&gt;=0</formula>
    </cfRule>
  </conditionalFormatting>
  <conditionalFormatting sqref="AF67:AF76">
    <cfRule type="expression" dxfId="13" priority="13">
      <formula>AF67&lt;0</formula>
    </cfRule>
    <cfRule type="expression" dxfId="12" priority="14">
      <formula>AF67&gt;=0</formula>
    </cfRule>
  </conditionalFormatting>
  <conditionalFormatting sqref="AE67:AE76">
    <cfRule type="cellIs" dxfId="11" priority="10" operator="lessThan">
      <formula>0</formula>
    </cfRule>
    <cfRule type="cellIs" dxfId="10" priority="11" operator="between">
      <formula>0</formula>
      <formula>0.06</formula>
    </cfRule>
    <cfRule type="cellIs" dxfId="9" priority="12" operator="greaterThan">
      <formula>0.06</formula>
    </cfRule>
  </conditionalFormatting>
  <conditionalFormatting sqref="AE80:AE89">
    <cfRule type="cellIs" dxfId="8" priority="7" operator="lessThan">
      <formula>0</formula>
    </cfRule>
    <cfRule type="cellIs" dxfId="7" priority="8" operator="between">
      <formula>0</formula>
      <formula>0.06</formula>
    </cfRule>
    <cfRule type="cellIs" dxfId="6" priority="9" operator="greaterThan">
      <formula>0.06</formula>
    </cfRule>
  </conditionalFormatting>
  <conditionalFormatting sqref="F16">
    <cfRule type="expression" dxfId="5" priority="5">
      <formula>F16&lt;0</formula>
    </cfRule>
    <cfRule type="expression" dxfId="4" priority="6">
      <formula>F16&gt;=0</formula>
    </cfRule>
  </conditionalFormatting>
  <conditionalFormatting sqref="F17">
    <cfRule type="expression" dxfId="3" priority="3">
      <formula>F17&lt;0</formula>
    </cfRule>
    <cfRule type="expression" dxfId="2" priority="4">
      <formula>F17&gt;=0</formula>
    </cfRule>
  </conditionalFormatting>
  <conditionalFormatting sqref="J28:J30">
    <cfRule type="expression" dxfId="1" priority="1">
      <formula>J28&lt;0</formula>
    </cfRule>
    <cfRule type="expression" dxfId="0" priority="2">
      <formula>J28&gt;=0</formula>
    </cfRule>
  </conditionalFormatting>
  <printOptions horizontalCentered="1" verticalCentered="1"/>
  <pageMargins left="0" right="0" top="0" bottom="0" header="0" footer="0"/>
  <pageSetup paperSize="11"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FC459-3042-473A-B9C9-C9E560E65ADB}">
  <dimension ref="A1:AA272"/>
  <sheetViews>
    <sheetView workbookViewId="0">
      <selection activeCell="Z32" sqref="Z32"/>
    </sheetView>
  </sheetViews>
  <sheetFormatPr defaultRowHeight="14.5" x14ac:dyDescent="0.35"/>
  <cols>
    <col min="1" max="1" width="15.54296875" bestFit="1" customWidth="1"/>
    <col min="2" max="2" width="8.26953125" bestFit="1" customWidth="1"/>
    <col min="3" max="6" width="11.81640625" bestFit="1" customWidth="1"/>
    <col min="7" max="7" width="9.26953125" bestFit="1" customWidth="1"/>
    <col min="8" max="8" width="13.81640625" bestFit="1" customWidth="1"/>
    <col min="9" max="9" width="12.08984375" bestFit="1" customWidth="1"/>
    <col min="10" max="10" width="12.6328125" bestFit="1" customWidth="1"/>
    <col min="11" max="11" width="11.81640625" bestFit="1" customWidth="1"/>
    <col min="12" max="13" width="15.7265625" bestFit="1" customWidth="1"/>
    <col min="14" max="14" width="11.1796875" bestFit="1" customWidth="1"/>
    <col min="15" max="15" width="11.36328125" bestFit="1" customWidth="1"/>
    <col min="16" max="16" width="11.1796875" bestFit="1" customWidth="1"/>
    <col min="17" max="17" width="14.54296875" bestFit="1" customWidth="1"/>
    <col min="18" max="18" width="14.7265625" bestFit="1" customWidth="1"/>
    <col min="19" max="19" width="14.54296875" bestFit="1" customWidth="1"/>
    <col min="20" max="20" width="11.81640625" bestFit="1" customWidth="1"/>
    <col min="22" max="27" width="13.7265625" customWidth="1"/>
  </cols>
  <sheetData>
    <row r="1" spans="1:27" x14ac:dyDescent="0.35">
      <c r="A1" t="s">
        <v>27</v>
      </c>
      <c r="B1" t="s">
        <v>19</v>
      </c>
      <c r="C1" t="s">
        <v>111</v>
      </c>
      <c r="D1" t="s">
        <v>112</v>
      </c>
      <c r="E1" t="s">
        <v>113</v>
      </c>
      <c r="F1" t="s">
        <v>28</v>
      </c>
      <c r="G1" t="s">
        <v>114</v>
      </c>
      <c r="H1" t="s">
        <v>148</v>
      </c>
      <c r="I1" t="s">
        <v>215</v>
      </c>
      <c r="J1" t="s">
        <v>115</v>
      </c>
      <c r="K1" t="s">
        <v>116</v>
      </c>
      <c r="L1" t="s">
        <v>216</v>
      </c>
      <c r="M1" t="s">
        <v>217</v>
      </c>
      <c r="N1" t="s">
        <v>218</v>
      </c>
      <c r="O1" t="s">
        <v>220</v>
      </c>
      <c r="P1" t="s">
        <v>219</v>
      </c>
      <c r="Q1" t="s">
        <v>275</v>
      </c>
      <c r="R1" t="s">
        <v>277</v>
      </c>
      <c r="S1" t="s">
        <v>276</v>
      </c>
      <c r="T1" t="s">
        <v>191</v>
      </c>
      <c r="V1" s="116" t="s">
        <v>251</v>
      </c>
      <c r="W1" s="116" t="s">
        <v>253</v>
      </c>
      <c r="X1" s="116" t="s">
        <v>252</v>
      </c>
      <c r="Y1" s="116" t="s">
        <v>279</v>
      </c>
      <c r="Z1" s="159" t="s">
        <v>280</v>
      </c>
      <c r="AA1" s="159" t="s">
        <v>281</v>
      </c>
    </row>
    <row r="2" spans="1:27" x14ac:dyDescent="0.35">
      <c r="A2" s="1">
        <v>45880.375</v>
      </c>
      <c r="B2" s="158" t="s">
        <v>24</v>
      </c>
      <c r="C2">
        <v>1588.93994140625</v>
      </c>
      <c r="D2">
        <v>1588.93994140625</v>
      </c>
      <c r="E2">
        <v>1588.93994140625</v>
      </c>
      <c r="F2">
        <v>1588.93994140625</v>
      </c>
      <c r="G2">
        <v>1</v>
      </c>
      <c r="H2">
        <v>1</v>
      </c>
      <c r="I2">
        <v>44328399.405056</v>
      </c>
      <c r="J2">
        <v>2.5174234879939863E-3</v>
      </c>
      <c r="K2">
        <v>3.989990234375</v>
      </c>
      <c r="L2">
        <v>2.9023746701846966E-2</v>
      </c>
      <c r="M2">
        <v>1.0554089709762533E-2</v>
      </c>
      <c r="N2">
        <v>40</v>
      </c>
      <c r="O2">
        <v>136</v>
      </c>
      <c r="P2">
        <v>203</v>
      </c>
      <c r="Q2">
        <v>27</v>
      </c>
      <c r="R2">
        <v>8</v>
      </c>
      <c r="S2">
        <v>344</v>
      </c>
      <c r="T2">
        <v>0.35298634702726223</v>
      </c>
      <c r="V2" s="117" cm="1">
        <f t="array" ref="V2">LOOKUP(2, 1/(daily_15h00_itd!N:N&lt;&gt;""), daily_15h00_itd!N:N)</f>
        <v>190</v>
      </c>
      <c r="W2" s="117" cm="1">
        <f t="array" ref="W2">LOOKUP(2, 1/(daily_15h00_itd!O:O&lt;&gt;""), daily_15h00_itd!O:O)</f>
        <v>51</v>
      </c>
      <c r="X2" s="117" cm="1">
        <f t="array" ref="X2">LOOKUP(2, 1/(daily_15h00_itd!P:P&lt;&gt;""), daily_15h00_itd!P:P)</f>
        <v>138</v>
      </c>
      <c r="Y2" s="117" cm="1">
        <f t="array" ref="Y2">LOOKUP(2, 1/(daily_15h00_itd!Q:Q&lt;&gt;""), daily_15h00_itd!Q:Q)</f>
        <v>147</v>
      </c>
      <c r="Z2" s="117" cm="1">
        <f t="array" ref="Z2">LOOKUP(2, 1/(daily_15h00_itd!R:R&lt;&gt;""), daily_15h00_itd!R:R)</f>
        <v>137</v>
      </c>
      <c r="AA2" s="117" cm="1">
        <f t="array" ref="AA2">LOOKUP(2, 1/(daily_15h00_itd!S:S&lt;&gt;""), daily_15h00_itd!S:S)</f>
        <v>95</v>
      </c>
    </row>
    <row r="3" spans="1:27" x14ac:dyDescent="0.35">
      <c r="A3" s="1">
        <v>45880.375694444447</v>
      </c>
      <c r="B3" s="158" t="s">
        <v>24</v>
      </c>
      <c r="C3">
        <v>1588.93994140625</v>
      </c>
      <c r="D3">
        <v>1588.93994140625</v>
      </c>
      <c r="E3">
        <v>1588.93994140625</v>
      </c>
      <c r="F3">
        <v>1588.93994140625</v>
      </c>
      <c r="G3">
        <v>0</v>
      </c>
      <c r="H3">
        <v>1</v>
      </c>
      <c r="I3">
        <v>44328399.405056</v>
      </c>
      <c r="J3">
        <v>2.5174234879939863E-3</v>
      </c>
      <c r="K3">
        <v>3.989990234375</v>
      </c>
      <c r="L3">
        <v>5.0131926121372031E-2</v>
      </c>
      <c r="M3">
        <v>3.430079155672823E-2</v>
      </c>
      <c r="N3">
        <v>46</v>
      </c>
      <c r="O3">
        <v>127</v>
      </c>
      <c r="P3">
        <v>206</v>
      </c>
      <c r="Q3">
        <v>64</v>
      </c>
      <c r="R3">
        <v>7</v>
      </c>
      <c r="S3">
        <v>308</v>
      </c>
      <c r="T3">
        <v>0.72114315481878277</v>
      </c>
    </row>
    <row r="4" spans="1:27" x14ac:dyDescent="0.35">
      <c r="A4" s="1">
        <v>45880.376388888886</v>
      </c>
      <c r="B4" s="158" t="s">
        <v>24</v>
      </c>
      <c r="C4">
        <v>1588.93994140625</v>
      </c>
      <c r="D4">
        <v>1588.93994140625</v>
      </c>
      <c r="E4">
        <v>1588.93994140625</v>
      </c>
      <c r="F4">
        <v>1588.93994140625</v>
      </c>
      <c r="G4">
        <v>0</v>
      </c>
      <c r="H4">
        <v>1</v>
      </c>
      <c r="I4">
        <v>44328399.405056</v>
      </c>
      <c r="J4">
        <v>2.5174234879939863E-3</v>
      </c>
      <c r="K4">
        <v>3.989990234375</v>
      </c>
      <c r="L4">
        <v>5.5408970976253295E-2</v>
      </c>
      <c r="M4">
        <v>3.1662269129287601E-2</v>
      </c>
      <c r="N4">
        <v>46</v>
      </c>
      <c r="O4">
        <v>128</v>
      </c>
      <c r="P4">
        <v>205</v>
      </c>
      <c r="Q4">
        <v>57</v>
      </c>
      <c r="R4">
        <v>11</v>
      </c>
      <c r="S4">
        <v>311</v>
      </c>
      <c r="T4">
        <v>0.49311829365920662</v>
      </c>
    </row>
    <row r="5" spans="1:27" x14ac:dyDescent="0.35">
      <c r="A5" s="1">
        <v>45880.377083333333</v>
      </c>
      <c r="B5" s="158" t="s">
        <v>24</v>
      </c>
      <c r="C5">
        <v>1588.93994140625</v>
      </c>
      <c r="D5">
        <v>1588.93994140625</v>
      </c>
      <c r="E5">
        <v>1588.93994140625</v>
      </c>
      <c r="F5">
        <v>1588.93994140625</v>
      </c>
      <c r="G5">
        <v>0</v>
      </c>
      <c r="H5">
        <v>1</v>
      </c>
      <c r="I5">
        <v>44328399.405056</v>
      </c>
      <c r="J5">
        <v>2.5174234879939863E-3</v>
      </c>
      <c r="K5">
        <v>3.989990234375</v>
      </c>
      <c r="L5">
        <v>8.7071240105540904E-2</v>
      </c>
      <c r="M5">
        <v>1.8469656992084433E-2</v>
      </c>
      <c r="N5">
        <v>55</v>
      </c>
      <c r="O5">
        <v>123</v>
      </c>
      <c r="P5">
        <v>201</v>
      </c>
      <c r="Q5">
        <v>60</v>
      </c>
      <c r="R5">
        <v>6</v>
      </c>
      <c r="S5">
        <v>313</v>
      </c>
      <c r="T5">
        <v>0.43399816991498907</v>
      </c>
    </row>
    <row r="6" spans="1:27" x14ac:dyDescent="0.35">
      <c r="A6" s="1">
        <v>45880.37777777778</v>
      </c>
      <c r="B6" s="158" t="s">
        <v>24</v>
      </c>
      <c r="C6">
        <v>1588.93994140625</v>
      </c>
      <c r="D6">
        <v>1588.93994140625</v>
      </c>
      <c r="E6">
        <v>1588.93994140625</v>
      </c>
      <c r="F6">
        <v>1588.93994140625</v>
      </c>
      <c r="G6">
        <v>0</v>
      </c>
      <c r="H6">
        <v>1</v>
      </c>
      <c r="I6">
        <v>44328399.405056</v>
      </c>
      <c r="J6">
        <v>2.5174234879939863E-3</v>
      </c>
      <c r="K6">
        <v>3.989990234375</v>
      </c>
      <c r="L6">
        <v>0.10026385224274406</v>
      </c>
      <c r="M6">
        <v>1.5831134564643801E-2</v>
      </c>
      <c r="N6">
        <v>60</v>
      </c>
      <c r="O6">
        <v>119</v>
      </c>
      <c r="P6">
        <v>200</v>
      </c>
      <c r="Q6">
        <v>65</v>
      </c>
      <c r="R6">
        <v>8</v>
      </c>
      <c r="S6">
        <v>306</v>
      </c>
      <c r="T6">
        <v>0.50184683684165143</v>
      </c>
    </row>
    <row r="7" spans="1:27" x14ac:dyDescent="0.35">
      <c r="A7" s="1">
        <v>45880.378472222219</v>
      </c>
      <c r="B7" s="158" t="s">
        <v>24</v>
      </c>
      <c r="C7">
        <v>1588.93994140625</v>
      </c>
      <c r="D7">
        <v>1588.93994140625</v>
      </c>
      <c r="E7">
        <v>1588.93994140625</v>
      </c>
      <c r="F7">
        <v>1588.93994140625</v>
      </c>
      <c r="G7">
        <v>0</v>
      </c>
      <c r="H7">
        <v>1</v>
      </c>
      <c r="I7">
        <v>44328399.405056</v>
      </c>
      <c r="J7">
        <v>2.5174234879939863E-3</v>
      </c>
      <c r="K7">
        <v>3.989990234375</v>
      </c>
      <c r="L7">
        <v>0.12137203166226913</v>
      </c>
      <c r="M7">
        <v>2.1108179419525065E-2</v>
      </c>
      <c r="N7">
        <v>66</v>
      </c>
      <c r="O7">
        <v>113</v>
      </c>
      <c r="P7">
        <v>200</v>
      </c>
      <c r="Q7">
        <v>75</v>
      </c>
      <c r="R7">
        <v>3</v>
      </c>
      <c r="S7">
        <v>301</v>
      </c>
      <c r="T7">
        <v>0.74286659556683543</v>
      </c>
    </row>
    <row r="8" spans="1:27" x14ac:dyDescent="0.35">
      <c r="A8" s="1">
        <v>45880.379166666666</v>
      </c>
      <c r="B8" s="158" t="s">
        <v>24</v>
      </c>
      <c r="C8">
        <v>1590.989990234375</v>
      </c>
      <c r="D8">
        <v>1590.989990234375</v>
      </c>
      <c r="E8">
        <v>1590.989990234375</v>
      </c>
      <c r="F8">
        <v>1590.989990234375</v>
      </c>
      <c r="G8">
        <v>2910000</v>
      </c>
      <c r="H8">
        <v>2910001</v>
      </c>
      <c r="I8">
        <v>44328399.405056</v>
      </c>
      <c r="J8">
        <v>3.8108705312960424E-3</v>
      </c>
      <c r="K8">
        <v>6.0400390625</v>
      </c>
      <c r="L8">
        <v>0.14511873350923482</v>
      </c>
      <c r="M8">
        <v>2.6385224274406333E-2</v>
      </c>
      <c r="N8">
        <v>71</v>
      </c>
      <c r="O8">
        <v>110</v>
      </c>
      <c r="P8">
        <v>198</v>
      </c>
      <c r="Q8">
        <v>81</v>
      </c>
      <c r="R8">
        <v>9</v>
      </c>
      <c r="S8">
        <v>289</v>
      </c>
      <c r="T8">
        <v>0.76981943797087216</v>
      </c>
    </row>
    <row r="9" spans="1:27" x14ac:dyDescent="0.35">
      <c r="A9" s="1">
        <v>45880.379861111112</v>
      </c>
      <c r="B9" s="158" t="s">
        <v>24</v>
      </c>
      <c r="C9">
        <v>1592.3299560546875</v>
      </c>
      <c r="D9">
        <v>1592.3299560546875</v>
      </c>
      <c r="E9">
        <v>1592.3299560546875</v>
      </c>
      <c r="F9">
        <v>1592.3299560546875</v>
      </c>
      <c r="G9">
        <v>2910000</v>
      </c>
      <c r="H9">
        <v>5820001</v>
      </c>
      <c r="I9">
        <v>44328399.405056</v>
      </c>
      <c r="J9">
        <v>4.6563015301245925E-3</v>
      </c>
      <c r="K9">
        <v>7.3800048828125</v>
      </c>
      <c r="L9">
        <v>0.14775725593667546</v>
      </c>
      <c r="M9">
        <v>2.3746701846965697E-2</v>
      </c>
      <c r="N9">
        <v>75</v>
      </c>
      <c r="O9">
        <v>107</v>
      </c>
      <c r="P9">
        <v>197</v>
      </c>
      <c r="Q9">
        <v>77</v>
      </c>
      <c r="R9">
        <v>12</v>
      </c>
      <c r="S9">
        <v>290</v>
      </c>
      <c r="T9">
        <v>0.78689680569648135</v>
      </c>
    </row>
    <row r="10" spans="1:27" x14ac:dyDescent="0.35">
      <c r="A10" s="1">
        <v>45880.380555555559</v>
      </c>
      <c r="B10" s="158" t="s">
        <v>24</v>
      </c>
      <c r="C10">
        <v>1592.3299560546875</v>
      </c>
      <c r="D10">
        <v>1592.3299560546875</v>
      </c>
      <c r="E10">
        <v>1592.3299560546875</v>
      </c>
      <c r="F10">
        <v>1592.3299560546875</v>
      </c>
      <c r="G10">
        <v>0</v>
      </c>
      <c r="H10">
        <v>5820001</v>
      </c>
      <c r="I10">
        <v>44328399.405056</v>
      </c>
      <c r="J10">
        <v>4.6563015301245925E-3</v>
      </c>
      <c r="K10">
        <v>7.3800048828125</v>
      </c>
      <c r="L10">
        <v>0.14511873350923482</v>
      </c>
      <c r="M10">
        <v>2.9023746701846966E-2</v>
      </c>
      <c r="N10">
        <v>76</v>
      </c>
      <c r="O10">
        <v>105</v>
      </c>
      <c r="P10">
        <v>198</v>
      </c>
      <c r="Q10">
        <v>81</v>
      </c>
      <c r="R10">
        <v>9</v>
      </c>
      <c r="S10">
        <v>289</v>
      </c>
      <c r="T10">
        <v>0.79134321516281014</v>
      </c>
    </row>
    <row r="11" spans="1:27" x14ac:dyDescent="0.35">
      <c r="A11" s="1">
        <v>45880.381249999999</v>
      </c>
      <c r="B11" s="158" t="s">
        <v>24</v>
      </c>
      <c r="C11">
        <v>1592.3299560546875</v>
      </c>
      <c r="D11">
        <v>1592.3299560546875</v>
      </c>
      <c r="E11">
        <v>1592.3299560546875</v>
      </c>
      <c r="F11">
        <v>1592.3299560546875</v>
      </c>
      <c r="G11">
        <v>0</v>
      </c>
      <c r="H11">
        <v>5820001</v>
      </c>
      <c r="I11">
        <v>44328399.405056</v>
      </c>
      <c r="J11">
        <v>4.6563015301245925E-3</v>
      </c>
      <c r="K11">
        <v>7.3800048828125</v>
      </c>
      <c r="L11">
        <v>0.15039577836411611</v>
      </c>
      <c r="M11">
        <v>2.6385224274406333E-2</v>
      </c>
      <c r="N11">
        <v>82</v>
      </c>
      <c r="O11">
        <v>99</v>
      </c>
      <c r="P11">
        <v>198</v>
      </c>
      <c r="Q11">
        <v>85</v>
      </c>
      <c r="R11">
        <v>9</v>
      </c>
      <c r="S11">
        <v>285</v>
      </c>
      <c r="T11">
        <v>0.81859815284588444</v>
      </c>
    </row>
    <row r="12" spans="1:27" x14ac:dyDescent="0.35">
      <c r="A12" s="1">
        <v>45880.381944444445</v>
      </c>
      <c r="B12" s="158" t="s">
        <v>24</v>
      </c>
      <c r="C12">
        <v>1592.3299560546875</v>
      </c>
      <c r="D12">
        <v>1592.3299560546875</v>
      </c>
      <c r="E12">
        <v>1592.3299560546875</v>
      </c>
      <c r="F12">
        <v>1592.3299560546875</v>
      </c>
      <c r="G12">
        <v>0</v>
      </c>
      <c r="H12">
        <v>5820001</v>
      </c>
      <c r="I12">
        <v>44328399.405056</v>
      </c>
      <c r="J12">
        <v>4.6563015301245925E-3</v>
      </c>
      <c r="K12">
        <v>7.3800048828125</v>
      </c>
      <c r="L12">
        <v>0.14511873350923482</v>
      </c>
      <c r="M12">
        <v>3.1662269129287601E-2</v>
      </c>
      <c r="N12">
        <v>82</v>
      </c>
      <c r="O12">
        <v>100</v>
      </c>
      <c r="P12">
        <v>197</v>
      </c>
      <c r="Q12">
        <v>93</v>
      </c>
      <c r="R12">
        <v>7</v>
      </c>
      <c r="S12">
        <v>279</v>
      </c>
      <c r="T12">
        <v>0.82770330770043754</v>
      </c>
    </row>
    <row r="13" spans="1:27" x14ac:dyDescent="0.35">
      <c r="A13" s="1">
        <v>45880.382638888892</v>
      </c>
      <c r="B13" s="158" t="s">
        <v>24</v>
      </c>
      <c r="C13">
        <v>1592.3299560546875</v>
      </c>
      <c r="D13">
        <v>1592.3299560546875</v>
      </c>
      <c r="E13">
        <v>1592.3299560546875</v>
      </c>
      <c r="F13">
        <v>1592.3299560546875</v>
      </c>
      <c r="G13">
        <v>0</v>
      </c>
      <c r="H13">
        <v>5820001</v>
      </c>
      <c r="I13">
        <v>44328399.405056</v>
      </c>
      <c r="J13">
        <v>4.6563015301245925E-3</v>
      </c>
      <c r="K13">
        <v>7.3800048828125</v>
      </c>
      <c r="L13">
        <v>0.14775725593667546</v>
      </c>
      <c r="M13">
        <v>3.9577836411609502E-2</v>
      </c>
      <c r="N13">
        <v>83</v>
      </c>
      <c r="O13">
        <v>98</v>
      </c>
      <c r="P13">
        <v>198</v>
      </c>
      <c r="Q13">
        <v>93</v>
      </c>
      <c r="R13">
        <v>10</v>
      </c>
      <c r="S13">
        <v>276</v>
      </c>
      <c r="T13">
        <v>0.82661648388488218</v>
      </c>
    </row>
    <row r="14" spans="1:27" x14ac:dyDescent="0.35">
      <c r="A14" s="1">
        <v>45880.383333333331</v>
      </c>
      <c r="B14" s="158" t="s">
        <v>24</v>
      </c>
      <c r="C14">
        <v>1592.3299560546875</v>
      </c>
      <c r="D14">
        <v>1592.3299560546875</v>
      </c>
      <c r="E14">
        <v>1592.3299560546875</v>
      </c>
      <c r="F14">
        <v>1592.3299560546875</v>
      </c>
      <c r="G14">
        <v>0</v>
      </c>
      <c r="H14">
        <v>5820001</v>
      </c>
      <c r="I14">
        <v>44328399.405056</v>
      </c>
      <c r="J14">
        <v>4.6563015301245925E-3</v>
      </c>
      <c r="K14">
        <v>7.3800048828125</v>
      </c>
      <c r="L14">
        <v>0.15567282321899736</v>
      </c>
      <c r="M14">
        <v>3.430079155672823E-2</v>
      </c>
      <c r="N14">
        <v>89</v>
      </c>
      <c r="O14">
        <v>94</v>
      </c>
      <c r="P14">
        <v>196</v>
      </c>
      <c r="Q14">
        <v>94</v>
      </c>
      <c r="R14">
        <v>8</v>
      </c>
      <c r="S14">
        <v>277</v>
      </c>
      <c r="T14">
        <v>0.82066339442376279</v>
      </c>
    </row>
    <row r="15" spans="1:27" x14ac:dyDescent="0.35">
      <c r="A15" s="1">
        <v>45880.384027777778</v>
      </c>
      <c r="B15" s="158" t="s">
        <v>24</v>
      </c>
      <c r="C15">
        <v>1592.3299560546875</v>
      </c>
      <c r="D15">
        <v>1592.3299560546875</v>
      </c>
      <c r="E15">
        <v>1592.3299560546875</v>
      </c>
      <c r="F15">
        <v>1592.3299560546875</v>
      </c>
      <c r="G15">
        <v>0</v>
      </c>
      <c r="H15">
        <v>5820001</v>
      </c>
      <c r="I15">
        <v>44328399.405056</v>
      </c>
      <c r="J15">
        <v>4.6563015301245925E-3</v>
      </c>
      <c r="K15">
        <v>7.3800048828125</v>
      </c>
      <c r="L15">
        <v>0.13720316622691292</v>
      </c>
      <c r="M15">
        <v>3.6939313984168866E-2</v>
      </c>
      <c r="N15">
        <v>85</v>
      </c>
      <c r="O15">
        <v>97</v>
      </c>
      <c r="P15">
        <v>197</v>
      </c>
      <c r="Q15">
        <v>95</v>
      </c>
      <c r="R15">
        <v>10</v>
      </c>
      <c r="S15">
        <v>274</v>
      </c>
      <c r="T15">
        <v>0.82053298549409115</v>
      </c>
    </row>
    <row r="16" spans="1:27" x14ac:dyDescent="0.35">
      <c r="A16" s="1">
        <v>45880.384722222225</v>
      </c>
      <c r="B16" s="158" t="s">
        <v>24</v>
      </c>
      <c r="C16">
        <v>1592.3299560546875</v>
      </c>
      <c r="D16">
        <v>1592.3299560546875</v>
      </c>
      <c r="E16">
        <v>1592.3299560546875</v>
      </c>
      <c r="F16">
        <v>1592.3299560546875</v>
      </c>
      <c r="G16">
        <v>0</v>
      </c>
      <c r="H16">
        <v>5820001</v>
      </c>
      <c r="I16">
        <v>44328399.405056</v>
      </c>
      <c r="J16">
        <v>4.6563015301245925E-3</v>
      </c>
      <c r="K16">
        <v>7.3800048828125</v>
      </c>
      <c r="L16">
        <v>0.12137203166226913</v>
      </c>
      <c r="M16">
        <v>3.430079155672823E-2</v>
      </c>
      <c r="N16">
        <v>83</v>
      </c>
      <c r="O16">
        <v>97</v>
      </c>
      <c r="P16">
        <v>199</v>
      </c>
      <c r="Q16">
        <v>71</v>
      </c>
      <c r="R16">
        <v>13</v>
      </c>
      <c r="S16">
        <v>295</v>
      </c>
      <c r="T16">
        <v>0.81455467164828566</v>
      </c>
    </row>
    <row r="17" spans="1:20" x14ac:dyDescent="0.35">
      <c r="A17" s="1">
        <v>45880.385416666664</v>
      </c>
      <c r="B17" s="158" t="s">
        <v>24</v>
      </c>
      <c r="C17">
        <v>1592.25</v>
      </c>
      <c r="D17">
        <v>1592.25</v>
      </c>
      <c r="E17">
        <v>1584.949951171875</v>
      </c>
      <c r="F17">
        <v>1584.949951171875</v>
      </c>
      <c r="G17">
        <v>42936570</v>
      </c>
      <c r="H17">
        <v>48756571</v>
      </c>
      <c r="I17">
        <v>44328399.405056</v>
      </c>
      <c r="J17">
        <v>0</v>
      </c>
      <c r="K17">
        <v>0</v>
      </c>
      <c r="L17">
        <v>0.41424802110817943</v>
      </c>
      <c r="M17">
        <v>3.6939313984168866E-2</v>
      </c>
      <c r="N17">
        <v>71</v>
      </c>
      <c r="O17">
        <v>283</v>
      </c>
      <c r="P17">
        <v>25</v>
      </c>
      <c r="Q17">
        <v>113</v>
      </c>
      <c r="R17">
        <v>44</v>
      </c>
      <c r="S17">
        <v>222</v>
      </c>
      <c r="T17">
        <v>1.1019662846903127</v>
      </c>
    </row>
    <row r="18" spans="1:20" x14ac:dyDescent="0.35">
      <c r="A18" s="1">
        <v>45880.386111111111</v>
      </c>
      <c r="B18" s="158" t="s">
        <v>24</v>
      </c>
      <c r="C18">
        <v>1591.3399658203125</v>
      </c>
      <c r="D18">
        <v>1592.489990234375</v>
      </c>
      <c r="E18">
        <v>1590.9300537109375</v>
      </c>
      <c r="F18">
        <v>1592.280029296875</v>
      </c>
      <c r="G18">
        <v>13273370</v>
      </c>
      <c r="H18">
        <v>62029941</v>
      </c>
      <c r="I18">
        <v>44328399.405056</v>
      </c>
      <c r="J18">
        <v>4.6248010037038146E-3</v>
      </c>
      <c r="K18">
        <v>7.330078125</v>
      </c>
      <c r="L18">
        <v>0.43271767810026385</v>
      </c>
      <c r="M18">
        <v>3.6939313984168866E-2</v>
      </c>
      <c r="N18">
        <v>141</v>
      </c>
      <c r="O18">
        <v>141</v>
      </c>
      <c r="P18">
        <v>97</v>
      </c>
      <c r="Q18">
        <v>150</v>
      </c>
      <c r="R18">
        <v>33</v>
      </c>
      <c r="S18">
        <v>196</v>
      </c>
      <c r="T18">
        <v>1.3057587915447908</v>
      </c>
    </row>
    <row r="19" spans="1:20" x14ac:dyDescent="0.35">
      <c r="A19" s="1">
        <v>45880.386805555558</v>
      </c>
      <c r="B19" s="158" t="s">
        <v>24</v>
      </c>
      <c r="C19">
        <v>1589.780029296875</v>
      </c>
      <c r="D19">
        <v>1591.469970703125</v>
      </c>
      <c r="E19">
        <v>1589.780029296875</v>
      </c>
      <c r="F19">
        <v>1591.1300048828125</v>
      </c>
      <c r="G19">
        <v>11778953</v>
      </c>
      <c r="H19">
        <v>73808894</v>
      </c>
      <c r="I19">
        <v>44328399.405056</v>
      </c>
      <c r="J19">
        <v>3.8992106383978326E-3</v>
      </c>
      <c r="K19">
        <v>6.1800537109375</v>
      </c>
      <c r="L19">
        <v>0.43271767810026385</v>
      </c>
      <c r="M19">
        <v>3.9577836411609502E-2</v>
      </c>
      <c r="N19">
        <v>152</v>
      </c>
      <c r="O19">
        <v>115</v>
      </c>
      <c r="P19">
        <v>112</v>
      </c>
      <c r="Q19">
        <v>154</v>
      </c>
      <c r="R19">
        <v>44</v>
      </c>
      <c r="S19">
        <v>181</v>
      </c>
      <c r="T19">
        <v>1.316513566643281</v>
      </c>
    </row>
    <row r="20" spans="1:20" x14ac:dyDescent="0.35">
      <c r="A20" s="1">
        <v>45880.387499999997</v>
      </c>
      <c r="B20" s="158" t="s">
        <v>24</v>
      </c>
      <c r="C20">
        <v>1588.300048828125</v>
      </c>
      <c r="D20">
        <v>1589.280029296875</v>
      </c>
      <c r="E20">
        <v>1588.300048828125</v>
      </c>
      <c r="F20">
        <v>1589.0899658203125</v>
      </c>
      <c r="G20">
        <v>10505896</v>
      </c>
      <c r="H20">
        <v>84314790</v>
      </c>
      <c r="I20">
        <v>44328399.405056</v>
      </c>
      <c r="J20">
        <v>2.6120791040603331E-3</v>
      </c>
      <c r="K20">
        <v>4.1400146484375</v>
      </c>
      <c r="L20">
        <v>0.40105540897097625</v>
      </c>
      <c r="M20">
        <v>3.6939313984168866E-2</v>
      </c>
      <c r="N20">
        <v>151</v>
      </c>
      <c r="O20">
        <v>109</v>
      </c>
      <c r="P20">
        <v>119</v>
      </c>
      <c r="Q20">
        <v>159</v>
      </c>
      <c r="R20">
        <v>52</v>
      </c>
      <c r="S20">
        <v>168</v>
      </c>
      <c r="T20">
        <v>1.3400040152333688</v>
      </c>
    </row>
    <row r="21" spans="1:20" x14ac:dyDescent="0.35">
      <c r="A21" s="1">
        <v>45880.388194444444</v>
      </c>
      <c r="B21" s="158" t="s">
        <v>24</v>
      </c>
      <c r="C21">
        <v>1588.260009765625</v>
      </c>
      <c r="D21">
        <v>1589.0799560546875</v>
      </c>
      <c r="E21">
        <v>1588.1300048828125</v>
      </c>
      <c r="F21">
        <v>1588.6099853515625</v>
      </c>
      <c r="G21">
        <v>12289933</v>
      </c>
      <c r="H21">
        <v>96604723</v>
      </c>
      <c r="I21">
        <v>44328399.405056</v>
      </c>
      <c r="J21">
        <v>2.3092427473696288E-3</v>
      </c>
      <c r="K21">
        <v>3.6600341796875</v>
      </c>
      <c r="L21">
        <v>0.38522427440633245</v>
      </c>
      <c r="M21">
        <v>4.221635883905013E-2</v>
      </c>
      <c r="N21">
        <v>147</v>
      </c>
      <c r="O21">
        <v>103</v>
      </c>
      <c r="P21">
        <v>129</v>
      </c>
      <c r="Q21">
        <v>159</v>
      </c>
      <c r="R21">
        <v>55</v>
      </c>
      <c r="S21">
        <v>165</v>
      </c>
      <c r="T21">
        <v>1.3127369149594035</v>
      </c>
    </row>
    <row r="22" spans="1:20" x14ac:dyDescent="0.35">
      <c r="A22" s="1">
        <v>45880.388888888891</v>
      </c>
      <c r="B22" s="158" t="s">
        <v>24</v>
      </c>
      <c r="C22">
        <v>1587.3599853515625</v>
      </c>
      <c r="D22">
        <v>1588.6099853515625</v>
      </c>
      <c r="E22">
        <v>1586.81005859375</v>
      </c>
      <c r="F22">
        <v>1588.6099853515625</v>
      </c>
      <c r="G22">
        <v>12367812</v>
      </c>
      <c r="H22">
        <v>108972535</v>
      </c>
      <c r="I22">
        <v>44328399.405056</v>
      </c>
      <c r="J22">
        <v>2.3092427473696288E-3</v>
      </c>
      <c r="K22">
        <v>3.6600341796875</v>
      </c>
      <c r="L22">
        <v>0.38258575197889183</v>
      </c>
      <c r="M22">
        <v>2.6385224274406333E-2</v>
      </c>
      <c r="N22">
        <v>147</v>
      </c>
      <c r="O22">
        <v>92</v>
      </c>
      <c r="P22">
        <v>140</v>
      </c>
      <c r="Q22">
        <v>159</v>
      </c>
      <c r="R22">
        <v>60</v>
      </c>
      <c r="S22">
        <v>160</v>
      </c>
      <c r="T22">
        <v>1.364768892995857</v>
      </c>
    </row>
    <row r="23" spans="1:20" x14ac:dyDescent="0.35">
      <c r="A23" s="1">
        <v>45880.38958333333</v>
      </c>
      <c r="B23" s="158" t="s">
        <v>24</v>
      </c>
      <c r="C23">
        <v>1586.8399658203125</v>
      </c>
      <c r="D23">
        <v>1587.2900390625</v>
      </c>
      <c r="E23">
        <v>1586.5</v>
      </c>
      <c r="F23">
        <v>1587.199951171875</v>
      </c>
      <c r="G23">
        <v>12849757</v>
      </c>
      <c r="H23">
        <v>121822292</v>
      </c>
      <c r="I23">
        <v>44328399.405056</v>
      </c>
      <c r="J23">
        <v>1.4196031857891807E-3</v>
      </c>
      <c r="K23">
        <v>2.25</v>
      </c>
      <c r="L23">
        <v>0.36411609498680741</v>
      </c>
      <c r="M23">
        <v>3.6939313984168866E-2</v>
      </c>
      <c r="N23">
        <v>145</v>
      </c>
      <c r="O23">
        <v>88</v>
      </c>
      <c r="P23">
        <v>146</v>
      </c>
      <c r="Q23">
        <v>167</v>
      </c>
      <c r="R23">
        <v>56</v>
      </c>
      <c r="S23">
        <v>156</v>
      </c>
      <c r="T23">
        <v>1.364753972454166</v>
      </c>
    </row>
    <row r="24" spans="1:20" x14ac:dyDescent="0.35">
      <c r="A24" s="1">
        <v>45880.390277777777</v>
      </c>
      <c r="B24" s="158" t="s">
        <v>24</v>
      </c>
      <c r="C24">
        <v>1586.6800537109375</v>
      </c>
      <c r="D24">
        <v>1587.02001953125</v>
      </c>
      <c r="E24">
        <v>1586.6099853515625</v>
      </c>
      <c r="F24">
        <v>1586.6099853515625</v>
      </c>
      <c r="G24">
        <v>9660485</v>
      </c>
      <c r="H24">
        <v>131482777</v>
      </c>
      <c r="I24">
        <v>44328399.405056</v>
      </c>
      <c r="J24">
        <v>1.0473732488903574E-3</v>
      </c>
      <c r="K24">
        <v>1.6600341796875</v>
      </c>
      <c r="L24">
        <v>0.32981530343007914</v>
      </c>
      <c r="M24">
        <v>5.5408970976253295E-2</v>
      </c>
      <c r="N24">
        <v>140</v>
      </c>
      <c r="O24">
        <v>86</v>
      </c>
      <c r="P24">
        <v>153</v>
      </c>
      <c r="Q24">
        <v>165</v>
      </c>
      <c r="R24">
        <v>61</v>
      </c>
      <c r="S24">
        <v>153</v>
      </c>
      <c r="T24">
        <v>1.3304672469959844</v>
      </c>
    </row>
    <row r="25" spans="1:20" x14ac:dyDescent="0.35">
      <c r="A25" s="1">
        <v>45880.390972222223</v>
      </c>
      <c r="B25" s="158" t="s">
        <v>24</v>
      </c>
      <c r="C25">
        <v>1586.780029296875</v>
      </c>
      <c r="D25">
        <v>1586.8499755859375</v>
      </c>
      <c r="E25">
        <v>1586.2099609375</v>
      </c>
      <c r="F25">
        <v>1586.3399658203125</v>
      </c>
      <c r="G25">
        <v>9752331</v>
      </c>
      <c r="H25">
        <v>141235108</v>
      </c>
      <c r="I25">
        <v>44328399.405056</v>
      </c>
      <c r="J25">
        <v>8.7700854365133465E-4</v>
      </c>
      <c r="K25">
        <v>1.3900146484375</v>
      </c>
      <c r="L25">
        <v>0.33245382585751981</v>
      </c>
      <c r="M25">
        <v>4.221635883905013E-2</v>
      </c>
      <c r="N25">
        <v>139</v>
      </c>
      <c r="O25">
        <v>83</v>
      </c>
      <c r="P25">
        <v>157</v>
      </c>
      <c r="Q25">
        <v>167</v>
      </c>
      <c r="R25">
        <v>59</v>
      </c>
      <c r="S25">
        <v>153</v>
      </c>
      <c r="T25">
        <v>1.2885402810883413</v>
      </c>
    </row>
    <row r="26" spans="1:20" x14ac:dyDescent="0.35">
      <c r="A26" s="1">
        <v>45880.39166666667</v>
      </c>
      <c r="B26" s="158" t="s">
        <v>24</v>
      </c>
      <c r="C26">
        <v>1586.6500244140625</v>
      </c>
      <c r="D26">
        <v>1586.97998046875</v>
      </c>
      <c r="E26">
        <v>1586.43994140625</v>
      </c>
      <c r="F26">
        <v>1586.6300048828125</v>
      </c>
      <c r="G26">
        <v>11240068</v>
      </c>
      <c r="H26">
        <v>152475176</v>
      </c>
      <c r="I26">
        <v>44328399.405056</v>
      </c>
      <c r="J26">
        <v>1.0600042668194713E-3</v>
      </c>
      <c r="K26">
        <v>1.6800537109375</v>
      </c>
      <c r="L26">
        <v>0.31926121372031663</v>
      </c>
      <c r="M26">
        <v>5.0131926121372031E-2</v>
      </c>
      <c r="N26">
        <v>142</v>
      </c>
      <c r="O26">
        <v>86</v>
      </c>
      <c r="P26">
        <v>151</v>
      </c>
      <c r="Q26">
        <v>167</v>
      </c>
      <c r="R26">
        <v>54</v>
      </c>
      <c r="S26">
        <v>158</v>
      </c>
      <c r="T26">
        <v>1.2610202826749151</v>
      </c>
    </row>
    <row r="27" spans="1:20" x14ac:dyDescent="0.35">
      <c r="A27" s="1">
        <v>45880.392361111109</v>
      </c>
      <c r="B27" s="158" t="s">
        <v>24</v>
      </c>
      <c r="C27">
        <v>1586.5</v>
      </c>
      <c r="D27">
        <v>1586.81005859375</v>
      </c>
      <c r="E27">
        <v>1586.5</v>
      </c>
      <c r="F27">
        <v>1586.72998046875</v>
      </c>
      <c r="G27">
        <v>14060907</v>
      </c>
      <c r="H27">
        <v>166536083</v>
      </c>
      <c r="I27">
        <v>44328399.405056</v>
      </c>
      <c r="J27">
        <v>1.1230823380630334E-3</v>
      </c>
      <c r="K27">
        <v>1.780029296875</v>
      </c>
      <c r="L27">
        <v>0.28232189973614774</v>
      </c>
      <c r="M27">
        <v>4.4854881266490766E-2</v>
      </c>
      <c r="N27">
        <v>140</v>
      </c>
      <c r="O27">
        <v>85</v>
      </c>
      <c r="P27">
        <v>154</v>
      </c>
      <c r="Q27">
        <v>159</v>
      </c>
      <c r="R27">
        <v>62</v>
      </c>
      <c r="S27">
        <v>158</v>
      </c>
      <c r="T27">
        <v>1.2509699668243832</v>
      </c>
    </row>
    <row r="28" spans="1:20" x14ac:dyDescent="0.35">
      <c r="A28" s="1">
        <v>45880.393055555556</v>
      </c>
      <c r="B28" s="158" t="s">
        <v>24</v>
      </c>
      <c r="C28">
        <v>1586.6800537109375</v>
      </c>
      <c r="D28">
        <v>1586.8299560546875</v>
      </c>
      <c r="E28">
        <v>1586.3499755859375</v>
      </c>
      <c r="F28">
        <v>1586.3900146484375</v>
      </c>
      <c r="G28">
        <v>9181739</v>
      </c>
      <c r="H28">
        <v>175717822</v>
      </c>
      <c r="I28">
        <v>44328399.405056</v>
      </c>
      <c r="J28">
        <v>9.0858608847411916E-4</v>
      </c>
      <c r="K28">
        <v>1.4400634765625</v>
      </c>
      <c r="L28">
        <v>0.30343007915567283</v>
      </c>
      <c r="M28">
        <v>5.2770448548812667E-2</v>
      </c>
      <c r="N28">
        <v>143</v>
      </c>
      <c r="O28">
        <v>81</v>
      </c>
      <c r="P28">
        <v>155</v>
      </c>
      <c r="Q28">
        <v>156</v>
      </c>
      <c r="R28">
        <v>61</v>
      </c>
      <c r="S28">
        <v>162</v>
      </c>
      <c r="T28">
        <v>1.2112513740968531</v>
      </c>
    </row>
    <row r="29" spans="1:20" x14ac:dyDescent="0.35">
      <c r="A29" s="1">
        <v>45880.393750000003</v>
      </c>
      <c r="B29" s="158" t="s">
        <v>24</v>
      </c>
      <c r="C29">
        <v>1586.9599609375</v>
      </c>
      <c r="D29">
        <v>1587.1600341796875</v>
      </c>
      <c r="E29">
        <v>1586.3699951171875</v>
      </c>
      <c r="F29">
        <v>1586.9000244140625</v>
      </c>
      <c r="G29">
        <v>8332746</v>
      </c>
      <c r="H29">
        <v>184050568</v>
      </c>
      <c r="I29">
        <v>44328399.405056</v>
      </c>
      <c r="J29">
        <v>1.2303689720584939E-3</v>
      </c>
      <c r="K29">
        <v>1.9500732421875</v>
      </c>
      <c r="L29">
        <v>0.29287598944591031</v>
      </c>
      <c r="M29">
        <v>3.6939313984168866E-2</v>
      </c>
      <c r="N29">
        <v>143</v>
      </c>
      <c r="O29">
        <v>84</v>
      </c>
      <c r="P29">
        <v>152</v>
      </c>
      <c r="Q29">
        <v>152</v>
      </c>
      <c r="R29">
        <v>60</v>
      </c>
      <c r="S29">
        <v>167</v>
      </c>
      <c r="T29">
        <v>1.1670625620349617</v>
      </c>
    </row>
    <row r="30" spans="1:20" x14ac:dyDescent="0.35">
      <c r="A30" s="1">
        <v>45880.394444444442</v>
      </c>
      <c r="B30" s="158" t="s">
        <v>24</v>
      </c>
      <c r="C30">
        <v>1587.1099853515625</v>
      </c>
      <c r="D30">
        <v>1587.68994140625</v>
      </c>
      <c r="E30">
        <v>1586.739990234375</v>
      </c>
      <c r="F30">
        <v>1586.739990234375</v>
      </c>
      <c r="G30">
        <v>7936856</v>
      </c>
      <c r="H30">
        <v>191987424</v>
      </c>
      <c r="I30">
        <v>44328399.405056</v>
      </c>
      <c r="J30">
        <v>1.1293978470275903E-3</v>
      </c>
      <c r="K30">
        <v>1.7900390625</v>
      </c>
      <c r="L30">
        <v>0.30079155672823221</v>
      </c>
      <c r="M30">
        <v>3.9577836411609502E-2</v>
      </c>
      <c r="N30">
        <v>150</v>
      </c>
      <c r="O30">
        <v>77</v>
      </c>
      <c r="P30">
        <v>152</v>
      </c>
      <c r="Q30">
        <v>147</v>
      </c>
      <c r="R30">
        <v>56</v>
      </c>
      <c r="S30">
        <v>176</v>
      </c>
      <c r="T30">
        <v>1.1253404798500826</v>
      </c>
    </row>
    <row r="31" spans="1:20" x14ac:dyDescent="0.35">
      <c r="A31" s="1">
        <v>45880.395138888889</v>
      </c>
      <c r="B31" s="158" t="s">
        <v>24</v>
      </c>
      <c r="C31">
        <v>1587.7900390625</v>
      </c>
      <c r="D31">
        <v>1587.97998046875</v>
      </c>
      <c r="E31">
        <v>1587.489990234375</v>
      </c>
      <c r="F31">
        <v>1587.489990234375</v>
      </c>
      <c r="G31">
        <v>9517403</v>
      </c>
      <c r="H31">
        <v>201504827</v>
      </c>
      <c r="I31">
        <v>44328399.405056</v>
      </c>
      <c r="J31">
        <v>1.6025989089573172E-3</v>
      </c>
      <c r="K31">
        <v>2.5400390625</v>
      </c>
      <c r="L31">
        <v>0.31398416886543534</v>
      </c>
      <c r="M31">
        <v>3.9577836411609502E-2</v>
      </c>
      <c r="N31">
        <v>153</v>
      </c>
      <c r="O31">
        <v>76</v>
      </c>
      <c r="P31">
        <v>150</v>
      </c>
      <c r="Q31">
        <v>141</v>
      </c>
      <c r="R31">
        <v>67</v>
      </c>
      <c r="S31">
        <v>171</v>
      </c>
      <c r="T31">
        <v>1.0913658195850171</v>
      </c>
    </row>
    <row r="32" spans="1:20" x14ac:dyDescent="0.35">
      <c r="A32" s="1">
        <v>45880.395833333336</v>
      </c>
      <c r="B32" s="158" t="s">
        <v>24</v>
      </c>
      <c r="C32">
        <v>1588.6700439453125</v>
      </c>
      <c r="D32">
        <v>1588.6700439453125</v>
      </c>
      <c r="E32">
        <v>1587.8199462890625</v>
      </c>
      <c r="F32">
        <v>1587.9300537109375</v>
      </c>
      <c r="G32">
        <v>12685215</v>
      </c>
      <c r="H32">
        <v>214190042</v>
      </c>
      <c r="I32">
        <v>44328399.405056</v>
      </c>
      <c r="J32">
        <v>1.8802502481918004E-3</v>
      </c>
      <c r="K32">
        <v>2.9801025390625</v>
      </c>
      <c r="L32">
        <v>0.33509234828496043</v>
      </c>
      <c r="M32">
        <v>2.6385224274406333E-2</v>
      </c>
      <c r="N32">
        <v>155</v>
      </c>
      <c r="O32">
        <v>76</v>
      </c>
      <c r="P32">
        <v>148</v>
      </c>
      <c r="Q32">
        <v>139</v>
      </c>
      <c r="R32">
        <v>76</v>
      </c>
      <c r="S32">
        <v>164</v>
      </c>
      <c r="T32">
        <v>1.0726748161609505</v>
      </c>
    </row>
    <row r="33" spans="1:20" x14ac:dyDescent="0.35">
      <c r="A33" s="1">
        <v>45880.396527777775</v>
      </c>
      <c r="B33" s="158" t="s">
        <v>24</v>
      </c>
      <c r="C33">
        <v>1588.8199462890625</v>
      </c>
      <c r="D33">
        <v>1588.9100341796875</v>
      </c>
      <c r="E33">
        <v>1588.449951171875</v>
      </c>
      <c r="F33">
        <v>1588.47998046875</v>
      </c>
      <c r="G33">
        <v>12086335</v>
      </c>
      <c r="H33">
        <v>226276377</v>
      </c>
      <c r="I33">
        <v>44328399.405056</v>
      </c>
      <c r="J33">
        <v>2.227218149232396E-3</v>
      </c>
      <c r="K33">
        <v>3.530029296875</v>
      </c>
      <c r="L33">
        <v>0.34036939313984171</v>
      </c>
      <c r="M33">
        <v>3.1662269129287601E-2</v>
      </c>
      <c r="N33">
        <v>157</v>
      </c>
      <c r="O33">
        <v>70</v>
      </c>
      <c r="P33">
        <v>152</v>
      </c>
      <c r="Q33">
        <v>143</v>
      </c>
      <c r="R33">
        <v>73</v>
      </c>
      <c r="S33">
        <v>163</v>
      </c>
      <c r="T33">
        <v>1.0979693384477764</v>
      </c>
    </row>
    <row r="34" spans="1:20" x14ac:dyDescent="0.35">
      <c r="A34" s="1">
        <v>45880.397222222222</v>
      </c>
      <c r="B34" s="158" t="s">
        <v>24</v>
      </c>
      <c r="C34">
        <v>1589.6800537109375</v>
      </c>
      <c r="D34">
        <v>1589.719970703125</v>
      </c>
      <c r="E34">
        <v>1588.8599853515625</v>
      </c>
      <c r="F34">
        <v>1588.949951171875</v>
      </c>
      <c r="G34">
        <v>11728499</v>
      </c>
      <c r="H34">
        <v>238004876</v>
      </c>
      <c r="I34">
        <v>44328399.405056</v>
      </c>
      <c r="J34">
        <v>2.5237389969585433E-3</v>
      </c>
      <c r="K34">
        <v>4</v>
      </c>
      <c r="L34">
        <v>0.36675461741424803</v>
      </c>
      <c r="M34">
        <v>3.430079155672823E-2</v>
      </c>
      <c r="N34">
        <v>163</v>
      </c>
      <c r="O34">
        <v>64</v>
      </c>
      <c r="P34">
        <v>152</v>
      </c>
      <c r="Q34">
        <v>147</v>
      </c>
      <c r="R34">
        <v>72</v>
      </c>
      <c r="S34">
        <v>160</v>
      </c>
      <c r="T34">
        <v>1.1194905400489918</v>
      </c>
    </row>
    <row r="35" spans="1:20" x14ac:dyDescent="0.35">
      <c r="A35" s="1">
        <v>45880.397916666669</v>
      </c>
      <c r="B35" s="158" t="s">
        <v>24</v>
      </c>
      <c r="C35">
        <v>1590.43994140625</v>
      </c>
      <c r="D35">
        <v>1590.43994140625</v>
      </c>
      <c r="E35">
        <v>1589.6199951171875</v>
      </c>
      <c r="F35">
        <v>1589.75</v>
      </c>
      <c r="G35">
        <v>11975925</v>
      </c>
      <c r="H35">
        <v>249980801</v>
      </c>
      <c r="I35">
        <v>44328399.405056</v>
      </c>
      <c r="J35">
        <v>3.0285176037110548E-3</v>
      </c>
      <c r="K35">
        <v>4.800048828125</v>
      </c>
      <c r="L35">
        <v>0.38522427440633245</v>
      </c>
      <c r="M35">
        <v>3.430079155672823E-2</v>
      </c>
      <c r="N35">
        <v>164</v>
      </c>
      <c r="O35">
        <v>70</v>
      </c>
      <c r="P35">
        <v>145</v>
      </c>
      <c r="Q35">
        <v>150</v>
      </c>
      <c r="R35">
        <v>75</v>
      </c>
      <c r="S35">
        <v>154</v>
      </c>
      <c r="T35">
        <v>1.1369495243533083</v>
      </c>
    </row>
    <row r="36" spans="1:20" x14ac:dyDescent="0.35">
      <c r="A36" s="1">
        <v>45880.398611111108</v>
      </c>
      <c r="B36" s="158" t="s">
        <v>24</v>
      </c>
      <c r="C36">
        <v>1591.1199951171875</v>
      </c>
      <c r="D36">
        <v>1591.1199951171875</v>
      </c>
      <c r="E36">
        <v>1590.3499755859375</v>
      </c>
      <c r="F36">
        <v>1590.3499755859375</v>
      </c>
      <c r="G36">
        <v>12427411</v>
      </c>
      <c r="H36">
        <v>262408212</v>
      </c>
      <c r="I36">
        <v>44328399.405056</v>
      </c>
      <c r="J36">
        <v>3.4070630495744349E-3</v>
      </c>
      <c r="K36">
        <v>5.4000244140625</v>
      </c>
      <c r="L36">
        <v>0.40633245382585753</v>
      </c>
      <c r="M36">
        <v>3.9577836411609502E-2</v>
      </c>
      <c r="N36">
        <v>172</v>
      </c>
      <c r="O36">
        <v>63</v>
      </c>
      <c r="P36">
        <v>144</v>
      </c>
      <c r="Q36">
        <v>154</v>
      </c>
      <c r="R36">
        <v>79</v>
      </c>
      <c r="S36">
        <v>146</v>
      </c>
      <c r="T36">
        <v>1.1584890823349236</v>
      </c>
    </row>
    <row r="37" spans="1:20" x14ac:dyDescent="0.35">
      <c r="A37" s="1">
        <v>45880.399305555555</v>
      </c>
      <c r="B37" s="158" t="s">
        <v>24</v>
      </c>
      <c r="C37">
        <v>1592.699951171875</v>
      </c>
      <c r="D37">
        <v>1592.699951171875</v>
      </c>
      <c r="E37">
        <v>1591.1600341796875</v>
      </c>
      <c r="F37">
        <v>1591.1600341796875</v>
      </c>
      <c r="G37">
        <v>10943932</v>
      </c>
      <c r="H37">
        <v>273352144</v>
      </c>
      <c r="I37">
        <v>44328399.405056</v>
      </c>
      <c r="J37">
        <v>3.9181571652915029E-3</v>
      </c>
      <c r="K37">
        <v>6.2100830078125</v>
      </c>
      <c r="L37">
        <v>0.41160949868073876</v>
      </c>
      <c r="M37">
        <v>3.1662269129287601E-2</v>
      </c>
      <c r="N37">
        <v>177</v>
      </c>
      <c r="O37">
        <v>62</v>
      </c>
      <c r="P37">
        <v>140</v>
      </c>
      <c r="Q37">
        <v>158</v>
      </c>
      <c r="R37">
        <v>80</v>
      </c>
      <c r="S37">
        <v>141</v>
      </c>
      <c r="T37">
        <v>1.1682460358431372</v>
      </c>
    </row>
    <row r="38" spans="1:20" x14ac:dyDescent="0.35">
      <c r="A38" s="1">
        <v>45880.4</v>
      </c>
      <c r="B38" s="158" t="s">
        <v>24</v>
      </c>
      <c r="C38">
        <v>1594.1700439453125</v>
      </c>
      <c r="D38">
        <v>1594.1700439453125</v>
      </c>
      <c r="E38">
        <v>1592.949951171875</v>
      </c>
      <c r="F38">
        <v>1592.949951171875</v>
      </c>
      <c r="G38">
        <v>10145218</v>
      </c>
      <c r="H38">
        <v>283497362</v>
      </c>
      <c r="I38">
        <v>44328399.405056</v>
      </c>
      <c r="J38">
        <v>5.0474779939170865E-3</v>
      </c>
      <c r="K38">
        <v>8</v>
      </c>
      <c r="L38">
        <v>0.42744063324538256</v>
      </c>
      <c r="M38">
        <v>3.1662269129287601E-2</v>
      </c>
      <c r="N38">
        <v>179</v>
      </c>
      <c r="O38">
        <v>65</v>
      </c>
      <c r="P38">
        <v>135</v>
      </c>
      <c r="Q38">
        <v>163</v>
      </c>
      <c r="R38">
        <v>80</v>
      </c>
      <c r="S38">
        <v>136</v>
      </c>
      <c r="T38">
        <v>1.177804316979651</v>
      </c>
    </row>
    <row r="39" spans="1:20" x14ac:dyDescent="0.35">
      <c r="A39" s="1">
        <v>45880.400694444441</v>
      </c>
      <c r="B39" s="158" t="s">
        <v>24</v>
      </c>
      <c r="C39">
        <v>1593.75</v>
      </c>
      <c r="D39">
        <v>1594.5400390625</v>
      </c>
      <c r="E39">
        <v>1593.75</v>
      </c>
      <c r="F39">
        <v>1594.22998046875</v>
      </c>
      <c r="G39">
        <v>11119779</v>
      </c>
      <c r="H39">
        <v>294617141</v>
      </c>
      <c r="I39">
        <v>44328399.405056</v>
      </c>
      <c r="J39">
        <v>5.8550929573603023E-3</v>
      </c>
      <c r="K39">
        <v>9.280029296875</v>
      </c>
      <c r="L39">
        <v>0.44327176781002636</v>
      </c>
      <c r="M39">
        <v>3.1662269129287601E-2</v>
      </c>
      <c r="N39">
        <v>182</v>
      </c>
      <c r="O39">
        <v>70</v>
      </c>
      <c r="P39">
        <v>127</v>
      </c>
      <c r="Q39">
        <v>170</v>
      </c>
      <c r="R39">
        <v>74</v>
      </c>
      <c r="S39">
        <v>135</v>
      </c>
      <c r="T39">
        <v>1.1899471900653178</v>
      </c>
    </row>
    <row r="40" spans="1:20" x14ac:dyDescent="0.35">
      <c r="A40" s="1">
        <v>45880.401388888888</v>
      </c>
      <c r="B40" s="158" t="s">
        <v>24</v>
      </c>
      <c r="C40">
        <v>1595.75</v>
      </c>
      <c r="D40">
        <v>1595.75</v>
      </c>
      <c r="E40">
        <v>1594.3299560546875</v>
      </c>
      <c r="F40">
        <v>1594.4200439453125</v>
      </c>
      <c r="G40">
        <v>9844740</v>
      </c>
      <c r="H40">
        <v>304461881</v>
      </c>
      <c r="I40">
        <v>44328399.405056</v>
      </c>
      <c r="J40">
        <v>5.9750106092848762E-3</v>
      </c>
      <c r="K40">
        <v>9.4700927734375</v>
      </c>
      <c r="L40">
        <v>0.46437994722955145</v>
      </c>
      <c r="M40">
        <v>2.9023746701846966E-2</v>
      </c>
      <c r="N40">
        <v>177</v>
      </c>
      <c r="O40">
        <v>79</v>
      </c>
      <c r="P40">
        <v>123</v>
      </c>
      <c r="Q40">
        <v>169</v>
      </c>
      <c r="R40">
        <v>79</v>
      </c>
      <c r="S40">
        <v>131</v>
      </c>
      <c r="T40">
        <v>1.2009144233167657</v>
      </c>
    </row>
    <row r="41" spans="1:20" x14ac:dyDescent="0.35">
      <c r="A41" s="1">
        <v>45880.402083333334</v>
      </c>
      <c r="B41" s="158" t="s">
        <v>24</v>
      </c>
      <c r="C41">
        <v>1595.5799560546875</v>
      </c>
      <c r="D41">
        <v>1596.0400390625</v>
      </c>
      <c r="E41">
        <v>1595.300048828125</v>
      </c>
      <c r="F41">
        <v>1595.6400146484375</v>
      </c>
      <c r="G41">
        <v>10615266</v>
      </c>
      <c r="H41">
        <v>315077147</v>
      </c>
      <c r="I41">
        <v>44328399.405056</v>
      </c>
      <c r="J41">
        <v>6.7447325189407504E-3</v>
      </c>
      <c r="K41">
        <v>10.6900634765625</v>
      </c>
      <c r="L41">
        <v>0.46965699208443273</v>
      </c>
      <c r="M41">
        <v>3.1662269129287601E-2</v>
      </c>
      <c r="N41">
        <v>182</v>
      </c>
      <c r="O41">
        <v>75</v>
      </c>
      <c r="P41">
        <v>122</v>
      </c>
      <c r="Q41">
        <v>176</v>
      </c>
      <c r="R41">
        <v>76</v>
      </c>
      <c r="S41">
        <v>127</v>
      </c>
      <c r="T41">
        <v>1.2108394269389002</v>
      </c>
    </row>
    <row r="42" spans="1:20" x14ac:dyDescent="0.35">
      <c r="A42" s="1">
        <v>45880.402777777781</v>
      </c>
      <c r="B42" s="158" t="s">
        <v>24</v>
      </c>
      <c r="C42">
        <v>1594.0699462890625</v>
      </c>
      <c r="D42">
        <v>1595.6199951171875</v>
      </c>
      <c r="E42">
        <v>1594.02001953125</v>
      </c>
      <c r="F42">
        <v>1595.6199951171875</v>
      </c>
      <c r="G42">
        <v>10947612</v>
      </c>
      <c r="H42">
        <v>326024759</v>
      </c>
      <c r="I42">
        <v>44328399.405056</v>
      </c>
      <c r="J42">
        <v>6.7321015010116366E-3</v>
      </c>
      <c r="K42">
        <v>10.6700439453125</v>
      </c>
      <c r="L42">
        <v>0.46965699208443273</v>
      </c>
      <c r="M42">
        <v>3.1662269129287601E-2</v>
      </c>
      <c r="N42">
        <v>187</v>
      </c>
      <c r="O42">
        <v>67</v>
      </c>
      <c r="P42">
        <v>125</v>
      </c>
      <c r="Q42">
        <v>187</v>
      </c>
      <c r="R42">
        <v>65</v>
      </c>
      <c r="S42">
        <v>127</v>
      </c>
      <c r="T42">
        <v>1.2216640302105293</v>
      </c>
    </row>
    <row r="43" spans="1:20" x14ac:dyDescent="0.35">
      <c r="A43" s="1">
        <v>45880.40347222222</v>
      </c>
      <c r="B43" s="158" t="s">
        <v>24</v>
      </c>
      <c r="C43">
        <v>1593.510009765625</v>
      </c>
      <c r="D43">
        <v>1593.8800048828125</v>
      </c>
      <c r="E43">
        <v>1593.280029296875</v>
      </c>
      <c r="F43">
        <v>1593.719970703125</v>
      </c>
      <c r="G43">
        <v>13480041</v>
      </c>
      <c r="H43">
        <v>339504800</v>
      </c>
      <c r="I43">
        <v>44328399.405056</v>
      </c>
      <c r="J43">
        <v>5.5333100737759277E-3</v>
      </c>
      <c r="K43">
        <v>8.77001953125</v>
      </c>
      <c r="L43">
        <v>0.46174142480211083</v>
      </c>
      <c r="M43">
        <v>3.1662269129287601E-2</v>
      </c>
      <c r="N43">
        <v>188</v>
      </c>
      <c r="O43">
        <v>67</v>
      </c>
      <c r="P43">
        <v>124</v>
      </c>
      <c r="Q43">
        <v>188</v>
      </c>
      <c r="R43">
        <v>66</v>
      </c>
      <c r="S43">
        <v>125</v>
      </c>
      <c r="T43">
        <v>1.2429363583075907</v>
      </c>
    </row>
    <row r="44" spans="1:20" x14ac:dyDescent="0.35">
      <c r="A44" s="1">
        <v>45880.404166666667</v>
      </c>
      <c r="B44" s="158" t="s">
        <v>24</v>
      </c>
      <c r="C44">
        <v>1594.0999755859375</v>
      </c>
      <c r="D44">
        <v>1594.1500244140625</v>
      </c>
      <c r="E44">
        <v>1593.3900146484375</v>
      </c>
      <c r="F44">
        <v>1593.3900146484375</v>
      </c>
      <c r="G44">
        <v>8467785</v>
      </c>
      <c r="H44">
        <v>347972585</v>
      </c>
      <c r="I44">
        <v>44328399.405056</v>
      </c>
      <c r="J44">
        <v>5.3251293331515702E-3</v>
      </c>
      <c r="K44">
        <v>8.4400634765625</v>
      </c>
      <c r="L44">
        <v>0.44854881266490765</v>
      </c>
      <c r="M44">
        <v>3.430079155672823E-2</v>
      </c>
      <c r="N44">
        <v>191</v>
      </c>
      <c r="O44">
        <v>66</v>
      </c>
      <c r="P44">
        <v>122</v>
      </c>
      <c r="Q44">
        <v>191</v>
      </c>
      <c r="R44">
        <v>64</v>
      </c>
      <c r="S44">
        <v>124</v>
      </c>
      <c r="T44">
        <v>1.2450870537197736</v>
      </c>
    </row>
    <row r="45" spans="1:20" x14ac:dyDescent="0.35">
      <c r="A45" s="1">
        <v>45880.404861111114</v>
      </c>
      <c r="B45" s="158" t="s">
        <v>24</v>
      </c>
      <c r="C45">
        <v>1593.8499755859375</v>
      </c>
      <c r="D45">
        <v>1594.199951171875</v>
      </c>
      <c r="E45">
        <v>1593.5400390625</v>
      </c>
      <c r="F45">
        <v>1594.02001953125</v>
      </c>
      <c r="G45">
        <v>9068857</v>
      </c>
      <c r="H45">
        <v>357041442</v>
      </c>
      <c r="I45">
        <v>44328399.405056</v>
      </c>
      <c r="J45">
        <v>5.7226213059086211E-3</v>
      </c>
      <c r="K45">
        <v>9.070068359375</v>
      </c>
      <c r="L45">
        <v>0.45910290237467016</v>
      </c>
      <c r="M45">
        <v>3.1662269129287601E-2</v>
      </c>
      <c r="N45">
        <v>190</v>
      </c>
      <c r="O45">
        <v>68</v>
      </c>
      <c r="P45">
        <v>121</v>
      </c>
      <c r="Q45">
        <v>194</v>
      </c>
      <c r="R45">
        <v>66</v>
      </c>
      <c r="S45">
        <v>119</v>
      </c>
      <c r="T45">
        <v>1.2490991359027708</v>
      </c>
    </row>
    <row r="46" spans="1:20" x14ac:dyDescent="0.35">
      <c r="A46" s="1">
        <v>45880.405555555553</v>
      </c>
      <c r="B46" s="158" t="s">
        <v>24</v>
      </c>
      <c r="C46">
        <v>1594.030029296875</v>
      </c>
      <c r="D46">
        <v>1594.1099853515625</v>
      </c>
      <c r="E46">
        <v>1593.5999755859375</v>
      </c>
      <c r="F46">
        <v>1594</v>
      </c>
      <c r="G46">
        <v>7185435</v>
      </c>
      <c r="H46">
        <v>364226877</v>
      </c>
      <c r="I46">
        <v>44328399.405056</v>
      </c>
      <c r="J46">
        <v>5.7099902879795073E-3</v>
      </c>
      <c r="K46">
        <v>9.050048828125</v>
      </c>
      <c r="L46">
        <v>0.45118733509234826</v>
      </c>
      <c r="M46">
        <v>3.1662269129287601E-2</v>
      </c>
      <c r="N46">
        <v>190</v>
      </c>
      <c r="O46">
        <v>66</v>
      </c>
      <c r="P46">
        <v>123</v>
      </c>
      <c r="Q46">
        <v>196</v>
      </c>
      <c r="R46">
        <v>66</v>
      </c>
      <c r="S46">
        <v>117</v>
      </c>
      <c r="T46">
        <v>1.2458545826380665</v>
      </c>
    </row>
    <row r="47" spans="1:20" x14ac:dyDescent="0.35">
      <c r="A47" s="1">
        <v>45880.40625</v>
      </c>
      <c r="B47" s="158" t="s">
        <v>24</v>
      </c>
      <c r="C47">
        <v>1593.530029296875</v>
      </c>
      <c r="D47">
        <v>1594.050048828125</v>
      </c>
      <c r="E47">
        <v>1593.300048828125</v>
      </c>
      <c r="F47">
        <v>1593.9100341796875</v>
      </c>
      <c r="G47">
        <v>8581054</v>
      </c>
      <c r="H47">
        <v>372807931</v>
      </c>
      <c r="I47">
        <v>44328399.405056</v>
      </c>
      <c r="J47">
        <v>5.6532277257005017E-3</v>
      </c>
      <c r="K47">
        <v>8.9600830078125</v>
      </c>
      <c r="L47">
        <v>0.44327176781002636</v>
      </c>
      <c r="M47">
        <v>3.1662269129287601E-2</v>
      </c>
      <c r="N47">
        <v>192</v>
      </c>
      <c r="O47">
        <v>65</v>
      </c>
      <c r="P47">
        <v>122</v>
      </c>
      <c r="Q47">
        <v>196</v>
      </c>
      <c r="R47">
        <v>69</v>
      </c>
      <c r="S47">
        <v>114</v>
      </c>
      <c r="T47">
        <v>1.2480423281468738</v>
      </c>
    </row>
    <row r="48" spans="1:20" x14ac:dyDescent="0.35">
      <c r="A48" s="1">
        <v>45880.406944444447</v>
      </c>
      <c r="B48" s="158" t="s">
        <v>24</v>
      </c>
      <c r="C48">
        <v>1593.469970703125</v>
      </c>
      <c r="D48">
        <v>1593.5699462890625</v>
      </c>
      <c r="E48">
        <v>1593.3699951171875</v>
      </c>
      <c r="F48">
        <v>1593.4599609375</v>
      </c>
      <c r="G48">
        <v>6553469</v>
      </c>
      <c r="H48">
        <v>379361400</v>
      </c>
      <c r="I48">
        <v>44328399.405056</v>
      </c>
      <c r="J48">
        <v>5.3692608775014611E-3</v>
      </c>
      <c r="K48">
        <v>8.510009765625</v>
      </c>
      <c r="L48">
        <v>0.44063324538258575</v>
      </c>
      <c r="M48">
        <v>3.1662269129287601E-2</v>
      </c>
      <c r="N48">
        <v>187</v>
      </c>
      <c r="O48">
        <v>69</v>
      </c>
      <c r="P48">
        <v>123</v>
      </c>
      <c r="Q48">
        <v>197</v>
      </c>
      <c r="R48">
        <v>67</v>
      </c>
      <c r="S48">
        <v>115</v>
      </c>
      <c r="T48">
        <v>1.2440722528391259</v>
      </c>
    </row>
    <row r="49" spans="1:20" x14ac:dyDescent="0.35">
      <c r="A49" s="1">
        <v>45880.407638888886</v>
      </c>
      <c r="B49" s="158" t="s">
        <v>24</v>
      </c>
      <c r="C49">
        <v>1593.8299560546875</v>
      </c>
      <c r="D49">
        <v>1594.010009765625</v>
      </c>
      <c r="E49">
        <v>1593.3900146484375</v>
      </c>
      <c r="F49">
        <v>1593.3900146484375</v>
      </c>
      <c r="G49">
        <v>5919270</v>
      </c>
      <c r="H49">
        <v>385280670</v>
      </c>
      <c r="I49">
        <v>44328399.405056</v>
      </c>
      <c r="J49">
        <v>5.3251293331515702E-3</v>
      </c>
      <c r="K49">
        <v>8.4400634765625</v>
      </c>
      <c r="L49">
        <v>0.43271767810026385</v>
      </c>
      <c r="M49">
        <v>3.430079155672823E-2</v>
      </c>
      <c r="N49">
        <v>184</v>
      </c>
      <c r="O49">
        <v>73</v>
      </c>
      <c r="P49">
        <v>122</v>
      </c>
      <c r="Q49">
        <v>197</v>
      </c>
      <c r="R49">
        <v>71</v>
      </c>
      <c r="S49">
        <v>111</v>
      </c>
      <c r="T49">
        <v>1.2388875220775679</v>
      </c>
    </row>
    <row r="50" spans="1:20" x14ac:dyDescent="0.35">
      <c r="A50" s="1">
        <v>45880.408333333333</v>
      </c>
      <c r="B50" s="158" t="s">
        <v>24</v>
      </c>
      <c r="C50">
        <v>1594.06005859375</v>
      </c>
      <c r="D50">
        <v>1594.2099609375</v>
      </c>
      <c r="E50">
        <v>1593.6400146484375</v>
      </c>
      <c r="F50">
        <v>1593.9200439453125</v>
      </c>
      <c r="G50">
        <v>7303941</v>
      </c>
      <c r="H50">
        <v>392584611</v>
      </c>
      <c r="I50">
        <v>44328399.405056</v>
      </c>
      <c r="J50">
        <v>5.6595432346650586E-3</v>
      </c>
      <c r="K50">
        <v>8.9700927734375</v>
      </c>
      <c r="L50">
        <v>0.43535620052770446</v>
      </c>
      <c r="M50">
        <v>3.1662269129287601E-2</v>
      </c>
      <c r="N50">
        <v>186</v>
      </c>
      <c r="O50">
        <v>71</v>
      </c>
      <c r="P50">
        <v>122</v>
      </c>
      <c r="Q50">
        <v>196</v>
      </c>
      <c r="R50">
        <v>71</v>
      </c>
      <c r="S50">
        <v>112</v>
      </c>
      <c r="T50">
        <v>1.2362475622036311</v>
      </c>
    </row>
    <row r="51" spans="1:20" x14ac:dyDescent="0.35">
      <c r="A51" s="1">
        <v>45880.40902777778</v>
      </c>
      <c r="B51" s="158" t="s">
        <v>24</v>
      </c>
      <c r="C51">
        <v>1594.2900390625</v>
      </c>
      <c r="D51">
        <v>1594.4000244140625</v>
      </c>
      <c r="E51">
        <v>1593.9200439453125</v>
      </c>
      <c r="F51">
        <v>1594.06005859375</v>
      </c>
      <c r="G51">
        <v>6540739</v>
      </c>
      <c r="H51">
        <v>399125350</v>
      </c>
      <c r="I51">
        <v>44328399.405056</v>
      </c>
      <c r="J51">
        <v>5.747883341766848E-3</v>
      </c>
      <c r="K51">
        <v>9.110107421875</v>
      </c>
      <c r="L51">
        <v>0.43271767810026385</v>
      </c>
      <c r="M51">
        <v>3.9577836411609502E-2</v>
      </c>
      <c r="N51">
        <v>187</v>
      </c>
      <c r="O51">
        <v>71</v>
      </c>
      <c r="P51">
        <v>121</v>
      </c>
      <c r="Q51">
        <v>191</v>
      </c>
      <c r="R51">
        <v>76</v>
      </c>
      <c r="S51">
        <v>112</v>
      </c>
      <c r="T51">
        <v>1.2310011445128031</v>
      </c>
    </row>
    <row r="52" spans="1:20" x14ac:dyDescent="0.35">
      <c r="A52" s="1">
        <v>45880.409722222219</v>
      </c>
      <c r="B52" s="158" t="s">
        <v>24</v>
      </c>
      <c r="C52">
        <v>1594.5400390625</v>
      </c>
      <c r="D52">
        <v>1594.5699462890625</v>
      </c>
      <c r="E52">
        <v>1594.2099609375</v>
      </c>
      <c r="F52">
        <v>1594.2099609375</v>
      </c>
      <c r="G52">
        <v>6269311</v>
      </c>
      <c r="H52">
        <v>405394661</v>
      </c>
      <c r="I52">
        <v>44328399.405056</v>
      </c>
      <c r="J52">
        <v>5.8424619394311884E-3</v>
      </c>
      <c r="K52">
        <v>9.260009765625</v>
      </c>
      <c r="L52">
        <v>0.44327176781002636</v>
      </c>
      <c r="M52">
        <v>3.9577836411609502E-2</v>
      </c>
      <c r="N52">
        <v>193</v>
      </c>
      <c r="O52">
        <v>67</v>
      </c>
      <c r="P52">
        <v>119</v>
      </c>
      <c r="Q52">
        <v>191</v>
      </c>
      <c r="R52">
        <v>79</v>
      </c>
      <c r="S52">
        <v>109</v>
      </c>
      <c r="T52">
        <v>1.226109858883623</v>
      </c>
    </row>
    <row r="53" spans="1:20" x14ac:dyDescent="0.35">
      <c r="A53" s="1">
        <v>45880.410416666666</v>
      </c>
      <c r="B53" s="158" t="s">
        <v>24</v>
      </c>
      <c r="C53">
        <v>1595.3499755859375</v>
      </c>
      <c r="D53">
        <v>1595.3499755859375</v>
      </c>
      <c r="E53">
        <v>1594.56005859375</v>
      </c>
      <c r="F53">
        <v>1594.56005859375</v>
      </c>
      <c r="G53">
        <v>7190509</v>
      </c>
      <c r="H53">
        <v>412585170</v>
      </c>
      <c r="I53">
        <v>44328399.405056</v>
      </c>
      <c r="J53">
        <v>6.0633507163866665E-3</v>
      </c>
      <c r="K53">
        <v>9.610107421875</v>
      </c>
      <c r="L53">
        <v>0.43799472295514513</v>
      </c>
      <c r="M53">
        <v>3.9577836411609502E-2</v>
      </c>
      <c r="N53">
        <v>193</v>
      </c>
      <c r="O53">
        <v>64</v>
      </c>
      <c r="P53">
        <v>122</v>
      </c>
      <c r="Q53">
        <v>192</v>
      </c>
      <c r="R53">
        <v>79</v>
      </c>
      <c r="S53">
        <v>108</v>
      </c>
      <c r="T53">
        <v>1.2245897880351417</v>
      </c>
    </row>
    <row r="54" spans="1:20" x14ac:dyDescent="0.35">
      <c r="A54" s="1">
        <v>45880.411111111112</v>
      </c>
      <c r="B54" s="158" t="s">
        <v>24</v>
      </c>
      <c r="C54">
        <v>1595.239990234375</v>
      </c>
      <c r="D54">
        <v>1595.550048828125</v>
      </c>
      <c r="E54">
        <v>1595.0999755859375</v>
      </c>
      <c r="F54">
        <v>1595.260009765625</v>
      </c>
      <c r="G54">
        <v>7841719</v>
      </c>
      <c r="H54">
        <v>420426889</v>
      </c>
      <c r="I54">
        <v>44328399.405056</v>
      </c>
      <c r="J54">
        <v>6.5049742334936083E-3</v>
      </c>
      <c r="K54">
        <v>10.31005859375</v>
      </c>
      <c r="L54">
        <v>0.43535620052770446</v>
      </c>
      <c r="M54">
        <v>4.221635883905013E-2</v>
      </c>
      <c r="N54">
        <v>191</v>
      </c>
      <c r="O54">
        <v>68</v>
      </c>
      <c r="P54">
        <v>120</v>
      </c>
      <c r="Q54">
        <v>198</v>
      </c>
      <c r="R54">
        <v>76</v>
      </c>
      <c r="S54">
        <v>105</v>
      </c>
      <c r="T54">
        <v>1.2246911604347248</v>
      </c>
    </row>
    <row r="55" spans="1:20" x14ac:dyDescent="0.35">
      <c r="A55" s="1">
        <v>45880.411805555559</v>
      </c>
      <c r="B55" s="158" t="s">
        <v>24</v>
      </c>
      <c r="C55">
        <v>1596.5</v>
      </c>
      <c r="D55">
        <v>1596.5</v>
      </c>
      <c r="E55">
        <v>1595.0899658203125</v>
      </c>
      <c r="F55">
        <v>1595.0899658203125</v>
      </c>
      <c r="G55">
        <v>10171817</v>
      </c>
      <c r="H55">
        <v>430598706</v>
      </c>
      <c r="I55">
        <v>44328399.405056</v>
      </c>
      <c r="J55">
        <v>6.3976875994981482E-3</v>
      </c>
      <c r="K55">
        <v>10.1400146484375</v>
      </c>
      <c r="L55">
        <v>0.43271767810026385</v>
      </c>
      <c r="M55">
        <v>4.221635883905013E-2</v>
      </c>
      <c r="N55">
        <v>195</v>
      </c>
      <c r="O55">
        <v>62</v>
      </c>
      <c r="P55">
        <v>122</v>
      </c>
      <c r="Q55">
        <v>196</v>
      </c>
      <c r="R55">
        <v>79</v>
      </c>
      <c r="S55">
        <v>104</v>
      </c>
      <c r="T55">
        <v>1.229983436875759</v>
      </c>
    </row>
    <row r="56" spans="1:20" x14ac:dyDescent="0.35">
      <c r="A56" s="1">
        <v>45880.412499999999</v>
      </c>
      <c r="B56" s="158" t="s">
        <v>24</v>
      </c>
      <c r="C56">
        <v>1597.239990234375</v>
      </c>
      <c r="D56">
        <v>1597.3800048828125</v>
      </c>
      <c r="E56">
        <v>1596.6400146484375</v>
      </c>
      <c r="F56">
        <v>1596.75</v>
      </c>
      <c r="G56">
        <v>7954804</v>
      </c>
      <c r="H56">
        <v>438553510</v>
      </c>
      <c r="I56">
        <v>44328399.405056</v>
      </c>
      <c r="J56">
        <v>7.4450608483885052E-3</v>
      </c>
      <c r="K56">
        <v>11.800048828125</v>
      </c>
      <c r="L56">
        <v>0.43535620052770446</v>
      </c>
      <c r="M56">
        <v>3.430079155672823E-2</v>
      </c>
      <c r="N56">
        <v>195</v>
      </c>
      <c r="O56">
        <v>66</v>
      </c>
      <c r="P56">
        <v>118</v>
      </c>
      <c r="Q56">
        <v>196</v>
      </c>
      <c r="R56">
        <v>85</v>
      </c>
      <c r="S56">
        <v>98</v>
      </c>
      <c r="T56">
        <v>1.229763889612103</v>
      </c>
    </row>
    <row r="57" spans="1:20" x14ac:dyDescent="0.35">
      <c r="A57" s="1">
        <v>45880.413194444445</v>
      </c>
      <c r="B57" s="158" t="s">
        <v>24</v>
      </c>
      <c r="C57">
        <v>1597.3299560546875</v>
      </c>
      <c r="D57">
        <v>1597.9100341796875</v>
      </c>
      <c r="E57">
        <v>1597.199951171875</v>
      </c>
      <c r="F57">
        <v>1597.31005859375</v>
      </c>
      <c r="G57">
        <v>6971402</v>
      </c>
      <c r="H57">
        <v>445524912</v>
      </c>
      <c r="I57">
        <v>44328399.405056</v>
      </c>
      <c r="J57">
        <v>7.7984212767956652E-3</v>
      </c>
      <c r="K57">
        <v>12.360107421875</v>
      </c>
      <c r="L57">
        <v>0.46437994722955145</v>
      </c>
      <c r="M57">
        <v>3.1662269129287601E-2</v>
      </c>
      <c r="N57">
        <v>206</v>
      </c>
      <c r="O57">
        <v>58</v>
      </c>
      <c r="P57">
        <v>115</v>
      </c>
      <c r="Q57">
        <v>200</v>
      </c>
      <c r="R57">
        <v>84</v>
      </c>
      <c r="S57">
        <v>95</v>
      </c>
      <c r="T57">
        <v>1.2290594815135354</v>
      </c>
    </row>
    <row r="58" spans="1:20" x14ac:dyDescent="0.35">
      <c r="A58" s="1">
        <v>45880.413888888892</v>
      </c>
      <c r="B58" s="158" t="s">
        <v>24</v>
      </c>
      <c r="C58">
        <v>1598.010009765625</v>
      </c>
      <c r="D58">
        <v>1598.010009765625</v>
      </c>
      <c r="E58">
        <v>1597.219970703125</v>
      </c>
      <c r="F58">
        <v>1597.31005859375</v>
      </c>
      <c r="G58">
        <v>7699028</v>
      </c>
      <c r="H58">
        <v>453223940</v>
      </c>
      <c r="I58">
        <v>44328399.405056</v>
      </c>
      <c r="J58">
        <v>7.7984212767956652E-3</v>
      </c>
      <c r="K58">
        <v>12.360107421875</v>
      </c>
      <c r="L58">
        <v>0.46174142480211083</v>
      </c>
      <c r="M58">
        <v>3.1662269129287601E-2</v>
      </c>
      <c r="N58">
        <v>204</v>
      </c>
      <c r="O58">
        <v>61</v>
      </c>
      <c r="P58">
        <v>114</v>
      </c>
      <c r="Q58">
        <v>198</v>
      </c>
      <c r="R58">
        <v>85</v>
      </c>
      <c r="S58">
        <v>96</v>
      </c>
      <c r="T58">
        <v>1.2266211411975834</v>
      </c>
    </row>
    <row r="59" spans="1:20" x14ac:dyDescent="0.35">
      <c r="A59" s="1">
        <v>45880.414583333331</v>
      </c>
      <c r="B59" s="158" t="s">
        <v>24</v>
      </c>
      <c r="C59">
        <v>1597.2099609375</v>
      </c>
      <c r="D59">
        <v>1598.469970703125</v>
      </c>
      <c r="E59">
        <v>1597.2099609375</v>
      </c>
      <c r="F59">
        <v>1598.0999755859375</v>
      </c>
      <c r="G59">
        <v>7678250</v>
      </c>
      <c r="H59">
        <v>460902190</v>
      </c>
      <c r="I59">
        <v>44328399.405056</v>
      </c>
      <c r="J59">
        <v>8.2968073561816118E-3</v>
      </c>
      <c r="K59">
        <v>13.1500244140625</v>
      </c>
      <c r="L59">
        <v>0.46437994722955145</v>
      </c>
      <c r="M59">
        <v>3.430079155672823E-2</v>
      </c>
      <c r="N59">
        <v>206</v>
      </c>
      <c r="O59">
        <v>57</v>
      </c>
      <c r="P59">
        <v>116</v>
      </c>
      <c r="Q59">
        <v>202</v>
      </c>
      <c r="R59">
        <v>83</v>
      </c>
      <c r="S59">
        <v>94</v>
      </c>
      <c r="T59">
        <v>1.225740697690775</v>
      </c>
    </row>
    <row r="60" spans="1:20" x14ac:dyDescent="0.35">
      <c r="A60" s="1">
        <v>45880.415277777778</v>
      </c>
      <c r="B60" s="158" t="s">
        <v>24</v>
      </c>
      <c r="C60">
        <v>1596.25</v>
      </c>
      <c r="D60">
        <v>1597.7099609375</v>
      </c>
      <c r="E60">
        <v>1596.25</v>
      </c>
      <c r="F60">
        <v>1597.5400390625</v>
      </c>
      <c r="G60">
        <v>6603722</v>
      </c>
      <c r="H60">
        <v>467505912</v>
      </c>
      <c r="I60">
        <v>44328399.405056</v>
      </c>
      <c r="J60">
        <v>7.9435239461764593E-3</v>
      </c>
      <c r="K60">
        <v>12.590087890625</v>
      </c>
      <c r="L60">
        <v>0.45910290237467016</v>
      </c>
      <c r="M60">
        <v>4.221635883905013E-2</v>
      </c>
      <c r="N60">
        <v>203</v>
      </c>
      <c r="O60">
        <v>57</v>
      </c>
      <c r="P60">
        <v>119</v>
      </c>
      <c r="Q60">
        <v>201</v>
      </c>
      <c r="R60">
        <v>85</v>
      </c>
      <c r="S60">
        <v>93</v>
      </c>
      <c r="T60">
        <v>1.2223413194882611</v>
      </c>
    </row>
    <row r="61" spans="1:20" x14ac:dyDescent="0.35">
      <c r="A61" s="1">
        <v>45880.415972222225</v>
      </c>
      <c r="B61" s="158" t="s">
        <v>24</v>
      </c>
      <c r="C61">
        <v>1595.949951171875</v>
      </c>
      <c r="D61">
        <v>1596.3199462890625</v>
      </c>
      <c r="E61">
        <v>1595.949951171875</v>
      </c>
      <c r="F61">
        <v>1596.219970703125</v>
      </c>
      <c r="G61">
        <v>7485306</v>
      </c>
      <c r="H61">
        <v>474991218</v>
      </c>
      <c r="I61">
        <v>44328399.405056</v>
      </c>
      <c r="J61">
        <v>7.1106469468750167E-3</v>
      </c>
      <c r="K61">
        <v>11.27001953125</v>
      </c>
      <c r="L61">
        <v>0.43007915567282323</v>
      </c>
      <c r="M61">
        <v>3.6939313984168866E-2</v>
      </c>
      <c r="N61">
        <v>198</v>
      </c>
      <c r="O61">
        <v>63</v>
      </c>
      <c r="P61">
        <v>118</v>
      </c>
      <c r="Q61">
        <v>202</v>
      </c>
      <c r="R61">
        <v>87</v>
      </c>
      <c r="S61">
        <v>90</v>
      </c>
      <c r="T61">
        <v>1.2219257197285729</v>
      </c>
    </row>
    <row r="62" spans="1:20" x14ac:dyDescent="0.35">
      <c r="A62" s="1">
        <v>45880.416666666664</v>
      </c>
      <c r="B62" s="158" t="s">
        <v>24</v>
      </c>
      <c r="C62">
        <v>1595.5400390625</v>
      </c>
      <c r="D62">
        <v>1596</v>
      </c>
      <c r="E62">
        <v>1595.530029296875</v>
      </c>
      <c r="F62">
        <v>1595.969970703125</v>
      </c>
      <c r="G62">
        <v>7834339</v>
      </c>
      <c r="H62">
        <v>482825557</v>
      </c>
      <c r="I62">
        <v>44328399.405056</v>
      </c>
      <c r="J62">
        <v>6.9529132595651079E-3</v>
      </c>
      <c r="K62">
        <v>11.02001953125</v>
      </c>
      <c r="L62">
        <v>0.42744063324538256</v>
      </c>
      <c r="M62">
        <v>3.1662269129287601E-2</v>
      </c>
      <c r="N62">
        <v>200</v>
      </c>
      <c r="O62">
        <v>57</v>
      </c>
      <c r="P62">
        <v>122</v>
      </c>
      <c r="Q62">
        <v>207</v>
      </c>
      <c r="R62">
        <v>86</v>
      </c>
      <c r="S62">
        <v>86</v>
      </c>
      <c r="T62">
        <v>1.2197720237451442</v>
      </c>
    </row>
    <row r="63" spans="1:20" x14ac:dyDescent="0.35">
      <c r="A63" s="1">
        <v>45880.417361111111</v>
      </c>
      <c r="B63" s="158" t="s">
        <v>24</v>
      </c>
      <c r="C63">
        <v>1595.8800048828125</v>
      </c>
      <c r="D63">
        <v>1595.9000244140625</v>
      </c>
      <c r="E63">
        <v>1595.3699951171875</v>
      </c>
      <c r="F63">
        <v>1595.6400146484375</v>
      </c>
      <c r="G63">
        <v>8458891</v>
      </c>
      <c r="H63">
        <v>491284448</v>
      </c>
      <c r="I63">
        <v>44328399.405056</v>
      </c>
      <c r="J63">
        <v>6.7447325189407504E-3</v>
      </c>
      <c r="K63">
        <v>10.6900634765625</v>
      </c>
      <c r="L63">
        <v>0.42744063324538256</v>
      </c>
      <c r="M63">
        <v>3.9577836411609502E-2</v>
      </c>
      <c r="N63">
        <v>197</v>
      </c>
      <c r="O63">
        <v>59</v>
      </c>
      <c r="P63">
        <v>123</v>
      </c>
      <c r="Q63">
        <v>206</v>
      </c>
      <c r="R63">
        <v>87</v>
      </c>
      <c r="S63">
        <v>86</v>
      </c>
      <c r="T63">
        <v>1.2210967767049816</v>
      </c>
    </row>
    <row r="64" spans="1:20" x14ac:dyDescent="0.35">
      <c r="A64" s="1">
        <v>45880.418055555558</v>
      </c>
      <c r="B64" s="158" t="s">
        <v>24</v>
      </c>
      <c r="C64">
        <v>1595.56005859375</v>
      </c>
      <c r="D64">
        <v>1595.93994140625</v>
      </c>
      <c r="E64">
        <v>1595.449951171875</v>
      </c>
      <c r="F64">
        <v>1595.9300537109375</v>
      </c>
      <c r="G64">
        <v>6619322</v>
      </c>
      <c r="H64">
        <v>497903770</v>
      </c>
      <c r="I64">
        <v>44328399.405056</v>
      </c>
      <c r="J64">
        <v>6.9277282421088869E-3</v>
      </c>
      <c r="K64">
        <v>10.9801025390625</v>
      </c>
      <c r="L64">
        <v>0.41688654353562005</v>
      </c>
      <c r="M64">
        <v>4.221635883905013E-2</v>
      </c>
      <c r="N64">
        <v>198</v>
      </c>
      <c r="O64">
        <v>51</v>
      </c>
      <c r="P64">
        <v>130</v>
      </c>
      <c r="Q64">
        <v>200</v>
      </c>
      <c r="R64">
        <v>92</v>
      </c>
      <c r="S64">
        <v>87</v>
      </c>
      <c r="T64">
        <v>1.2159712191527943</v>
      </c>
    </row>
    <row r="65" spans="1:20" x14ac:dyDescent="0.35">
      <c r="A65" s="1">
        <v>45880.418749999997</v>
      </c>
      <c r="B65" s="158" t="s">
        <v>24</v>
      </c>
      <c r="C65">
        <v>1594.6500244140625</v>
      </c>
      <c r="D65">
        <v>1595.3800048828125</v>
      </c>
      <c r="E65">
        <v>1594.6500244140625</v>
      </c>
      <c r="F65">
        <v>1595.3299560546875</v>
      </c>
      <c r="G65">
        <v>5940432</v>
      </c>
      <c r="H65">
        <v>503844202</v>
      </c>
      <c r="I65">
        <v>44328399.405056</v>
      </c>
      <c r="J65">
        <v>6.5491057778435001E-3</v>
      </c>
      <c r="K65">
        <v>10.3800048828125</v>
      </c>
      <c r="L65">
        <v>0.41688654353562005</v>
      </c>
      <c r="M65">
        <v>3.9577836411609502E-2</v>
      </c>
      <c r="N65">
        <v>196</v>
      </c>
      <c r="O65">
        <v>53</v>
      </c>
      <c r="P65">
        <v>130</v>
      </c>
      <c r="Q65">
        <v>202</v>
      </c>
      <c r="R65">
        <v>88</v>
      </c>
      <c r="S65">
        <v>89</v>
      </c>
      <c r="T65">
        <v>1.2114412009748206</v>
      </c>
    </row>
    <row r="66" spans="1:20" x14ac:dyDescent="0.35">
      <c r="A66" s="1">
        <v>45880.419444444444</v>
      </c>
      <c r="B66" s="158" t="s">
        <v>24</v>
      </c>
      <c r="C66">
        <v>1594.18994140625</v>
      </c>
      <c r="D66">
        <v>1594.6099853515625</v>
      </c>
      <c r="E66">
        <v>1593.949951171875</v>
      </c>
      <c r="F66">
        <v>1594.6099853515625</v>
      </c>
      <c r="G66">
        <v>5966031</v>
      </c>
      <c r="H66">
        <v>509810233</v>
      </c>
      <c r="I66">
        <v>44328399.405056</v>
      </c>
      <c r="J66">
        <v>6.0948512428074444E-3</v>
      </c>
      <c r="K66">
        <v>9.6600341796875</v>
      </c>
      <c r="L66">
        <v>0.39841688654353563</v>
      </c>
      <c r="M66">
        <v>3.6939313984168866E-2</v>
      </c>
      <c r="N66">
        <v>197</v>
      </c>
      <c r="O66">
        <v>50</v>
      </c>
      <c r="P66">
        <v>132</v>
      </c>
      <c r="Q66">
        <v>202</v>
      </c>
      <c r="R66">
        <v>89</v>
      </c>
      <c r="S66">
        <v>88</v>
      </c>
      <c r="T66">
        <v>1.2075931006139746</v>
      </c>
    </row>
    <row r="67" spans="1:20" x14ac:dyDescent="0.35">
      <c r="A67" s="1">
        <v>45880.420138888891</v>
      </c>
      <c r="B67" s="158" t="s">
        <v>24</v>
      </c>
      <c r="C67">
        <v>1593.68994140625</v>
      </c>
      <c r="D67">
        <v>1594.0699462890625</v>
      </c>
      <c r="E67">
        <v>1593.6199951171875</v>
      </c>
      <c r="F67">
        <v>1594.0699462890625</v>
      </c>
      <c r="G67">
        <v>6659253</v>
      </c>
      <c r="H67">
        <v>516469486</v>
      </c>
      <c r="I67">
        <v>44328399.405056</v>
      </c>
      <c r="J67">
        <v>5.7541218323293982E-3</v>
      </c>
      <c r="K67">
        <v>9.1199951171875</v>
      </c>
      <c r="L67">
        <v>0.37994722955145116</v>
      </c>
      <c r="M67">
        <v>3.9577836411609502E-2</v>
      </c>
      <c r="N67">
        <v>193</v>
      </c>
      <c r="O67">
        <v>52</v>
      </c>
      <c r="P67">
        <v>134</v>
      </c>
      <c r="Q67">
        <v>199</v>
      </c>
      <c r="R67">
        <v>89</v>
      </c>
      <c r="S67">
        <v>91</v>
      </c>
      <c r="T67">
        <v>1.2033827483120063</v>
      </c>
    </row>
    <row r="68" spans="1:20" x14ac:dyDescent="0.35">
      <c r="A68" s="1">
        <v>45880.42083333333</v>
      </c>
      <c r="B68" s="158" t="s">
        <v>24</v>
      </c>
      <c r="C68">
        <v>1593.3900146484375</v>
      </c>
      <c r="D68">
        <v>1593.800048828125</v>
      </c>
      <c r="E68">
        <v>1593.25</v>
      </c>
      <c r="F68">
        <v>1593.7099609375</v>
      </c>
      <c r="G68">
        <v>6225086</v>
      </c>
      <c r="H68">
        <v>522694572</v>
      </c>
      <c r="I68">
        <v>44328399.405056</v>
      </c>
      <c r="J68">
        <v>5.5269945648113708E-3</v>
      </c>
      <c r="K68">
        <v>8.760009765625</v>
      </c>
      <c r="L68">
        <v>0.36411609498680741</v>
      </c>
      <c r="M68">
        <v>4.4854881266490766E-2</v>
      </c>
      <c r="N68">
        <v>192</v>
      </c>
      <c r="O68">
        <v>51</v>
      </c>
      <c r="P68">
        <v>136</v>
      </c>
      <c r="Q68">
        <v>202</v>
      </c>
      <c r="R68">
        <v>88</v>
      </c>
      <c r="S68">
        <v>89</v>
      </c>
      <c r="T68">
        <v>1.1991506548946516</v>
      </c>
    </row>
    <row r="69" spans="1:20" x14ac:dyDescent="0.35">
      <c r="A69" s="1">
        <v>45880.421527777777</v>
      </c>
      <c r="B69" s="158" t="s">
        <v>24</v>
      </c>
      <c r="C69">
        <v>1593.2099609375</v>
      </c>
      <c r="D69">
        <v>1593.550048828125</v>
      </c>
      <c r="E69">
        <v>1593.2099609375</v>
      </c>
      <c r="F69">
        <v>1593.47998046875</v>
      </c>
      <c r="G69">
        <v>5409899</v>
      </c>
      <c r="H69">
        <v>528104471</v>
      </c>
      <c r="I69">
        <v>44328399.405056</v>
      </c>
      <c r="J69">
        <v>5.3818918954305749E-3</v>
      </c>
      <c r="K69">
        <v>8.530029296875</v>
      </c>
      <c r="L69">
        <v>0.36147757255936674</v>
      </c>
      <c r="M69">
        <v>4.221635883905013E-2</v>
      </c>
      <c r="N69">
        <v>189</v>
      </c>
      <c r="O69">
        <v>55</v>
      </c>
      <c r="P69">
        <v>135</v>
      </c>
      <c r="Q69">
        <v>201</v>
      </c>
      <c r="R69">
        <v>86</v>
      </c>
      <c r="S69">
        <v>92</v>
      </c>
      <c r="T69">
        <v>1.1932295445965491</v>
      </c>
    </row>
    <row r="70" spans="1:20" x14ac:dyDescent="0.35">
      <c r="A70" s="1">
        <v>45880.422222222223</v>
      </c>
      <c r="B70" s="158" t="s">
        <v>24</v>
      </c>
      <c r="C70">
        <v>1592.949951171875</v>
      </c>
      <c r="D70">
        <v>1593.22998046875</v>
      </c>
      <c r="E70">
        <v>1592.8699951171875</v>
      </c>
      <c r="F70">
        <v>1593.050048828125</v>
      </c>
      <c r="G70">
        <v>5391277</v>
      </c>
      <c r="H70">
        <v>533495748</v>
      </c>
      <c r="I70">
        <v>44328399.405056</v>
      </c>
      <c r="J70">
        <v>5.1106330835626558E-3</v>
      </c>
      <c r="K70">
        <v>8.10009765625</v>
      </c>
      <c r="L70">
        <v>0.33773087071240104</v>
      </c>
      <c r="M70">
        <v>3.9577836411609502E-2</v>
      </c>
      <c r="N70">
        <v>188</v>
      </c>
      <c r="O70">
        <v>56</v>
      </c>
      <c r="P70">
        <v>135</v>
      </c>
      <c r="Q70">
        <v>199</v>
      </c>
      <c r="R70">
        <v>87</v>
      </c>
      <c r="S70">
        <v>93</v>
      </c>
      <c r="T70">
        <v>1.1884203953880095</v>
      </c>
    </row>
    <row r="71" spans="1:20" x14ac:dyDescent="0.35">
      <c r="A71" s="1">
        <v>45880.42291666667</v>
      </c>
      <c r="B71" s="158" t="s">
        <v>24</v>
      </c>
      <c r="C71">
        <v>1592.27001953125</v>
      </c>
      <c r="D71">
        <v>1592.8199462890625</v>
      </c>
      <c r="E71">
        <v>1592.27001953125</v>
      </c>
      <c r="F71">
        <v>1592.6199951171875</v>
      </c>
      <c r="G71">
        <v>6043910</v>
      </c>
      <c r="H71">
        <v>539539658</v>
      </c>
      <c r="I71">
        <v>44328399.405056</v>
      </c>
      <c r="J71">
        <v>4.839297253292729E-3</v>
      </c>
      <c r="K71">
        <v>7.6700439453125</v>
      </c>
      <c r="L71">
        <v>0.32453825857519791</v>
      </c>
      <c r="M71">
        <v>4.221635883905013E-2</v>
      </c>
      <c r="N71">
        <v>189</v>
      </c>
      <c r="O71">
        <v>53</v>
      </c>
      <c r="P71">
        <v>137</v>
      </c>
      <c r="Q71">
        <v>198</v>
      </c>
      <c r="R71">
        <v>90</v>
      </c>
      <c r="S71">
        <v>91</v>
      </c>
      <c r="T71">
        <v>1.1844555366271585</v>
      </c>
    </row>
    <row r="72" spans="1:20" x14ac:dyDescent="0.35">
      <c r="A72" s="1">
        <v>45880.423611111109</v>
      </c>
      <c r="B72" s="158" t="s">
        <v>24</v>
      </c>
      <c r="C72">
        <v>1592.3900146484375</v>
      </c>
      <c r="D72">
        <v>1592.6500244140625</v>
      </c>
      <c r="E72">
        <v>1592.3699951171875</v>
      </c>
      <c r="F72">
        <v>1592.6300048828125</v>
      </c>
      <c r="G72">
        <v>4846451</v>
      </c>
      <c r="H72">
        <v>544386109</v>
      </c>
      <c r="I72">
        <v>44328399.405056</v>
      </c>
      <c r="J72">
        <v>4.8456127622572859E-3</v>
      </c>
      <c r="K72">
        <v>7.6800537109375</v>
      </c>
      <c r="L72">
        <v>0.31662269129287601</v>
      </c>
      <c r="M72">
        <v>3.1662269129287601E-2</v>
      </c>
      <c r="N72">
        <v>186</v>
      </c>
      <c r="O72">
        <v>54</v>
      </c>
      <c r="P72">
        <v>139</v>
      </c>
      <c r="Q72">
        <v>197</v>
      </c>
      <c r="R72">
        <v>94</v>
      </c>
      <c r="S72">
        <v>88</v>
      </c>
      <c r="T72">
        <v>1.179457804464179</v>
      </c>
    </row>
    <row r="73" spans="1:20" x14ac:dyDescent="0.35">
      <c r="A73" s="1">
        <v>45880.424305555556</v>
      </c>
      <c r="B73" s="158" t="s">
        <v>24</v>
      </c>
      <c r="C73">
        <v>1592</v>
      </c>
      <c r="D73">
        <v>1592.52001953125</v>
      </c>
      <c r="E73">
        <v>1592</v>
      </c>
      <c r="F73">
        <v>1592.1400146484375</v>
      </c>
      <c r="G73">
        <v>5593788</v>
      </c>
      <c r="H73">
        <v>549979897</v>
      </c>
      <c r="I73">
        <v>44328399.405056</v>
      </c>
      <c r="J73">
        <v>4.5364608966020252E-3</v>
      </c>
      <c r="K73">
        <v>7.1900634765625</v>
      </c>
      <c r="L73">
        <v>0.31662269129287601</v>
      </c>
      <c r="M73">
        <v>3.6939313984168866E-2</v>
      </c>
      <c r="N73">
        <v>189</v>
      </c>
      <c r="O73">
        <v>50</v>
      </c>
      <c r="P73">
        <v>140</v>
      </c>
      <c r="Q73">
        <v>198</v>
      </c>
      <c r="R73">
        <v>93</v>
      </c>
      <c r="S73">
        <v>88</v>
      </c>
      <c r="T73">
        <v>1.1757029961934169</v>
      </c>
    </row>
    <row r="74" spans="1:20" x14ac:dyDescent="0.35">
      <c r="A74" s="1">
        <v>45880.425000000003</v>
      </c>
      <c r="B74" s="158" t="s">
        <v>24</v>
      </c>
      <c r="C74">
        <v>1591.8399658203125</v>
      </c>
      <c r="D74">
        <v>1592.260009765625</v>
      </c>
      <c r="E74">
        <v>1591.719970703125</v>
      </c>
      <c r="F74">
        <v>1592.1400146484375</v>
      </c>
      <c r="G74">
        <v>5611710</v>
      </c>
      <c r="H74">
        <v>555591607</v>
      </c>
      <c r="I74">
        <v>44328399.405056</v>
      </c>
      <c r="J74">
        <v>4.5364608966020252E-3</v>
      </c>
      <c r="K74">
        <v>7.1900634765625</v>
      </c>
      <c r="L74">
        <v>0.31398416886543534</v>
      </c>
      <c r="M74">
        <v>3.6939313984168866E-2</v>
      </c>
      <c r="N74">
        <v>187</v>
      </c>
      <c r="O74">
        <v>52</v>
      </c>
      <c r="P74">
        <v>140</v>
      </c>
      <c r="Q74">
        <v>194</v>
      </c>
      <c r="R74">
        <v>96</v>
      </c>
      <c r="S74">
        <v>89</v>
      </c>
      <c r="T74">
        <v>1.1701088736085494</v>
      </c>
    </row>
    <row r="75" spans="1:20" x14ac:dyDescent="0.35">
      <c r="A75" s="1">
        <v>45880.425694444442</v>
      </c>
      <c r="B75" s="158" t="s">
        <v>24</v>
      </c>
      <c r="C75">
        <v>1591.4000244140625</v>
      </c>
      <c r="D75">
        <v>1591.9200439453125</v>
      </c>
      <c r="E75">
        <v>1591.4000244140625</v>
      </c>
      <c r="F75">
        <v>1591.800048828125</v>
      </c>
      <c r="G75">
        <v>5069998</v>
      </c>
      <c r="H75">
        <v>560661605</v>
      </c>
      <c r="I75">
        <v>44328399.405056</v>
      </c>
      <c r="J75">
        <v>4.3219646470131108E-3</v>
      </c>
      <c r="K75">
        <v>6.85009765625</v>
      </c>
      <c r="L75">
        <v>0.31134564643799473</v>
      </c>
      <c r="M75">
        <v>2.9023746701846966E-2</v>
      </c>
      <c r="N75">
        <v>180</v>
      </c>
      <c r="O75">
        <v>58</v>
      </c>
      <c r="P75">
        <v>141</v>
      </c>
      <c r="Q75">
        <v>196</v>
      </c>
      <c r="R75">
        <v>93</v>
      </c>
      <c r="S75">
        <v>90</v>
      </c>
      <c r="T75">
        <v>1.1649115721476588</v>
      </c>
    </row>
    <row r="76" spans="1:20" x14ac:dyDescent="0.35">
      <c r="A76" s="1">
        <v>45880.426388888889</v>
      </c>
      <c r="B76" s="158" t="s">
        <v>24</v>
      </c>
      <c r="C76">
        <v>1591.22998046875</v>
      </c>
      <c r="D76">
        <v>1591.5999755859375</v>
      </c>
      <c r="E76">
        <v>1591.1800537109375</v>
      </c>
      <c r="F76">
        <v>1591.4100341796875</v>
      </c>
      <c r="G76">
        <v>8124247</v>
      </c>
      <c r="H76">
        <v>568785852</v>
      </c>
      <c r="I76">
        <v>44328399.405056</v>
      </c>
      <c r="J76">
        <v>4.0758908526014118E-3</v>
      </c>
      <c r="K76">
        <v>6.4600830078125</v>
      </c>
      <c r="L76">
        <v>0.30079155672823221</v>
      </c>
      <c r="M76">
        <v>3.9577836411609502E-2</v>
      </c>
      <c r="N76">
        <v>175</v>
      </c>
      <c r="O76">
        <v>64</v>
      </c>
      <c r="P76">
        <v>140</v>
      </c>
      <c r="Q76">
        <v>196</v>
      </c>
      <c r="R76">
        <v>94</v>
      </c>
      <c r="S76">
        <v>89</v>
      </c>
      <c r="T76">
        <v>1.1656796910892442</v>
      </c>
    </row>
    <row r="77" spans="1:20" x14ac:dyDescent="0.35">
      <c r="A77" s="1">
        <v>45880.427083333336</v>
      </c>
      <c r="B77" s="158" t="s">
        <v>24</v>
      </c>
      <c r="C77">
        <v>1591.1199951171875</v>
      </c>
      <c r="D77">
        <v>1591.4000244140625</v>
      </c>
      <c r="E77">
        <v>1591.02001953125</v>
      </c>
      <c r="F77">
        <v>1591.3199462890625</v>
      </c>
      <c r="G77">
        <v>7521360</v>
      </c>
      <c r="H77">
        <v>576307212</v>
      </c>
      <c r="I77">
        <v>44328399.405056</v>
      </c>
      <c r="J77">
        <v>4.0190512719204003E-3</v>
      </c>
      <c r="K77">
        <v>6.3699951171875</v>
      </c>
      <c r="L77">
        <v>0.30870712401055411</v>
      </c>
      <c r="M77">
        <v>4.7493403693931395E-2</v>
      </c>
      <c r="N77">
        <v>179</v>
      </c>
      <c r="O77">
        <v>55</v>
      </c>
      <c r="P77">
        <v>145</v>
      </c>
      <c r="Q77">
        <v>193</v>
      </c>
      <c r="R77">
        <v>100</v>
      </c>
      <c r="S77">
        <v>86</v>
      </c>
      <c r="T77">
        <v>1.1660015394798646</v>
      </c>
    </row>
    <row r="78" spans="1:20" x14ac:dyDescent="0.35">
      <c r="A78" s="1">
        <v>45880.427777777775</v>
      </c>
      <c r="B78" s="158" t="s">
        <v>24</v>
      </c>
      <c r="C78">
        <v>1591.2900390625</v>
      </c>
      <c r="D78">
        <v>1591.2900390625</v>
      </c>
      <c r="E78">
        <v>1590.9100341796875</v>
      </c>
      <c r="F78">
        <v>1591.010009765625</v>
      </c>
      <c r="G78">
        <v>5507556</v>
      </c>
      <c r="H78">
        <v>581814768</v>
      </c>
      <c r="I78">
        <v>44328399.405056</v>
      </c>
      <c r="J78">
        <v>3.8235015492251562E-3</v>
      </c>
      <c r="K78">
        <v>6.06005859375</v>
      </c>
      <c r="L78">
        <v>0.30079155672823221</v>
      </c>
      <c r="M78">
        <v>5.8047493403693931E-2</v>
      </c>
      <c r="N78">
        <v>178</v>
      </c>
      <c r="O78">
        <v>54</v>
      </c>
      <c r="P78">
        <v>147</v>
      </c>
      <c r="Q78">
        <v>192</v>
      </c>
      <c r="R78">
        <v>99</v>
      </c>
      <c r="S78">
        <v>88</v>
      </c>
      <c r="T78">
        <v>1.1612614995981829</v>
      </c>
    </row>
    <row r="79" spans="1:20" x14ac:dyDescent="0.35">
      <c r="A79" s="1">
        <v>45880.428472222222</v>
      </c>
      <c r="B79" s="158" t="s">
        <v>24</v>
      </c>
      <c r="C79">
        <v>1591.72998046875</v>
      </c>
      <c r="D79">
        <v>1591.72998046875</v>
      </c>
      <c r="E79">
        <v>1590.97998046875</v>
      </c>
      <c r="F79">
        <v>1591.4200439453125</v>
      </c>
      <c r="G79">
        <v>4992031</v>
      </c>
      <c r="H79">
        <v>586806799</v>
      </c>
      <c r="I79">
        <v>44328399.405056</v>
      </c>
      <c r="J79">
        <v>4.0822063615659687E-3</v>
      </c>
      <c r="K79">
        <v>6.4700927734375</v>
      </c>
      <c r="L79">
        <v>0.28496042216358841</v>
      </c>
      <c r="M79">
        <v>4.7493403693931395E-2</v>
      </c>
      <c r="N79">
        <v>175</v>
      </c>
      <c r="O79">
        <v>57</v>
      </c>
      <c r="P79">
        <v>147</v>
      </c>
      <c r="Q79">
        <v>189</v>
      </c>
      <c r="R79">
        <v>103</v>
      </c>
      <c r="S79">
        <v>87</v>
      </c>
      <c r="T79">
        <v>1.1569089978759595</v>
      </c>
    </row>
    <row r="80" spans="1:20" x14ac:dyDescent="0.35">
      <c r="A80" s="1">
        <v>45880.429166666669</v>
      </c>
      <c r="B80" s="158" t="s">
        <v>24</v>
      </c>
      <c r="C80">
        <v>1592.1199951171875</v>
      </c>
      <c r="D80">
        <v>1592.1199951171875</v>
      </c>
      <c r="E80">
        <v>1591.760009765625</v>
      </c>
      <c r="F80">
        <v>1591.9000244140625</v>
      </c>
      <c r="G80">
        <v>5105542</v>
      </c>
      <c r="H80">
        <v>591912341</v>
      </c>
      <c r="I80">
        <v>44328399.405056</v>
      </c>
      <c r="J80">
        <v>4.3850427182566733E-3</v>
      </c>
      <c r="K80">
        <v>6.9500732421875</v>
      </c>
      <c r="L80">
        <v>0.29023746701846964</v>
      </c>
      <c r="M80">
        <v>4.7493403693931395E-2</v>
      </c>
      <c r="N80">
        <v>176</v>
      </c>
      <c r="O80">
        <v>53</v>
      </c>
      <c r="P80">
        <v>150</v>
      </c>
      <c r="Q80">
        <v>189</v>
      </c>
      <c r="R80">
        <v>100</v>
      </c>
      <c r="S80">
        <v>90</v>
      </c>
      <c r="T80">
        <v>1.1506104097786436</v>
      </c>
    </row>
    <row r="81" spans="1:20" x14ac:dyDescent="0.35">
      <c r="A81" s="1">
        <v>45880.429861111108</v>
      </c>
      <c r="B81" s="158" t="s">
        <v>24</v>
      </c>
      <c r="C81">
        <v>1592.1300048828125</v>
      </c>
      <c r="D81">
        <v>1592.239990234375</v>
      </c>
      <c r="E81">
        <v>1591.8599853515625</v>
      </c>
      <c r="F81">
        <v>1592.0899658203125</v>
      </c>
      <c r="G81">
        <v>4999254</v>
      </c>
      <c r="H81">
        <v>596911595</v>
      </c>
      <c r="I81">
        <v>44328399.405056</v>
      </c>
      <c r="J81">
        <v>4.5048833517792406E-3</v>
      </c>
      <c r="K81">
        <v>7.1400146484375</v>
      </c>
      <c r="L81">
        <v>0.29023746701846964</v>
      </c>
      <c r="M81">
        <v>4.7493403693931395E-2</v>
      </c>
      <c r="N81">
        <v>172</v>
      </c>
      <c r="O81">
        <v>58</v>
      </c>
      <c r="P81">
        <v>149</v>
      </c>
      <c r="Q81">
        <v>188</v>
      </c>
      <c r="R81">
        <v>99</v>
      </c>
      <c r="S81">
        <v>92</v>
      </c>
      <c r="T81">
        <v>1.1441584080630989</v>
      </c>
    </row>
    <row r="82" spans="1:20" x14ac:dyDescent="0.35">
      <c r="A82" s="1">
        <v>45880.430555555555</v>
      </c>
      <c r="B82" s="158" t="s">
        <v>24</v>
      </c>
      <c r="C82">
        <v>1592.56005859375</v>
      </c>
      <c r="D82">
        <v>1592.5899658203125</v>
      </c>
      <c r="E82">
        <v>1592.0899658203125</v>
      </c>
      <c r="F82">
        <v>1592.0899658203125</v>
      </c>
      <c r="G82">
        <v>5638590</v>
      </c>
      <c r="H82">
        <v>602550185</v>
      </c>
      <c r="I82">
        <v>44328399.405056</v>
      </c>
      <c r="J82">
        <v>4.5048833517792406E-3</v>
      </c>
      <c r="K82">
        <v>7.1400146484375</v>
      </c>
      <c r="L82">
        <v>0.28759894459102903</v>
      </c>
      <c r="M82">
        <v>4.4854881266490766E-2</v>
      </c>
      <c r="N82">
        <v>171</v>
      </c>
      <c r="O82">
        <v>59</v>
      </c>
      <c r="P82">
        <v>149</v>
      </c>
      <c r="Q82">
        <v>190</v>
      </c>
      <c r="R82">
        <v>96</v>
      </c>
      <c r="S82">
        <v>93</v>
      </c>
      <c r="T82">
        <v>1.1405350173913229</v>
      </c>
    </row>
    <row r="83" spans="1:20" x14ac:dyDescent="0.35">
      <c r="A83" s="1">
        <v>45880.431250000001</v>
      </c>
      <c r="B83" s="158" t="s">
        <v>24</v>
      </c>
      <c r="C83">
        <v>1593.1300048828125</v>
      </c>
      <c r="D83">
        <v>1593.219970703125</v>
      </c>
      <c r="E83">
        <v>1592.489990234375</v>
      </c>
      <c r="F83">
        <v>1592.5999755859375</v>
      </c>
      <c r="G83">
        <v>5159103</v>
      </c>
      <c r="H83">
        <v>607709288</v>
      </c>
      <c r="I83">
        <v>44328399.405056</v>
      </c>
      <c r="J83">
        <v>4.8266662353636152E-3</v>
      </c>
      <c r="K83">
        <v>7.6500244140625</v>
      </c>
      <c r="L83">
        <v>0.29551451187335093</v>
      </c>
      <c r="M83">
        <v>5.0131926121372031E-2</v>
      </c>
      <c r="N83">
        <v>174</v>
      </c>
      <c r="O83">
        <v>55</v>
      </c>
      <c r="P83">
        <v>150</v>
      </c>
      <c r="Q83">
        <v>187</v>
      </c>
      <c r="R83">
        <v>101</v>
      </c>
      <c r="S83">
        <v>91</v>
      </c>
      <c r="T83">
        <v>1.1363360030414829</v>
      </c>
    </row>
    <row r="84" spans="1:20" x14ac:dyDescent="0.35">
      <c r="A84" s="1">
        <v>45880.431944444441</v>
      </c>
      <c r="B84" s="158" t="s">
        <v>24</v>
      </c>
      <c r="C84">
        <v>1594.5699462890625</v>
      </c>
      <c r="D84">
        <v>1594.5699462890625</v>
      </c>
      <c r="E84">
        <v>1593.3499755859375</v>
      </c>
      <c r="F84">
        <v>1593.3499755859375</v>
      </c>
      <c r="G84">
        <v>6743501</v>
      </c>
      <c r="H84">
        <v>614452789</v>
      </c>
      <c r="I84">
        <v>44328399.405056</v>
      </c>
      <c r="J84">
        <v>5.2998672972933425E-3</v>
      </c>
      <c r="K84">
        <v>8.4000244140625</v>
      </c>
      <c r="L84">
        <v>0.30343007915567283</v>
      </c>
      <c r="M84">
        <v>5.0131926121372031E-2</v>
      </c>
      <c r="N84">
        <v>179</v>
      </c>
      <c r="O84">
        <v>52</v>
      </c>
      <c r="P84">
        <v>148</v>
      </c>
      <c r="Q84">
        <v>186</v>
      </c>
      <c r="R84">
        <v>98</v>
      </c>
      <c r="S84">
        <v>95</v>
      </c>
      <c r="T84">
        <v>1.134742014292812</v>
      </c>
    </row>
    <row r="85" spans="1:20" x14ac:dyDescent="0.35">
      <c r="A85" s="1">
        <v>45880.432638888888</v>
      </c>
      <c r="B85" s="158" t="s">
        <v>24</v>
      </c>
      <c r="C85">
        <v>1595.3900146484375</v>
      </c>
      <c r="D85">
        <v>1595.489990234375</v>
      </c>
      <c r="E85">
        <v>1594.56005859375</v>
      </c>
      <c r="F85">
        <v>1594.9000244140625</v>
      </c>
      <c r="G85">
        <v>5588042</v>
      </c>
      <c r="H85">
        <v>620040831</v>
      </c>
      <c r="I85">
        <v>44328399.405056</v>
      </c>
      <c r="J85">
        <v>6.2778469659755809E-3</v>
      </c>
      <c r="K85">
        <v>9.9500732421875</v>
      </c>
      <c r="L85">
        <v>0.31134564643799473</v>
      </c>
      <c r="M85">
        <v>4.7493403693931395E-2</v>
      </c>
      <c r="N85">
        <v>179</v>
      </c>
      <c r="O85">
        <v>51</v>
      </c>
      <c r="P85">
        <v>149</v>
      </c>
      <c r="Q85">
        <v>184</v>
      </c>
      <c r="R85">
        <v>101</v>
      </c>
      <c r="S85">
        <v>94</v>
      </c>
      <c r="T85">
        <v>1.1317064145337048</v>
      </c>
    </row>
    <row r="86" spans="1:20" x14ac:dyDescent="0.35">
      <c r="A86" s="1">
        <v>45880.433333333334</v>
      </c>
      <c r="B86" s="158" t="s">
        <v>24</v>
      </c>
      <c r="C86">
        <v>1596.8599853515625</v>
      </c>
      <c r="D86">
        <v>1596.8599853515625</v>
      </c>
      <c r="E86">
        <v>1595.18994140625</v>
      </c>
      <c r="F86">
        <v>1595.18994140625</v>
      </c>
      <c r="G86">
        <v>6764531</v>
      </c>
      <c r="H86">
        <v>626805362</v>
      </c>
      <c r="I86">
        <v>44328399.405056</v>
      </c>
      <c r="J86">
        <v>6.4607656707417107E-3</v>
      </c>
      <c r="K86">
        <v>10.239990234375</v>
      </c>
      <c r="L86">
        <v>0.32981530343007914</v>
      </c>
      <c r="M86">
        <v>4.4854881266490766E-2</v>
      </c>
      <c r="N86">
        <v>182</v>
      </c>
      <c r="O86">
        <v>55</v>
      </c>
      <c r="P86">
        <v>142</v>
      </c>
      <c r="Q86">
        <v>188</v>
      </c>
      <c r="R86">
        <v>95</v>
      </c>
      <c r="S86">
        <v>96</v>
      </c>
      <c r="T86">
        <v>1.1304012720806356</v>
      </c>
    </row>
    <row r="87" spans="1:20" x14ac:dyDescent="0.35">
      <c r="A87" s="1">
        <v>45880.434027777781</v>
      </c>
      <c r="B87" s="158" t="s">
        <v>24</v>
      </c>
      <c r="C87">
        <v>1598.06005859375</v>
      </c>
      <c r="D87">
        <v>1598.06005859375</v>
      </c>
      <c r="E87">
        <v>1596.8900146484375</v>
      </c>
      <c r="F87">
        <v>1596.8900146484375</v>
      </c>
      <c r="G87">
        <v>7729755</v>
      </c>
      <c r="H87">
        <v>634535117</v>
      </c>
      <c r="I87">
        <v>44328399.405056</v>
      </c>
      <c r="J87">
        <v>7.5334009554902954E-3</v>
      </c>
      <c r="K87">
        <v>11.9400634765625</v>
      </c>
      <c r="L87">
        <v>0.34300791556728233</v>
      </c>
      <c r="M87">
        <v>3.9577836411609502E-2</v>
      </c>
      <c r="N87">
        <v>188</v>
      </c>
      <c r="O87">
        <v>52</v>
      </c>
      <c r="P87">
        <v>139</v>
      </c>
      <c r="Q87">
        <v>187</v>
      </c>
      <c r="R87">
        <v>97</v>
      </c>
      <c r="S87">
        <v>95</v>
      </c>
      <c r="T87">
        <v>1.1304865249931124</v>
      </c>
    </row>
    <row r="88" spans="1:20" x14ac:dyDescent="0.35">
      <c r="A88" s="1">
        <v>45880.43472222222</v>
      </c>
      <c r="B88" s="158" t="s">
        <v>24</v>
      </c>
      <c r="C88">
        <v>1599.239990234375</v>
      </c>
      <c r="D88">
        <v>1599.239990234375</v>
      </c>
      <c r="E88">
        <v>1597.9200439453125</v>
      </c>
      <c r="F88">
        <v>1597.9200439453125</v>
      </c>
      <c r="G88">
        <v>6205503</v>
      </c>
      <c r="H88">
        <v>640740620</v>
      </c>
      <c r="I88">
        <v>44328399.405056</v>
      </c>
      <c r="J88">
        <v>8.1832822316236023E-3</v>
      </c>
      <c r="K88">
        <v>12.9700927734375</v>
      </c>
      <c r="L88">
        <v>0.35092348284960423</v>
      </c>
      <c r="M88">
        <v>4.4854881266490766E-2</v>
      </c>
      <c r="N88">
        <v>190</v>
      </c>
      <c r="O88">
        <v>52</v>
      </c>
      <c r="P88">
        <v>137</v>
      </c>
      <c r="Q88">
        <v>183</v>
      </c>
      <c r="R88">
        <v>100</v>
      </c>
      <c r="S88">
        <v>96</v>
      </c>
      <c r="T88">
        <v>1.1279451133556315</v>
      </c>
    </row>
    <row r="89" spans="1:20" x14ac:dyDescent="0.35">
      <c r="A89" s="1">
        <v>45880.435416666667</v>
      </c>
      <c r="B89" s="158" t="s">
        <v>24</v>
      </c>
      <c r="C89">
        <v>1600.5400390625</v>
      </c>
      <c r="D89">
        <v>1600.719970703125</v>
      </c>
      <c r="E89">
        <v>1599.489990234375</v>
      </c>
      <c r="F89">
        <v>1599.510009765625</v>
      </c>
      <c r="G89">
        <v>8342996</v>
      </c>
      <c r="H89">
        <v>649083616</v>
      </c>
      <c r="I89">
        <v>44328399.405056</v>
      </c>
      <c r="J89">
        <v>9.1864469177620617E-3</v>
      </c>
      <c r="K89">
        <v>14.56005859375</v>
      </c>
      <c r="L89">
        <v>0.37203166226912932</v>
      </c>
      <c r="M89">
        <v>4.221635883905013E-2</v>
      </c>
      <c r="N89">
        <v>195</v>
      </c>
      <c r="O89">
        <v>50</v>
      </c>
      <c r="P89">
        <v>134</v>
      </c>
      <c r="Q89">
        <v>184</v>
      </c>
      <c r="R89">
        <v>100</v>
      </c>
      <c r="S89">
        <v>95</v>
      </c>
      <c r="T89">
        <v>1.1283896664611228</v>
      </c>
    </row>
    <row r="90" spans="1:20" x14ac:dyDescent="0.35">
      <c r="A90" s="1">
        <v>45880.436111111114</v>
      </c>
      <c r="B90" s="158" t="s">
        <v>24</v>
      </c>
      <c r="C90">
        <v>1600.6500244140625</v>
      </c>
      <c r="D90">
        <v>1601</v>
      </c>
      <c r="E90">
        <v>1600.3699951171875</v>
      </c>
      <c r="F90">
        <v>1600.9200439453125</v>
      </c>
      <c r="G90">
        <v>8987776</v>
      </c>
      <c r="H90">
        <v>658071392</v>
      </c>
      <c r="I90">
        <v>44328399.405056</v>
      </c>
      <c r="J90">
        <v>1.007608647934251E-2</v>
      </c>
      <c r="K90">
        <v>15.9700927734375</v>
      </c>
      <c r="L90">
        <v>0.37203166226912932</v>
      </c>
      <c r="M90">
        <v>3.9577836411609502E-2</v>
      </c>
      <c r="N90">
        <v>195</v>
      </c>
      <c r="O90">
        <v>50</v>
      </c>
      <c r="P90">
        <v>134</v>
      </c>
      <c r="Q90">
        <v>184</v>
      </c>
      <c r="R90">
        <v>100</v>
      </c>
      <c r="S90">
        <v>95</v>
      </c>
      <c r="T90">
        <v>1.1298880322465565</v>
      </c>
    </row>
    <row r="91" spans="1:20" x14ac:dyDescent="0.35">
      <c r="A91" s="1">
        <v>45880.436805555553</v>
      </c>
      <c r="B91" s="158" t="s">
        <v>24</v>
      </c>
      <c r="C91">
        <v>1600.7099609375</v>
      </c>
      <c r="D91">
        <v>1601.18994140625</v>
      </c>
      <c r="E91">
        <v>1599.969970703125</v>
      </c>
      <c r="F91">
        <v>1600.719970703125</v>
      </c>
      <c r="G91">
        <v>9558945</v>
      </c>
      <c r="H91">
        <v>667630337</v>
      </c>
      <c r="I91">
        <v>44328399.405056</v>
      </c>
      <c r="J91">
        <v>9.9498533184533781E-3</v>
      </c>
      <c r="K91">
        <v>15.77001953125</v>
      </c>
      <c r="L91">
        <v>0.38522427440633245</v>
      </c>
      <c r="M91">
        <v>4.221635883905013E-2</v>
      </c>
      <c r="N91">
        <v>201</v>
      </c>
      <c r="O91">
        <v>47</v>
      </c>
      <c r="P91">
        <v>131</v>
      </c>
      <c r="Q91">
        <v>184</v>
      </c>
      <c r="R91">
        <v>99</v>
      </c>
      <c r="S91">
        <v>96</v>
      </c>
      <c r="T91">
        <v>1.1318196074563371</v>
      </c>
    </row>
    <row r="92" spans="1:20" x14ac:dyDescent="0.35">
      <c r="A92" s="1">
        <v>45880.4375</v>
      </c>
      <c r="B92" s="158" t="s">
        <v>24</v>
      </c>
      <c r="C92">
        <v>1601.25</v>
      </c>
      <c r="D92">
        <v>1601.7900390625</v>
      </c>
      <c r="E92">
        <v>1600.81005859375</v>
      </c>
      <c r="F92">
        <v>1600.81005859375</v>
      </c>
      <c r="G92">
        <v>7199888</v>
      </c>
      <c r="H92">
        <v>674830225</v>
      </c>
      <c r="I92">
        <v>44328399.405056</v>
      </c>
      <c r="J92">
        <v>1.000669289913439E-2</v>
      </c>
      <c r="K92">
        <v>15.860107421875</v>
      </c>
      <c r="L92">
        <v>0.37994722955145116</v>
      </c>
      <c r="M92">
        <v>3.9577836411609502E-2</v>
      </c>
      <c r="N92">
        <v>199</v>
      </c>
      <c r="O92">
        <v>49</v>
      </c>
      <c r="P92">
        <v>131</v>
      </c>
      <c r="Q92">
        <v>186</v>
      </c>
      <c r="R92">
        <v>99</v>
      </c>
      <c r="S92">
        <v>94</v>
      </c>
      <c r="T92">
        <v>1.1306285779341754</v>
      </c>
    </row>
    <row r="93" spans="1:20" x14ac:dyDescent="0.35">
      <c r="A93" s="1">
        <v>45880.438194444447</v>
      </c>
      <c r="B93" s="158" t="s">
        <v>24</v>
      </c>
      <c r="C93">
        <v>1600.6400146484375</v>
      </c>
      <c r="D93">
        <v>1601.31005859375</v>
      </c>
      <c r="E93">
        <v>1600.6400146484375</v>
      </c>
      <c r="F93">
        <v>1601.239990234375</v>
      </c>
      <c r="G93">
        <v>7281134</v>
      </c>
      <c r="H93">
        <v>682111359</v>
      </c>
      <c r="I93">
        <v>44328399.405056</v>
      </c>
      <c r="J93">
        <v>1.027795171100231E-2</v>
      </c>
      <c r="K93">
        <v>16.2900390625</v>
      </c>
      <c r="L93">
        <v>0.39313984168865435</v>
      </c>
      <c r="M93">
        <v>4.221635883905013E-2</v>
      </c>
      <c r="N93">
        <v>201</v>
      </c>
      <c r="O93">
        <v>48</v>
      </c>
      <c r="P93">
        <v>130</v>
      </c>
      <c r="Q93">
        <v>188</v>
      </c>
      <c r="R93">
        <v>98</v>
      </c>
      <c r="S93">
        <v>93</v>
      </c>
      <c r="T93">
        <v>1.1302583081031565</v>
      </c>
    </row>
    <row r="94" spans="1:20" x14ac:dyDescent="0.35">
      <c r="A94" s="1">
        <v>45880.438888888886</v>
      </c>
      <c r="B94" s="158" t="s">
        <v>24</v>
      </c>
      <c r="C94">
        <v>1599.4599609375</v>
      </c>
      <c r="D94">
        <v>1600.530029296875</v>
      </c>
      <c r="E94">
        <v>1599.3599853515625</v>
      </c>
      <c r="F94">
        <v>1600.530029296875</v>
      </c>
      <c r="G94">
        <v>7102618</v>
      </c>
      <c r="H94">
        <v>689213977</v>
      </c>
      <c r="I94">
        <v>44328399.405056</v>
      </c>
      <c r="J94">
        <v>9.8300126849308108E-3</v>
      </c>
      <c r="K94">
        <v>15.580078125</v>
      </c>
      <c r="L94">
        <v>0.39313984168865435</v>
      </c>
      <c r="M94">
        <v>3.9577836411609502E-2</v>
      </c>
      <c r="N94">
        <v>203</v>
      </c>
      <c r="O94">
        <v>46</v>
      </c>
      <c r="P94">
        <v>130</v>
      </c>
      <c r="Q94">
        <v>188</v>
      </c>
      <c r="R94">
        <v>98</v>
      </c>
      <c r="S94">
        <v>93</v>
      </c>
      <c r="T94">
        <v>1.1290240993248817</v>
      </c>
    </row>
    <row r="95" spans="1:20" x14ac:dyDescent="0.35">
      <c r="A95" s="1">
        <v>45880.439583333333</v>
      </c>
      <c r="B95" s="158" t="s">
        <v>24</v>
      </c>
      <c r="C95">
        <v>1598.4000244140625</v>
      </c>
      <c r="D95">
        <v>1599.449951171875</v>
      </c>
      <c r="E95">
        <v>1598.199951171875</v>
      </c>
      <c r="F95">
        <v>1599.1400146484375</v>
      </c>
      <c r="G95">
        <v>6204321</v>
      </c>
      <c r="H95">
        <v>695418298</v>
      </c>
      <c r="I95">
        <v>44328399.405056</v>
      </c>
      <c r="J95">
        <v>8.9530041412794765E-3</v>
      </c>
      <c r="K95">
        <v>14.1900634765625</v>
      </c>
      <c r="L95">
        <v>0.37203166226912932</v>
      </c>
      <c r="M95">
        <v>3.6939313984168866E-2</v>
      </c>
      <c r="N95">
        <v>202</v>
      </c>
      <c r="O95">
        <v>44</v>
      </c>
      <c r="P95">
        <v>133</v>
      </c>
      <c r="Q95">
        <v>186</v>
      </c>
      <c r="R95">
        <v>99</v>
      </c>
      <c r="S95">
        <v>94</v>
      </c>
      <c r="T95">
        <v>1.1264954348760106</v>
      </c>
    </row>
    <row r="96" spans="1:20" x14ac:dyDescent="0.35">
      <c r="A96" s="1">
        <v>45880.44027777778</v>
      </c>
      <c r="B96" s="158" t="s">
        <v>24</v>
      </c>
      <c r="C96">
        <v>1597.719970703125</v>
      </c>
      <c r="D96">
        <v>1598.449951171875</v>
      </c>
      <c r="E96">
        <v>1597.719970703125</v>
      </c>
      <c r="F96">
        <v>1598.27001953125</v>
      </c>
      <c r="G96">
        <v>4106577</v>
      </c>
      <c r="H96">
        <v>699524875</v>
      </c>
      <c r="I96">
        <v>44328399.405056</v>
      </c>
      <c r="J96">
        <v>8.4040939901770736E-3</v>
      </c>
      <c r="K96">
        <v>13.320068359375</v>
      </c>
      <c r="L96">
        <v>0.36939313984168864</v>
      </c>
      <c r="M96">
        <v>3.9577836411609502E-2</v>
      </c>
      <c r="N96">
        <v>199</v>
      </c>
      <c r="O96">
        <v>45</v>
      </c>
      <c r="P96">
        <v>135</v>
      </c>
      <c r="Q96">
        <v>185</v>
      </c>
      <c r="R96">
        <v>100</v>
      </c>
      <c r="S96">
        <v>94</v>
      </c>
      <c r="T96">
        <v>1.121281068288549</v>
      </c>
    </row>
    <row r="97" spans="1:20" x14ac:dyDescent="0.35">
      <c r="A97" s="1">
        <v>45880.440972222219</v>
      </c>
      <c r="B97" s="158" t="s">
        <v>24</v>
      </c>
      <c r="C97">
        <v>1597.6300048828125</v>
      </c>
      <c r="D97">
        <v>1597.8399658203125</v>
      </c>
      <c r="E97">
        <v>1597.3800048828125</v>
      </c>
      <c r="F97">
        <v>1597.780029296875</v>
      </c>
      <c r="G97">
        <v>4986402</v>
      </c>
      <c r="H97">
        <v>704511277</v>
      </c>
      <c r="I97">
        <v>44328399.405056</v>
      </c>
      <c r="J97">
        <v>8.0949421245218121E-3</v>
      </c>
      <c r="K97">
        <v>12.830078125</v>
      </c>
      <c r="L97">
        <v>0.35620052770448551</v>
      </c>
      <c r="M97">
        <v>5.0131926121372031E-2</v>
      </c>
      <c r="N97">
        <v>197</v>
      </c>
      <c r="O97">
        <v>44</v>
      </c>
      <c r="P97">
        <v>138</v>
      </c>
      <c r="Q97">
        <v>189</v>
      </c>
      <c r="R97">
        <v>97</v>
      </c>
      <c r="S97">
        <v>93</v>
      </c>
      <c r="T97">
        <v>1.1167650337786408</v>
      </c>
    </row>
    <row r="98" spans="1:20" x14ac:dyDescent="0.35">
      <c r="A98" s="1">
        <v>45880.441666666666</v>
      </c>
      <c r="B98" s="158" t="s">
        <v>24</v>
      </c>
      <c r="C98">
        <v>1598.280029296875</v>
      </c>
      <c r="D98">
        <v>1598.2900390625</v>
      </c>
      <c r="E98">
        <v>1597.699951171875</v>
      </c>
      <c r="F98">
        <v>1597.719970703125</v>
      </c>
      <c r="G98">
        <v>4265719</v>
      </c>
      <c r="H98">
        <v>708776996</v>
      </c>
      <c r="I98">
        <v>44328399.405056</v>
      </c>
      <c r="J98">
        <v>8.0570490707344705E-3</v>
      </c>
      <c r="K98">
        <v>12.77001953125</v>
      </c>
      <c r="L98">
        <v>0.34828496042216361</v>
      </c>
      <c r="M98">
        <v>5.0131926121372031E-2</v>
      </c>
      <c r="N98">
        <v>195</v>
      </c>
      <c r="O98">
        <v>46</v>
      </c>
      <c r="P98">
        <v>138</v>
      </c>
      <c r="Q98">
        <v>187</v>
      </c>
      <c r="R98">
        <v>99</v>
      </c>
      <c r="S98">
        <v>93</v>
      </c>
      <c r="T98">
        <v>1.1115805039252369</v>
      </c>
    </row>
    <row r="99" spans="1:20" x14ac:dyDescent="0.35">
      <c r="A99" s="1">
        <v>45880.442361111112</v>
      </c>
      <c r="B99" s="158" t="s">
        <v>24</v>
      </c>
      <c r="C99">
        <v>1598.25</v>
      </c>
      <c r="D99">
        <v>1598.6300048828125</v>
      </c>
      <c r="E99">
        <v>1598.1300048828125</v>
      </c>
      <c r="F99">
        <v>1598.280029296875</v>
      </c>
      <c r="G99">
        <v>3630799</v>
      </c>
      <c r="H99">
        <v>712407795</v>
      </c>
      <c r="I99">
        <v>44328399.405056</v>
      </c>
      <c r="J99">
        <v>8.4104094991416297E-3</v>
      </c>
      <c r="K99">
        <v>13.330078125</v>
      </c>
      <c r="L99">
        <v>0.33245382585751981</v>
      </c>
      <c r="M99">
        <v>5.2770448548812667E-2</v>
      </c>
      <c r="N99">
        <v>193</v>
      </c>
      <c r="O99">
        <v>51</v>
      </c>
      <c r="P99">
        <v>135</v>
      </c>
      <c r="Q99">
        <v>186</v>
      </c>
      <c r="R99">
        <v>99</v>
      </c>
      <c r="S99">
        <v>94</v>
      </c>
      <c r="T99">
        <v>1.1062688268348526</v>
      </c>
    </row>
    <row r="100" spans="1:20" x14ac:dyDescent="0.35">
      <c r="A100" s="1">
        <v>45880.443055555559</v>
      </c>
      <c r="B100" s="158" t="s">
        <v>24</v>
      </c>
      <c r="C100">
        <v>1598</v>
      </c>
      <c r="D100">
        <v>1598.43994140625</v>
      </c>
      <c r="E100">
        <v>1597.9300537109375</v>
      </c>
      <c r="F100">
        <v>1598.43994140625</v>
      </c>
      <c r="G100">
        <v>3884137</v>
      </c>
      <c r="H100">
        <v>716291932</v>
      </c>
      <c r="I100">
        <v>44328399.405056</v>
      </c>
      <c r="J100">
        <v>8.5113036057705271E-3</v>
      </c>
      <c r="K100">
        <v>13.489990234375</v>
      </c>
      <c r="L100">
        <v>0.33245382585751981</v>
      </c>
      <c r="M100">
        <v>5.2770448548812667E-2</v>
      </c>
      <c r="N100">
        <v>188</v>
      </c>
      <c r="O100">
        <v>57</v>
      </c>
      <c r="P100">
        <v>134</v>
      </c>
      <c r="Q100">
        <v>185</v>
      </c>
      <c r="R100">
        <v>98</v>
      </c>
      <c r="S100">
        <v>96</v>
      </c>
      <c r="T100">
        <v>1.1013806736747445</v>
      </c>
    </row>
    <row r="101" spans="1:20" x14ac:dyDescent="0.35">
      <c r="A101" s="1">
        <v>45880.443749999999</v>
      </c>
      <c r="B101" s="158" t="s">
        <v>24</v>
      </c>
      <c r="C101">
        <v>1597.699951171875</v>
      </c>
      <c r="D101">
        <v>1598.239990234375</v>
      </c>
      <c r="E101">
        <v>1597.5999755859375</v>
      </c>
      <c r="F101">
        <v>1598.0699462890625</v>
      </c>
      <c r="G101">
        <v>3249639</v>
      </c>
      <c r="H101">
        <v>719541571</v>
      </c>
      <c r="I101">
        <v>44328399.405056</v>
      </c>
      <c r="J101">
        <v>8.2778608292879419E-3</v>
      </c>
      <c r="K101">
        <v>13.1199951171875</v>
      </c>
      <c r="L101">
        <v>0.32717678100263853</v>
      </c>
      <c r="M101">
        <v>6.0686015831134567E-2</v>
      </c>
      <c r="N101">
        <v>186</v>
      </c>
      <c r="O101">
        <v>58</v>
      </c>
      <c r="P101">
        <v>135</v>
      </c>
      <c r="Q101">
        <v>183</v>
      </c>
      <c r="R101">
        <v>101</v>
      </c>
      <c r="S101">
        <v>95</v>
      </c>
      <c r="T101">
        <v>1.0946066486039867</v>
      </c>
    </row>
    <row r="102" spans="1:20" x14ac:dyDescent="0.35">
      <c r="A102" s="1">
        <v>45880.444444444445</v>
      </c>
      <c r="B102" s="158" t="s">
        <v>24</v>
      </c>
      <c r="C102">
        <v>1597.97998046875</v>
      </c>
      <c r="D102">
        <v>1598.0899658203125</v>
      </c>
      <c r="E102">
        <v>1597.719970703125</v>
      </c>
      <c r="F102">
        <v>1597.75</v>
      </c>
      <c r="G102">
        <v>3096671</v>
      </c>
      <c r="H102">
        <v>722638242</v>
      </c>
      <c r="I102">
        <v>44328399.405056</v>
      </c>
      <c r="J102">
        <v>8.0759955976281404E-3</v>
      </c>
      <c r="K102">
        <v>12.800048828125</v>
      </c>
      <c r="L102">
        <v>0.32453825857519791</v>
      </c>
      <c r="M102">
        <v>5.8047493403693931E-2</v>
      </c>
      <c r="N102">
        <v>184</v>
      </c>
      <c r="O102">
        <v>56</v>
      </c>
      <c r="P102">
        <v>139</v>
      </c>
      <c r="Q102">
        <v>181</v>
      </c>
      <c r="R102">
        <v>103</v>
      </c>
      <c r="S102">
        <v>95</v>
      </c>
      <c r="T102">
        <v>1.0889514542500311</v>
      </c>
    </row>
    <row r="103" spans="1:20" x14ac:dyDescent="0.35">
      <c r="A103" s="1">
        <v>45880.445138888892</v>
      </c>
      <c r="B103" s="158" t="s">
        <v>24</v>
      </c>
      <c r="C103">
        <v>1597.6500244140625</v>
      </c>
      <c r="D103">
        <v>1597.989990234375</v>
      </c>
      <c r="E103">
        <v>1597.6199951171875</v>
      </c>
      <c r="F103">
        <v>1597.989990234375</v>
      </c>
      <c r="G103">
        <v>2815682</v>
      </c>
      <c r="H103">
        <v>725453924</v>
      </c>
      <c r="I103">
        <v>44328399.405056</v>
      </c>
      <c r="J103">
        <v>8.2274137759734932E-3</v>
      </c>
      <c r="K103">
        <v>13.0400390625</v>
      </c>
      <c r="L103">
        <v>0.31662269129287601</v>
      </c>
      <c r="M103">
        <v>4.7493403693931395E-2</v>
      </c>
      <c r="N103">
        <v>184</v>
      </c>
      <c r="O103">
        <v>61</v>
      </c>
      <c r="P103">
        <v>134</v>
      </c>
      <c r="Q103">
        <v>180</v>
      </c>
      <c r="R103">
        <v>102</v>
      </c>
      <c r="S103">
        <v>97</v>
      </c>
      <c r="T103">
        <v>1.0822334993685399</v>
      </c>
    </row>
    <row r="104" spans="1:20" x14ac:dyDescent="0.35">
      <c r="A104" s="1">
        <v>45880.445833333331</v>
      </c>
      <c r="B104" s="158" t="s">
        <v>24</v>
      </c>
      <c r="C104">
        <v>1597.56005859375</v>
      </c>
      <c r="D104">
        <v>1597.72998046875</v>
      </c>
      <c r="E104">
        <v>1597.3800048828125</v>
      </c>
      <c r="F104">
        <v>1597.6800537109375</v>
      </c>
      <c r="G104">
        <v>2493000</v>
      </c>
      <c r="H104">
        <v>727946924</v>
      </c>
      <c r="I104">
        <v>44328399.405056</v>
      </c>
      <c r="J104">
        <v>8.0318640532782495E-3</v>
      </c>
      <c r="K104">
        <v>12.7301025390625</v>
      </c>
      <c r="L104">
        <v>0.32981530343007914</v>
      </c>
      <c r="M104">
        <v>5.5408970976253295E-2</v>
      </c>
      <c r="N104">
        <v>184</v>
      </c>
      <c r="O104">
        <v>54</v>
      </c>
      <c r="P104">
        <v>141</v>
      </c>
      <c r="Q104">
        <v>179</v>
      </c>
      <c r="R104">
        <v>102</v>
      </c>
      <c r="S104">
        <v>98</v>
      </c>
      <c r="T104">
        <v>1.0756561610742359</v>
      </c>
    </row>
    <row r="105" spans="1:20" x14ac:dyDescent="0.35">
      <c r="A105" s="1">
        <v>45880.446527777778</v>
      </c>
      <c r="B105" s="158" t="s">
        <v>24</v>
      </c>
      <c r="C105">
        <v>1597.5699462890625</v>
      </c>
      <c r="D105">
        <v>1597.5699462890625</v>
      </c>
      <c r="E105">
        <v>1597.239990234375</v>
      </c>
      <c r="F105">
        <v>1597.3499755859375</v>
      </c>
      <c r="G105">
        <v>3509440</v>
      </c>
      <c r="H105">
        <v>731456364</v>
      </c>
      <c r="I105">
        <v>44328399.405056</v>
      </c>
      <c r="J105">
        <v>7.8236062942518853E-3</v>
      </c>
      <c r="K105">
        <v>12.4000244140625</v>
      </c>
      <c r="L105">
        <v>0.31926121372031663</v>
      </c>
      <c r="M105">
        <v>4.7493403693931395E-2</v>
      </c>
      <c r="N105">
        <v>184</v>
      </c>
      <c r="O105">
        <v>52</v>
      </c>
      <c r="P105">
        <v>143</v>
      </c>
      <c r="Q105">
        <v>179</v>
      </c>
      <c r="R105">
        <v>102</v>
      </c>
      <c r="S105">
        <v>98</v>
      </c>
      <c r="T105">
        <v>1.0704314767353327</v>
      </c>
    </row>
    <row r="106" spans="1:20" x14ac:dyDescent="0.35">
      <c r="A106" s="1">
        <v>45880.447222222225</v>
      </c>
      <c r="B106" s="158" t="s">
        <v>24</v>
      </c>
      <c r="C106">
        <v>1597.489990234375</v>
      </c>
      <c r="D106">
        <v>1597.5699462890625</v>
      </c>
      <c r="E106">
        <v>1597.0699462890625</v>
      </c>
      <c r="F106">
        <v>1597.5699462890625</v>
      </c>
      <c r="G106">
        <v>2755724</v>
      </c>
      <c r="H106">
        <v>734212088</v>
      </c>
      <c r="I106">
        <v>44328399.405056</v>
      </c>
      <c r="J106">
        <v>7.9623934546681242E-3</v>
      </c>
      <c r="K106">
        <v>12.6199951171875</v>
      </c>
      <c r="L106">
        <v>0.31398416886543534</v>
      </c>
      <c r="M106">
        <v>5.0131926121372031E-2</v>
      </c>
      <c r="N106">
        <v>185</v>
      </c>
      <c r="O106">
        <v>51</v>
      </c>
      <c r="P106">
        <v>143</v>
      </c>
      <c r="Q106">
        <v>179</v>
      </c>
      <c r="R106">
        <v>102</v>
      </c>
      <c r="S106">
        <v>98</v>
      </c>
      <c r="T106">
        <v>1.0642724462273039</v>
      </c>
    </row>
    <row r="107" spans="1:20" x14ac:dyDescent="0.35">
      <c r="A107" s="1">
        <v>45880.447916666664</v>
      </c>
      <c r="B107" s="158" t="s">
        <v>24</v>
      </c>
      <c r="C107">
        <v>1597.0799560546875</v>
      </c>
      <c r="D107">
        <v>1597.6500244140625</v>
      </c>
      <c r="E107">
        <v>1597.0799560546875</v>
      </c>
      <c r="F107">
        <v>1597.550048828125</v>
      </c>
      <c r="G107">
        <v>3652195</v>
      </c>
      <c r="H107">
        <v>737864283</v>
      </c>
      <c r="I107">
        <v>44328399.405056</v>
      </c>
      <c r="J107">
        <v>7.9498394551410171E-3</v>
      </c>
      <c r="K107">
        <v>12.60009765625</v>
      </c>
      <c r="L107">
        <v>0.31926121372031663</v>
      </c>
      <c r="M107">
        <v>5.2770448548812667E-2</v>
      </c>
      <c r="N107">
        <v>187</v>
      </c>
      <c r="O107">
        <v>47</v>
      </c>
      <c r="P107">
        <v>145</v>
      </c>
      <c r="Q107">
        <v>178</v>
      </c>
      <c r="R107">
        <v>102</v>
      </c>
      <c r="S107">
        <v>99</v>
      </c>
      <c r="T107">
        <v>1.0597315841692165</v>
      </c>
    </row>
    <row r="108" spans="1:20" x14ac:dyDescent="0.35">
      <c r="A108" s="1">
        <v>45880.448611111111</v>
      </c>
      <c r="B108" s="158" t="s">
        <v>24</v>
      </c>
      <c r="C108">
        <v>1597.6300048828125</v>
      </c>
      <c r="D108">
        <v>1597.6700439453125</v>
      </c>
      <c r="E108">
        <v>1597.300048828125</v>
      </c>
      <c r="F108">
        <v>1597.4100341796875</v>
      </c>
      <c r="G108">
        <v>2762281</v>
      </c>
      <c r="H108">
        <v>740626564</v>
      </c>
      <c r="I108">
        <v>44328399.405056</v>
      </c>
      <c r="J108">
        <v>7.8614993480392269E-3</v>
      </c>
      <c r="K108">
        <v>12.4600830078125</v>
      </c>
      <c r="L108">
        <v>0.31134564643799473</v>
      </c>
      <c r="M108">
        <v>5.5408970976253295E-2</v>
      </c>
      <c r="N108">
        <v>182</v>
      </c>
      <c r="O108">
        <v>54</v>
      </c>
      <c r="P108">
        <v>143</v>
      </c>
      <c r="Q108">
        <v>174</v>
      </c>
      <c r="R108">
        <v>106</v>
      </c>
      <c r="S108">
        <v>99</v>
      </c>
      <c r="T108">
        <v>1.0529760686281884</v>
      </c>
    </row>
    <row r="109" spans="1:20" x14ac:dyDescent="0.35">
      <c r="A109" s="1">
        <v>45880.449305555558</v>
      </c>
      <c r="B109" s="158" t="s">
        <v>24</v>
      </c>
      <c r="C109">
        <v>1598.1800537109375</v>
      </c>
      <c r="D109">
        <v>1598.300048828125</v>
      </c>
      <c r="E109">
        <v>1597.739990234375</v>
      </c>
      <c r="F109">
        <v>1597.739990234375</v>
      </c>
      <c r="G109">
        <v>2394171</v>
      </c>
      <c r="H109">
        <v>743020735</v>
      </c>
      <c r="I109">
        <v>44328399.405056</v>
      </c>
      <c r="J109">
        <v>8.0696800886635844E-3</v>
      </c>
      <c r="K109">
        <v>12.7900390625</v>
      </c>
      <c r="L109">
        <v>0.30606860158311344</v>
      </c>
      <c r="M109">
        <v>5.2770448548812667E-2</v>
      </c>
      <c r="N109">
        <v>183</v>
      </c>
      <c r="O109">
        <v>49</v>
      </c>
      <c r="P109">
        <v>147</v>
      </c>
      <c r="Q109">
        <v>174</v>
      </c>
      <c r="R109">
        <v>105</v>
      </c>
      <c r="S109">
        <v>100</v>
      </c>
      <c r="T109">
        <v>1.047243345036776</v>
      </c>
    </row>
    <row r="110" spans="1:20" x14ac:dyDescent="0.35">
      <c r="A110" s="1">
        <v>45880.45</v>
      </c>
      <c r="B110" s="158" t="s">
        <v>24</v>
      </c>
      <c r="C110">
        <v>1597.93994140625</v>
      </c>
      <c r="D110">
        <v>1598.3800048828125</v>
      </c>
      <c r="E110">
        <v>1597.93994140625</v>
      </c>
      <c r="F110">
        <v>1598.22998046875</v>
      </c>
      <c r="G110">
        <v>2578179</v>
      </c>
      <c r="H110">
        <v>745598914</v>
      </c>
      <c r="I110">
        <v>44328399.405056</v>
      </c>
      <c r="J110">
        <v>8.3788319543188459E-3</v>
      </c>
      <c r="K110">
        <v>13.280029296875</v>
      </c>
      <c r="L110">
        <v>0.30343007915567283</v>
      </c>
      <c r="M110">
        <v>5.5408970976253295E-2</v>
      </c>
      <c r="N110">
        <v>188</v>
      </c>
      <c r="O110">
        <v>45</v>
      </c>
      <c r="P110">
        <v>146</v>
      </c>
      <c r="Q110">
        <v>174</v>
      </c>
      <c r="R110">
        <v>103</v>
      </c>
      <c r="S110">
        <v>102</v>
      </c>
      <c r="T110">
        <v>1.0418656949667706</v>
      </c>
    </row>
    <row r="111" spans="1:20" x14ac:dyDescent="0.35">
      <c r="A111" s="1">
        <v>45880.450694444444</v>
      </c>
      <c r="B111" s="158" t="s">
        <v>24</v>
      </c>
      <c r="C111">
        <v>1597.9599609375</v>
      </c>
      <c r="D111">
        <v>1598.3199462890625</v>
      </c>
      <c r="E111">
        <v>1597.8800048828125</v>
      </c>
      <c r="F111">
        <v>1598.0400390625</v>
      </c>
      <c r="G111">
        <v>2310910</v>
      </c>
      <c r="H111">
        <v>747909824</v>
      </c>
      <c r="I111">
        <v>44328399.405056</v>
      </c>
      <c r="J111">
        <v>8.2589913207962787E-3</v>
      </c>
      <c r="K111">
        <v>13.090087890625</v>
      </c>
      <c r="L111">
        <v>0.29815303430079154</v>
      </c>
      <c r="M111">
        <v>5.2770448548812667E-2</v>
      </c>
      <c r="N111">
        <v>188</v>
      </c>
      <c r="O111">
        <v>44</v>
      </c>
      <c r="P111">
        <v>147</v>
      </c>
      <c r="Q111">
        <v>173</v>
      </c>
      <c r="R111">
        <v>104</v>
      </c>
      <c r="S111">
        <v>102</v>
      </c>
      <c r="T111">
        <v>1.0355836134568912</v>
      </c>
    </row>
    <row r="112" spans="1:20" x14ac:dyDescent="0.35">
      <c r="A112" s="1">
        <v>45880.451388888891</v>
      </c>
      <c r="B112" s="158" t="s">
        <v>24</v>
      </c>
      <c r="C112">
        <v>1598.06005859375</v>
      </c>
      <c r="D112">
        <v>1598.0699462890625</v>
      </c>
      <c r="E112">
        <v>1597.9100341796875</v>
      </c>
      <c r="F112">
        <v>1598.030029296875</v>
      </c>
      <c r="G112">
        <v>3468424</v>
      </c>
      <c r="H112">
        <v>751378248</v>
      </c>
      <c r="I112">
        <v>44328399.405056</v>
      </c>
      <c r="J112">
        <v>8.2526758118317209E-3</v>
      </c>
      <c r="K112">
        <v>13.080078125</v>
      </c>
      <c r="L112">
        <v>0.29287598944591031</v>
      </c>
      <c r="M112">
        <v>5.2770448548812667E-2</v>
      </c>
      <c r="N112">
        <v>187</v>
      </c>
      <c r="O112">
        <v>44</v>
      </c>
      <c r="P112">
        <v>148</v>
      </c>
      <c r="Q112">
        <v>168</v>
      </c>
      <c r="R112">
        <v>109</v>
      </c>
      <c r="S112">
        <v>102</v>
      </c>
      <c r="T112">
        <v>1.0308165462306915</v>
      </c>
    </row>
    <row r="113" spans="1:20" x14ac:dyDescent="0.35">
      <c r="A113" s="1">
        <v>45880.45208333333</v>
      </c>
      <c r="B113" s="158" t="s">
        <v>24</v>
      </c>
      <c r="C113">
        <v>1598.0899658203125</v>
      </c>
      <c r="D113">
        <v>1598.56005859375</v>
      </c>
      <c r="E113">
        <v>1597.969970703125</v>
      </c>
      <c r="F113">
        <v>1597.969970703125</v>
      </c>
      <c r="G113">
        <v>3076435</v>
      </c>
      <c r="H113">
        <v>754454683</v>
      </c>
      <c r="I113">
        <v>44328399.405056</v>
      </c>
      <c r="J113">
        <v>8.2147827580443793E-3</v>
      </c>
      <c r="K113">
        <v>13.02001953125</v>
      </c>
      <c r="L113">
        <v>0.29815303430079154</v>
      </c>
      <c r="M113">
        <v>5.8047493403693931E-2</v>
      </c>
      <c r="N113">
        <v>185</v>
      </c>
      <c r="O113">
        <v>47</v>
      </c>
      <c r="P113">
        <v>147</v>
      </c>
      <c r="Q113">
        <v>167</v>
      </c>
      <c r="R113">
        <v>110</v>
      </c>
      <c r="S113">
        <v>102</v>
      </c>
      <c r="T113">
        <v>1.0266888947396504</v>
      </c>
    </row>
    <row r="114" spans="1:20" x14ac:dyDescent="0.35">
      <c r="A114" s="1">
        <v>45880.452777777777</v>
      </c>
      <c r="B114" s="158" t="s">
        <v>24</v>
      </c>
      <c r="C114">
        <v>1598.25</v>
      </c>
      <c r="D114">
        <v>1598.2900390625</v>
      </c>
      <c r="E114">
        <v>1597.949951171875</v>
      </c>
      <c r="F114">
        <v>1598.0999755859375</v>
      </c>
      <c r="G114">
        <v>2982696</v>
      </c>
      <c r="H114">
        <v>757437379</v>
      </c>
      <c r="I114">
        <v>44328399.405056</v>
      </c>
      <c r="J114">
        <v>8.2968073561816118E-3</v>
      </c>
      <c r="K114">
        <v>13.1500244140625</v>
      </c>
      <c r="L114">
        <v>0.29551451187335093</v>
      </c>
      <c r="M114">
        <v>6.0686015831134567E-2</v>
      </c>
      <c r="N114">
        <v>184</v>
      </c>
      <c r="O114">
        <v>47</v>
      </c>
      <c r="P114">
        <v>148</v>
      </c>
      <c r="Q114">
        <v>167</v>
      </c>
      <c r="R114">
        <v>107</v>
      </c>
      <c r="S114">
        <v>105</v>
      </c>
      <c r="T114">
        <v>1.0213930974208509</v>
      </c>
    </row>
    <row r="115" spans="1:20" x14ac:dyDescent="0.35">
      <c r="A115" s="1">
        <v>45880.453472222223</v>
      </c>
      <c r="B115" s="158" t="s">
        <v>24</v>
      </c>
      <c r="C115">
        <v>1598.5400390625</v>
      </c>
      <c r="D115">
        <v>1598.5799560546875</v>
      </c>
      <c r="E115">
        <v>1598.300048828125</v>
      </c>
      <c r="F115">
        <v>1598.300048828125</v>
      </c>
      <c r="G115">
        <v>3084440</v>
      </c>
      <c r="H115">
        <v>760521819</v>
      </c>
      <c r="I115">
        <v>44328399.405056</v>
      </c>
      <c r="J115">
        <v>8.4230405170707436E-3</v>
      </c>
      <c r="K115">
        <v>13.35009765625</v>
      </c>
      <c r="L115">
        <v>0.27968337730870713</v>
      </c>
      <c r="M115">
        <v>5.8047493403693931E-2</v>
      </c>
      <c r="N115">
        <v>184</v>
      </c>
      <c r="O115">
        <v>44</v>
      </c>
      <c r="P115">
        <v>151</v>
      </c>
      <c r="Q115">
        <v>166</v>
      </c>
      <c r="R115">
        <v>109</v>
      </c>
      <c r="S115">
        <v>104</v>
      </c>
      <c r="T115">
        <v>1.0163334212284916</v>
      </c>
    </row>
    <row r="116" spans="1:20" x14ac:dyDescent="0.35">
      <c r="A116" s="1">
        <v>45880.45416666667</v>
      </c>
      <c r="B116" s="158" t="s">
        <v>24</v>
      </c>
      <c r="C116">
        <v>1598.530029296875</v>
      </c>
      <c r="D116">
        <v>1599.1400146484375</v>
      </c>
      <c r="E116">
        <v>1598.530029296875</v>
      </c>
      <c r="F116">
        <v>1598.9000244140625</v>
      </c>
      <c r="G116">
        <v>2649334</v>
      </c>
      <c r="H116">
        <v>763171153</v>
      </c>
      <c r="I116">
        <v>44328399.405056</v>
      </c>
      <c r="J116">
        <v>8.8015859629341237E-3</v>
      </c>
      <c r="K116">
        <v>13.9500732421875</v>
      </c>
      <c r="L116">
        <v>0.28759894459102903</v>
      </c>
      <c r="M116">
        <v>5.5408970976253295E-2</v>
      </c>
      <c r="N116">
        <v>183</v>
      </c>
      <c r="O116">
        <v>49</v>
      </c>
      <c r="P116">
        <v>147</v>
      </c>
      <c r="Q116">
        <v>164</v>
      </c>
      <c r="R116">
        <v>110</v>
      </c>
      <c r="S116">
        <v>105</v>
      </c>
      <c r="T116">
        <v>1.010929567963204</v>
      </c>
    </row>
    <row r="117" spans="1:20" x14ac:dyDescent="0.35">
      <c r="A117" s="1">
        <v>45880.454861111109</v>
      </c>
      <c r="B117" s="158" t="s">
        <v>24</v>
      </c>
      <c r="C117">
        <v>1598.8800048828125</v>
      </c>
      <c r="D117">
        <v>1599.0899658203125</v>
      </c>
      <c r="E117">
        <v>1598.5400390625</v>
      </c>
      <c r="F117">
        <v>1598.5999755859375</v>
      </c>
      <c r="G117">
        <v>2447036</v>
      </c>
      <c r="H117">
        <v>765618189</v>
      </c>
      <c r="I117">
        <v>44328399.405056</v>
      </c>
      <c r="J117">
        <v>8.6122747308014311E-3</v>
      </c>
      <c r="K117">
        <v>13.6500244140625</v>
      </c>
      <c r="L117">
        <v>0.27968337730870713</v>
      </c>
      <c r="M117">
        <v>5.5408970976253295E-2</v>
      </c>
      <c r="N117">
        <v>183</v>
      </c>
      <c r="O117">
        <v>49</v>
      </c>
      <c r="P117">
        <v>147</v>
      </c>
      <c r="Q117">
        <v>163</v>
      </c>
      <c r="R117">
        <v>111</v>
      </c>
      <c r="S117">
        <v>105</v>
      </c>
      <c r="T117">
        <v>1.0056547741034647</v>
      </c>
    </row>
    <row r="118" spans="1:20" x14ac:dyDescent="0.35">
      <c r="A118" s="1">
        <v>45880.455555555556</v>
      </c>
      <c r="B118" s="158" t="s">
        <v>24</v>
      </c>
      <c r="C118">
        <v>1598.4200439453125</v>
      </c>
      <c r="D118">
        <v>1599.199951171875</v>
      </c>
      <c r="E118">
        <v>1598.3699951171875</v>
      </c>
      <c r="F118">
        <v>1598.8900146484375</v>
      </c>
      <c r="G118">
        <v>3413356</v>
      </c>
      <c r="H118">
        <v>769031545</v>
      </c>
      <c r="I118">
        <v>44328399.405056</v>
      </c>
      <c r="J118">
        <v>8.7952704539695677E-3</v>
      </c>
      <c r="K118">
        <v>13.9400634765625</v>
      </c>
      <c r="L118">
        <v>0.28496042216358841</v>
      </c>
      <c r="M118">
        <v>5.2770448548812667E-2</v>
      </c>
      <c r="N118">
        <v>185</v>
      </c>
      <c r="O118">
        <v>46</v>
      </c>
      <c r="P118">
        <v>148</v>
      </c>
      <c r="Q118">
        <v>162</v>
      </c>
      <c r="R118">
        <v>111</v>
      </c>
      <c r="S118">
        <v>106</v>
      </c>
      <c r="T118">
        <v>1.0014911174390353</v>
      </c>
    </row>
    <row r="119" spans="1:20" x14ac:dyDescent="0.35">
      <c r="A119" s="1">
        <v>45880.456250000003</v>
      </c>
      <c r="B119" s="158" t="s">
        <v>24</v>
      </c>
      <c r="C119">
        <v>1598.2099609375</v>
      </c>
      <c r="D119">
        <v>1598.739990234375</v>
      </c>
      <c r="E119">
        <v>1598.2099609375</v>
      </c>
      <c r="F119">
        <v>1598.739990234375</v>
      </c>
      <c r="G119">
        <v>3467772</v>
      </c>
      <c r="H119">
        <v>772499317</v>
      </c>
      <c r="I119">
        <v>44328399.405056</v>
      </c>
      <c r="J119">
        <v>8.7006148379032196E-3</v>
      </c>
      <c r="K119">
        <v>13.7900390625</v>
      </c>
      <c r="L119">
        <v>0.28759894459102903</v>
      </c>
      <c r="M119">
        <v>5.2770448548812667E-2</v>
      </c>
      <c r="N119">
        <v>184</v>
      </c>
      <c r="O119">
        <v>45</v>
      </c>
      <c r="P119">
        <v>150</v>
      </c>
      <c r="Q119">
        <v>163</v>
      </c>
      <c r="R119">
        <v>108</v>
      </c>
      <c r="S119">
        <v>108</v>
      </c>
      <c r="T119">
        <v>0.9975509165335209</v>
      </c>
    </row>
    <row r="120" spans="1:20" x14ac:dyDescent="0.35">
      <c r="A120" s="1">
        <v>45880.456944444442</v>
      </c>
      <c r="B120" s="158" t="s">
        <v>24</v>
      </c>
      <c r="C120">
        <v>1598.300048828125</v>
      </c>
      <c r="D120">
        <v>1598.4200439453125</v>
      </c>
      <c r="E120">
        <v>1597.97998046875</v>
      </c>
      <c r="F120">
        <v>1598.1800537109375</v>
      </c>
      <c r="G120">
        <v>3317564</v>
      </c>
      <c r="H120">
        <v>775816881</v>
      </c>
      <c r="I120">
        <v>44328399.405056</v>
      </c>
      <c r="J120">
        <v>8.3473314278980672E-3</v>
      </c>
      <c r="K120">
        <v>13.2301025390625</v>
      </c>
      <c r="L120">
        <v>0.29551451187335093</v>
      </c>
      <c r="M120">
        <v>5.2770448548812667E-2</v>
      </c>
      <c r="N120">
        <v>186</v>
      </c>
      <c r="O120">
        <v>44</v>
      </c>
      <c r="P120">
        <v>149</v>
      </c>
      <c r="Q120">
        <v>161</v>
      </c>
      <c r="R120">
        <v>108</v>
      </c>
      <c r="S120">
        <v>110</v>
      </c>
      <c r="T120">
        <v>0.99350955950198649</v>
      </c>
    </row>
    <row r="121" spans="1:20" x14ac:dyDescent="0.35">
      <c r="A121" s="1">
        <v>45880.457638888889</v>
      </c>
      <c r="B121" s="158" t="s">
        <v>24</v>
      </c>
      <c r="C121">
        <v>1597.8299560546875</v>
      </c>
      <c r="D121">
        <v>1598.3299560546875</v>
      </c>
      <c r="E121">
        <v>1597.8299560546875</v>
      </c>
      <c r="F121">
        <v>1598.3299560546875</v>
      </c>
      <c r="G121">
        <v>2425757</v>
      </c>
      <c r="H121">
        <v>778242638</v>
      </c>
      <c r="I121">
        <v>44328399.405056</v>
      </c>
      <c r="J121">
        <v>8.4419100255624085E-3</v>
      </c>
      <c r="K121">
        <v>13.3800048828125</v>
      </c>
      <c r="L121">
        <v>0.28759894459102903</v>
      </c>
      <c r="M121">
        <v>5.0131926121372031E-2</v>
      </c>
      <c r="N121">
        <v>184</v>
      </c>
      <c r="O121">
        <v>46</v>
      </c>
      <c r="P121">
        <v>149</v>
      </c>
      <c r="Q121">
        <v>159</v>
      </c>
      <c r="R121">
        <v>107</v>
      </c>
      <c r="S121">
        <v>113</v>
      </c>
      <c r="T121">
        <v>0.98831018537585968</v>
      </c>
    </row>
    <row r="122" spans="1:20" x14ac:dyDescent="0.35">
      <c r="A122" s="1">
        <v>45880.458333333336</v>
      </c>
      <c r="B122" s="158" t="s">
        <v>24</v>
      </c>
      <c r="C122">
        <v>1597.6099853515625</v>
      </c>
      <c r="D122">
        <v>1597.989990234375</v>
      </c>
      <c r="E122">
        <v>1597.489990234375</v>
      </c>
      <c r="F122">
        <v>1597.989990234375</v>
      </c>
      <c r="G122">
        <v>4302263</v>
      </c>
      <c r="H122">
        <v>782544901</v>
      </c>
      <c r="I122">
        <v>44328399.405056</v>
      </c>
      <c r="J122">
        <v>8.2274137759734932E-3</v>
      </c>
      <c r="K122">
        <v>13.0400390625</v>
      </c>
      <c r="L122">
        <v>0.28232189973614774</v>
      </c>
      <c r="M122">
        <v>5.2770448548812667E-2</v>
      </c>
      <c r="N122">
        <v>181</v>
      </c>
      <c r="O122">
        <v>45</v>
      </c>
      <c r="P122">
        <v>153</v>
      </c>
      <c r="Q122">
        <v>159</v>
      </c>
      <c r="R122">
        <v>107</v>
      </c>
      <c r="S122">
        <v>113</v>
      </c>
      <c r="T122">
        <v>0.98555359544307353</v>
      </c>
    </row>
    <row r="123" spans="1:20" x14ac:dyDescent="0.35">
      <c r="A123" s="1">
        <v>45880.459027777775</v>
      </c>
      <c r="B123" s="158" t="s">
        <v>24</v>
      </c>
      <c r="C123">
        <v>1597.3199462890625</v>
      </c>
      <c r="D123">
        <v>1597.43994140625</v>
      </c>
      <c r="E123">
        <v>1597.02001953125</v>
      </c>
      <c r="F123">
        <v>1597.3399658203125</v>
      </c>
      <c r="G123">
        <v>2803897</v>
      </c>
      <c r="H123">
        <v>785348798</v>
      </c>
      <c r="I123">
        <v>44328399.405056</v>
      </c>
      <c r="J123">
        <v>7.8172907852873293E-3</v>
      </c>
      <c r="K123">
        <v>12.3900146484375</v>
      </c>
      <c r="L123">
        <v>0.27968337730870713</v>
      </c>
      <c r="M123">
        <v>5.5408970976253295E-2</v>
      </c>
      <c r="N123">
        <v>179</v>
      </c>
      <c r="O123">
        <v>43</v>
      </c>
      <c r="P123">
        <v>157</v>
      </c>
      <c r="Q123">
        <v>160</v>
      </c>
      <c r="R123">
        <v>104</v>
      </c>
      <c r="S123">
        <v>115</v>
      </c>
      <c r="T123">
        <v>0.98124793627319062</v>
      </c>
    </row>
    <row r="124" spans="1:20" x14ac:dyDescent="0.35">
      <c r="A124" s="1">
        <v>45880.459722222222</v>
      </c>
      <c r="B124" s="158" t="s">
        <v>24</v>
      </c>
      <c r="C124">
        <v>1596.9000244140625</v>
      </c>
      <c r="D124">
        <v>1597.3199462890625</v>
      </c>
      <c r="E124">
        <v>1596.9000244140625</v>
      </c>
      <c r="F124">
        <v>1597.260009765625</v>
      </c>
      <c r="G124">
        <v>3779393</v>
      </c>
      <c r="H124">
        <v>789128191</v>
      </c>
      <c r="I124">
        <v>44328399.405056</v>
      </c>
      <c r="J124">
        <v>7.7668437319728806E-3</v>
      </c>
      <c r="K124">
        <v>12.31005859375</v>
      </c>
      <c r="L124">
        <v>0.27440633245382584</v>
      </c>
      <c r="M124">
        <v>5.8047493403693931E-2</v>
      </c>
      <c r="N124">
        <v>179</v>
      </c>
      <c r="O124">
        <v>44</v>
      </c>
      <c r="P124">
        <v>156</v>
      </c>
      <c r="Q124">
        <v>159</v>
      </c>
      <c r="R124">
        <v>104</v>
      </c>
      <c r="S124">
        <v>116</v>
      </c>
      <c r="T124">
        <v>0.97789894723637416</v>
      </c>
    </row>
    <row r="125" spans="1:20" x14ac:dyDescent="0.35">
      <c r="A125" s="1">
        <v>45880.460416666669</v>
      </c>
      <c r="B125" s="158" t="s">
        <v>24</v>
      </c>
      <c r="C125">
        <v>1596.719970703125</v>
      </c>
      <c r="D125">
        <v>1597.18994140625</v>
      </c>
      <c r="E125">
        <v>1596.719970703125</v>
      </c>
      <c r="F125">
        <v>1596.8499755859375</v>
      </c>
      <c r="G125">
        <v>3431596</v>
      </c>
      <c r="H125">
        <v>792559787</v>
      </c>
      <c r="I125">
        <v>44328399.405056</v>
      </c>
      <c r="J125">
        <v>7.5081389196320677E-3</v>
      </c>
      <c r="K125">
        <v>11.9000244140625</v>
      </c>
      <c r="L125">
        <v>0.27704485488126651</v>
      </c>
      <c r="M125">
        <v>5.8047493403693931E-2</v>
      </c>
      <c r="N125">
        <v>181</v>
      </c>
      <c r="O125">
        <v>42</v>
      </c>
      <c r="P125">
        <v>156</v>
      </c>
      <c r="Q125">
        <v>155</v>
      </c>
      <c r="R125">
        <v>110</v>
      </c>
      <c r="S125">
        <v>114</v>
      </c>
      <c r="T125">
        <v>0.9746560907616022</v>
      </c>
    </row>
    <row r="126" spans="1:20" x14ac:dyDescent="0.35">
      <c r="A126" s="1">
        <v>45880.461111111108</v>
      </c>
      <c r="B126" s="158" t="s">
        <v>24</v>
      </c>
      <c r="C126">
        <v>1596.43994140625</v>
      </c>
      <c r="D126">
        <v>1596.8599853515625</v>
      </c>
      <c r="E126">
        <v>1596.43994140625</v>
      </c>
      <c r="F126">
        <v>1596.72998046875</v>
      </c>
      <c r="G126">
        <v>3506637</v>
      </c>
      <c r="H126">
        <v>796066424</v>
      </c>
      <c r="I126">
        <v>44328399.405056</v>
      </c>
      <c r="J126">
        <v>7.4324298304593913E-3</v>
      </c>
      <c r="K126">
        <v>11.780029296875</v>
      </c>
      <c r="L126">
        <v>0.26912928759894461</v>
      </c>
      <c r="M126">
        <v>6.0686015831134567E-2</v>
      </c>
      <c r="N126">
        <v>177</v>
      </c>
      <c r="O126">
        <v>42</v>
      </c>
      <c r="P126">
        <v>160</v>
      </c>
      <c r="Q126">
        <v>156</v>
      </c>
      <c r="R126">
        <v>110</v>
      </c>
      <c r="S126">
        <v>113</v>
      </c>
      <c r="T126">
        <v>0.97120553319137937</v>
      </c>
    </row>
    <row r="127" spans="1:20" x14ac:dyDescent="0.35">
      <c r="A127" s="1">
        <v>45880.461805555555</v>
      </c>
      <c r="B127" s="158" t="s">
        <v>24</v>
      </c>
      <c r="C127">
        <v>1596.449951171875</v>
      </c>
      <c r="D127">
        <v>1596.5</v>
      </c>
      <c r="E127">
        <v>1596.1300048828125</v>
      </c>
      <c r="F127">
        <v>1596.5</v>
      </c>
      <c r="G127">
        <v>2342145</v>
      </c>
      <c r="H127">
        <v>798408569</v>
      </c>
      <c r="I127">
        <v>44328399.405056</v>
      </c>
      <c r="J127">
        <v>7.2873271610785963E-3</v>
      </c>
      <c r="K127">
        <v>11.550048828125</v>
      </c>
      <c r="L127">
        <v>0.25857519788918204</v>
      </c>
      <c r="M127">
        <v>6.0686015831134567E-2</v>
      </c>
      <c r="N127">
        <v>179</v>
      </c>
      <c r="O127">
        <v>42</v>
      </c>
      <c r="P127">
        <v>158</v>
      </c>
      <c r="Q127">
        <v>156</v>
      </c>
      <c r="R127">
        <v>109</v>
      </c>
      <c r="S127">
        <v>114</v>
      </c>
      <c r="T127">
        <v>0.96663225060088653</v>
      </c>
    </row>
    <row r="128" spans="1:20" x14ac:dyDescent="0.35">
      <c r="A128" s="1">
        <v>45880.462500000001</v>
      </c>
      <c r="B128" s="158" t="s">
        <v>24</v>
      </c>
      <c r="C128">
        <v>1596.4000244140625</v>
      </c>
      <c r="D128">
        <v>1596.43994140625</v>
      </c>
      <c r="E128">
        <v>1595.989990234375</v>
      </c>
      <c r="F128">
        <v>1596.3399658203125</v>
      </c>
      <c r="G128">
        <v>3390720</v>
      </c>
      <c r="H128">
        <v>801799289</v>
      </c>
      <c r="I128">
        <v>44328399.405056</v>
      </c>
      <c r="J128">
        <v>7.1863560360476931E-3</v>
      </c>
      <c r="K128">
        <v>11.3900146484375</v>
      </c>
      <c r="L128">
        <v>0.25857519788918204</v>
      </c>
      <c r="M128">
        <v>5.8047493403693931E-2</v>
      </c>
      <c r="N128">
        <v>178</v>
      </c>
      <c r="O128">
        <v>42</v>
      </c>
      <c r="P128">
        <v>159</v>
      </c>
      <c r="Q128">
        <v>157</v>
      </c>
      <c r="R128">
        <v>107</v>
      </c>
      <c r="S128">
        <v>115</v>
      </c>
      <c r="T128">
        <v>0.96247047489802573</v>
      </c>
    </row>
    <row r="129" spans="1:20" x14ac:dyDescent="0.35">
      <c r="A129" s="1">
        <v>45880.463194444441</v>
      </c>
      <c r="B129" s="158" t="s">
        <v>24</v>
      </c>
      <c r="C129">
        <v>1595.81005859375</v>
      </c>
      <c r="D129">
        <v>1596.3299560546875</v>
      </c>
      <c r="E129">
        <v>1595.3900146484375</v>
      </c>
      <c r="F129">
        <v>1596.18994140625</v>
      </c>
      <c r="G129">
        <v>3241672</v>
      </c>
      <c r="H129">
        <v>805040961</v>
      </c>
      <c r="I129">
        <v>44328399.405056</v>
      </c>
      <c r="J129">
        <v>7.091700419981346E-3</v>
      </c>
      <c r="K129">
        <v>11.239990234375</v>
      </c>
      <c r="L129">
        <v>0.25593667546174143</v>
      </c>
      <c r="M129">
        <v>6.0686015831134567E-2</v>
      </c>
      <c r="N129">
        <v>178</v>
      </c>
      <c r="O129">
        <v>42</v>
      </c>
      <c r="P129">
        <v>159</v>
      </c>
      <c r="Q129">
        <v>156</v>
      </c>
      <c r="R129">
        <v>109</v>
      </c>
      <c r="S129">
        <v>114</v>
      </c>
      <c r="T129">
        <v>0.95882259152892302</v>
      </c>
    </row>
    <row r="130" spans="1:20" x14ac:dyDescent="0.35">
      <c r="A130" s="1">
        <v>45880.463888888888</v>
      </c>
      <c r="B130" s="158" t="s">
        <v>24</v>
      </c>
      <c r="C130">
        <v>1595.6500244140625</v>
      </c>
      <c r="D130">
        <v>1596</v>
      </c>
      <c r="E130">
        <v>1595.530029296875</v>
      </c>
      <c r="F130">
        <v>1595.9300537109375</v>
      </c>
      <c r="G130">
        <v>3028729</v>
      </c>
      <c r="H130">
        <v>808069690</v>
      </c>
      <c r="I130">
        <v>44328399.405056</v>
      </c>
      <c r="J130">
        <v>6.9277282421088869E-3</v>
      </c>
      <c r="K130">
        <v>10.9801025390625</v>
      </c>
      <c r="L130">
        <v>0.25065963060686014</v>
      </c>
      <c r="M130">
        <v>6.3324538258575203E-2</v>
      </c>
      <c r="N130">
        <v>176</v>
      </c>
      <c r="O130">
        <v>43</v>
      </c>
      <c r="P130">
        <v>160</v>
      </c>
      <c r="Q130">
        <v>156</v>
      </c>
      <c r="R130">
        <v>105</v>
      </c>
      <c r="S130">
        <v>118</v>
      </c>
      <c r="T130">
        <v>0.95517758204401659</v>
      </c>
    </row>
    <row r="131" spans="1:20" x14ac:dyDescent="0.35">
      <c r="A131" s="1">
        <v>45880.464583333334</v>
      </c>
      <c r="B131" s="158" t="s">
        <v>24</v>
      </c>
      <c r="C131">
        <v>1595.1800537109375</v>
      </c>
      <c r="D131">
        <v>1595.699951171875</v>
      </c>
      <c r="E131">
        <v>1595.1700439453125</v>
      </c>
      <c r="F131">
        <v>1595.699951171875</v>
      </c>
      <c r="G131">
        <v>5204708</v>
      </c>
      <c r="H131">
        <v>813274398</v>
      </c>
      <c r="I131">
        <v>44328399.405056</v>
      </c>
      <c r="J131">
        <v>6.7825485543260853E-3</v>
      </c>
      <c r="K131">
        <v>10.75</v>
      </c>
      <c r="L131">
        <v>0.25857519788918204</v>
      </c>
      <c r="M131">
        <v>5.8047493403693931E-2</v>
      </c>
      <c r="N131">
        <v>177</v>
      </c>
      <c r="O131">
        <v>41</v>
      </c>
      <c r="P131">
        <v>161</v>
      </c>
      <c r="Q131">
        <v>154</v>
      </c>
      <c r="R131">
        <v>106</v>
      </c>
      <c r="S131">
        <v>119</v>
      </c>
      <c r="T131">
        <v>0.95359562271524323</v>
      </c>
    </row>
    <row r="132" spans="1:20" x14ac:dyDescent="0.35">
      <c r="A132" s="1">
        <v>45880.465277777781</v>
      </c>
      <c r="B132" s="158" t="s">
        <v>24</v>
      </c>
      <c r="C132">
        <v>1595.2099609375</v>
      </c>
      <c r="D132">
        <v>1595.949951171875</v>
      </c>
      <c r="E132">
        <v>1595.1199951171875</v>
      </c>
      <c r="F132">
        <v>1595.1199951171875</v>
      </c>
      <c r="G132">
        <v>3635092</v>
      </c>
      <c r="H132">
        <v>816909490</v>
      </c>
      <c r="I132">
        <v>44328399.405056</v>
      </c>
      <c r="J132">
        <v>6.4166341263918189E-3</v>
      </c>
      <c r="K132">
        <v>10.1700439453125</v>
      </c>
      <c r="L132">
        <v>0.25593667546174143</v>
      </c>
      <c r="M132">
        <v>5.2770448548812667E-2</v>
      </c>
      <c r="N132">
        <v>178</v>
      </c>
      <c r="O132">
        <v>42</v>
      </c>
      <c r="P132">
        <v>159</v>
      </c>
      <c r="Q132">
        <v>153</v>
      </c>
      <c r="R132">
        <v>107</v>
      </c>
      <c r="S132">
        <v>119</v>
      </c>
      <c r="T132">
        <v>0.95025605638162569</v>
      </c>
    </row>
    <row r="133" spans="1:20" x14ac:dyDescent="0.35">
      <c r="A133" s="1">
        <v>45880.46597222222</v>
      </c>
      <c r="B133" s="158" t="s">
        <v>24</v>
      </c>
      <c r="C133">
        <v>1595.8499755859375</v>
      </c>
      <c r="D133">
        <v>1595.8599853515625</v>
      </c>
      <c r="E133">
        <v>1595.4200439453125</v>
      </c>
      <c r="F133">
        <v>1595.4200439453125</v>
      </c>
      <c r="G133">
        <v>3041573</v>
      </c>
      <c r="H133">
        <v>819951063</v>
      </c>
      <c r="I133">
        <v>44328399.405056</v>
      </c>
      <c r="J133">
        <v>6.6059453585245124E-3</v>
      </c>
      <c r="K133">
        <v>10.4700927734375</v>
      </c>
      <c r="L133">
        <v>0.25593667546174143</v>
      </c>
      <c r="M133">
        <v>5.2770448548812667E-2</v>
      </c>
      <c r="N133">
        <v>175</v>
      </c>
      <c r="O133">
        <v>44</v>
      </c>
      <c r="P133">
        <v>160</v>
      </c>
      <c r="Q133">
        <v>152</v>
      </c>
      <c r="R133">
        <v>106</v>
      </c>
      <c r="S133">
        <v>121</v>
      </c>
      <c r="T133">
        <v>0.94672106256641753</v>
      </c>
    </row>
    <row r="134" spans="1:20" x14ac:dyDescent="0.35">
      <c r="A134" s="1">
        <v>45880.466666666667</v>
      </c>
      <c r="B134" s="158" t="s">
        <v>24</v>
      </c>
      <c r="C134">
        <v>1596.239990234375</v>
      </c>
      <c r="D134">
        <v>1596.239990234375</v>
      </c>
      <c r="E134">
        <v>1595.760009765625</v>
      </c>
      <c r="F134">
        <v>1595.800048828125</v>
      </c>
      <c r="G134">
        <v>2643144</v>
      </c>
      <c r="H134">
        <v>822594207</v>
      </c>
      <c r="I134">
        <v>44328399.405056</v>
      </c>
      <c r="J134">
        <v>6.8457036439716545E-3</v>
      </c>
      <c r="K134">
        <v>10.85009765625</v>
      </c>
      <c r="L134">
        <v>0.25593667546174143</v>
      </c>
      <c r="M134">
        <v>5.5408970976253295E-2</v>
      </c>
      <c r="N134">
        <v>175</v>
      </c>
      <c r="O134">
        <v>45</v>
      </c>
      <c r="P134">
        <v>159</v>
      </c>
      <c r="Q134">
        <v>153</v>
      </c>
      <c r="R134">
        <v>102</v>
      </c>
      <c r="S134">
        <v>124</v>
      </c>
      <c r="T134">
        <v>0.94266760448161724</v>
      </c>
    </row>
    <row r="135" spans="1:20" x14ac:dyDescent="0.35">
      <c r="A135" s="1">
        <v>45880.467361111114</v>
      </c>
      <c r="B135" s="158" t="s">
        <v>24</v>
      </c>
      <c r="C135">
        <v>1596.02001953125</v>
      </c>
      <c r="D135">
        <v>1596.22998046875</v>
      </c>
      <c r="E135">
        <v>1595.989990234375</v>
      </c>
      <c r="F135">
        <v>1596.22998046875</v>
      </c>
      <c r="G135">
        <v>2040049</v>
      </c>
      <c r="H135">
        <v>824634256</v>
      </c>
      <c r="I135">
        <v>44328399.405056</v>
      </c>
      <c r="J135">
        <v>7.1169624558395737E-3</v>
      </c>
      <c r="K135">
        <v>11.280029296875</v>
      </c>
      <c r="L135">
        <v>0.25065963060686014</v>
      </c>
      <c r="M135">
        <v>5.2770448548812667E-2</v>
      </c>
      <c r="N135">
        <v>175</v>
      </c>
      <c r="O135">
        <v>46</v>
      </c>
      <c r="P135">
        <v>158</v>
      </c>
      <c r="Q135">
        <v>153</v>
      </c>
      <c r="R135">
        <v>102</v>
      </c>
      <c r="S135">
        <v>124</v>
      </c>
      <c r="T135">
        <v>0.93804840145172819</v>
      </c>
    </row>
    <row r="136" spans="1:20" x14ac:dyDescent="0.35">
      <c r="A136" s="1">
        <v>45880.468055555553</v>
      </c>
      <c r="B136" s="158" t="s">
        <v>24</v>
      </c>
      <c r="C136">
        <v>1596.260009765625</v>
      </c>
      <c r="D136">
        <v>1596.3800048828125</v>
      </c>
      <c r="E136">
        <v>1595.989990234375</v>
      </c>
      <c r="F136">
        <v>1596.02001953125</v>
      </c>
      <c r="G136">
        <v>3648439</v>
      </c>
      <c r="H136">
        <v>828282695</v>
      </c>
      <c r="I136">
        <v>44328399.405056</v>
      </c>
      <c r="J136">
        <v>6.9844908043878925E-3</v>
      </c>
      <c r="K136">
        <v>11.070068359375</v>
      </c>
      <c r="L136">
        <v>0.25065963060686014</v>
      </c>
      <c r="M136">
        <v>4.7493403693931395E-2</v>
      </c>
      <c r="N136">
        <v>170</v>
      </c>
      <c r="O136">
        <v>51</v>
      </c>
      <c r="P136">
        <v>158</v>
      </c>
      <c r="Q136">
        <v>152</v>
      </c>
      <c r="R136">
        <v>103</v>
      </c>
      <c r="S136">
        <v>124</v>
      </c>
      <c r="T136">
        <v>0.93462988421845239</v>
      </c>
    </row>
    <row r="137" spans="1:20" x14ac:dyDescent="0.35">
      <c r="A137" s="1">
        <v>45880.46875</v>
      </c>
      <c r="B137" s="158" t="s">
        <v>24</v>
      </c>
      <c r="C137">
        <v>1596.27001953125</v>
      </c>
      <c r="D137">
        <v>1596.3499755859375</v>
      </c>
      <c r="E137">
        <v>1595.9200439453125</v>
      </c>
      <c r="F137">
        <v>1596.3499755859375</v>
      </c>
      <c r="G137">
        <v>3686097</v>
      </c>
      <c r="H137">
        <v>831968792</v>
      </c>
      <c r="I137">
        <v>44328399.405056</v>
      </c>
      <c r="J137">
        <v>7.19267154501225E-3</v>
      </c>
      <c r="K137">
        <v>11.4000244140625</v>
      </c>
      <c r="L137">
        <v>0.25593667546174143</v>
      </c>
      <c r="M137">
        <v>5.5408970976253295E-2</v>
      </c>
      <c r="N137">
        <v>170</v>
      </c>
      <c r="O137">
        <v>51</v>
      </c>
      <c r="P137">
        <v>158</v>
      </c>
      <c r="Q137">
        <v>154</v>
      </c>
      <c r="R137">
        <v>98</v>
      </c>
      <c r="S137">
        <v>127</v>
      </c>
      <c r="T137">
        <v>0.93163658200107358</v>
      </c>
    </row>
    <row r="138" spans="1:20" x14ac:dyDescent="0.35">
      <c r="A138" s="1">
        <v>45880.469444444447</v>
      </c>
      <c r="B138" s="158" t="s">
        <v>24</v>
      </c>
      <c r="C138">
        <v>1595.81005859375</v>
      </c>
      <c r="D138">
        <v>1596.5</v>
      </c>
      <c r="E138">
        <v>1595.81005859375</v>
      </c>
      <c r="F138">
        <v>1596.02001953125</v>
      </c>
      <c r="G138">
        <v>2771346</v>
      </c>
      <c r="H138">
        <v>834740138</v>
      </c>
      <c r="I138">
        <v>44328399.405056</v>
      </c>
      <c r="J138">
        <v>6.9844908043878925E-3</v>
      </c>
      <c r="K138">
        <v>11.070068359375</v>
      </c>
      <c r="L138">
        <v>0.24802110817941952</v>
      </c>
      <c r="M138">
        <v>5.8047493403693931E-2</v>
      </c>
      <c r="N138">
        <v>172</v>
      </c>
      <c r="O138">
        <v>47</v>
      </c>
      <c r="P138">
        <v>160</v>
      </c>
      <c r="Q138">
        <v>157</v>
      </c>
      <c r="R138">
        <v>95</v>
      </c>
      <c r="S138">
        <v>127</v>
      </c>
      <c r="T138">
        <v>0.9281130774473626</v>
      </c>
    </row>
    <row r="139" spans="1:20" x14ac:dyDescent="0.35">
      <c r="A139" s="1">
        <v>45880.470138888886</v>
      </c>
      <c r="B139" s="158" t="s">
        <v>24</v>
      </c>
      <c r="C139">
        <v>1596.18994140625</v>
      </c>
      <c r="D139">
        <v>1596.489990234375</v>
      </c>
      <c r="E139">
        <v>1596.02001953125</v>
      </c>
      <c r="F139">
        <v>1596.2099609375</v>
      </c>
      <c r="G139">
        <v>2159058</v>
      </c>
      <c r="H139">
        <v>836899196</v>
      </c>
      <c r="I139">
        <v>44328399.405056</v>
      </c>
      <c r="J139">
        <v>7.1043314379104598E-3</v>
      </c>
      <c r="K139">
        <v>11.260009765625</v>
      </c>
      <c r="L139">
        <v>0.25065963060686014</v>
      </c>
      <c r="M139">
        <v>5.8047493403693931E-2</v>
      </c>
      <c r="N139">
        <v>170</v>
      </c>
      <c r="O139">
        <v>49</v>
      </c>
      <c r="P139">
        <v>160</v>
      </c>
      <c r="Q139">
        <v>156</v>
      </c>
      <c r="R139">
        <v>97</v>
      </c>
      <c r="S139">
        <v>126</v>
      </c>
      <c r="T139">
        <v>0.92354650580691666</v>
      </c>
    </row>
    <row r="140" spans="1:20" x14ac:dyDescent="0.35">
      <c r="A140" s="1">
        <v>45880.470833333333</v>
      </c>
      <c r="B140" s="158" t="s">
        <v>24</v>
      </c>
      <c r="C140">
        <v>1596.1800537109375</v>
      </c>
      <c r="D140">
        <v>1596.550048828125</v>
      </c>
      <c r="E140">
        <v>1596.0799560546875</v>
      </c>
      <c r="F140">
        <v>1596.219970703125</v>
      </c>
      <c r="G140">
        <v>2420634</v>
      </c>
      <c r="H140">
        <v>839319830</v>
      </c>
      <c r="I140">
        <v>44328399.405056</v>
      </c>
      <c r="J140">
        <v>7.1106469468750167E-3</v>
      </c>
      <c r="K140">
        <v>11.27001953125</v>
      </c>
      <c r="L140">
        <v>0.24538258575197888</v>
      </c>
      <c r="M140">
        <v>6.0686015831134567E-2</v>
      </c>
      <c r="N140">
        <v>171</v>
      </c>
      <c r="O140">
        <v>47</v>
      </c>
      <c r="P140">
        <v>161</v>
      </c>
      <c r="Q140">
        <v>156</v>
      </c>
      <c r="R140">
        <v>94</v>
      </c>
      <c r="S140">
        <v>129</v>
      </c>
      <c r="T140">
        <v>0.91945174011908481</v>
      </c>
    </row>
    <row r="141" spans="1:20" x14ac:dyDescent="0.35">
      <c r="A141" s="1">
        <v>45880.47152777778</v>
      </c>
      <c r="B141" s="158" t="s">
        <v>24</v>
      </c>
      <c r="C141">
        <v>1597.530029296875</v>
      </c>
      <c r="D141">
        <v>1597.530029296875</v>
      </c>
      <c r="E141">
        <v>1595.9599609375</v>
      </c>
      <c r="F141">
        <v>1596.06005859375</v>
      </c>
      <c r="G141">
        <v>2468387</v>
      </c>
      <c r="H141">
        <v>841788217</v>
      </c>
      <c r="I141">
        <v>44328399.405056</v>
      </c>
      <c r="J141">
        <v>7.0097528402461202E-3</v>
      </c>
      <c r="K141">
        <v>11.110107421875</v>
      </c>
      <c r="L141">
        <v>0.25065963060686014</v>
      </c>
      <c r="M141">
        <v>5.5408970976253295E-2</v>
      </c>
      <c r="N141">
        <v>173</v>
      </c>
      <c r="O141">
        <v>46</v>
      </c>
      <c r="P141">
        <v>160</v>
      </c>
      <c r="Q141">
        <v>156</v>
      </c>
      <c r="R141">
        <v>96</v>
      </c>
      <c r="S141">
        <v>127</v>
      </c>
      <c r="T141">
        <v>0.91593917326275676</v>
      </c>
    </row>
    <row r="142" spans="1:20" x14ac:dyDescent="0.35">
      <c r="A142" s="1">
        <v>45880.472222222219</v>
      </c>
      <c r="B142" s="158" t="s">
        <v>24</v>
      </c>
      <c r="C142">
        <v>1597.719970703125</v>
      </c>
      <c r="D142">
        <v>1598.3900146484375</v>
      </c>
      <c r="E142">
        <v>1597.3299560546875</v>
      </c>
      <c r="F142">
        <v>1597.510009765625</v>
      </c>
      <c r="G142">
        <v>3173322</v>
      </c>
      <c r="H142">
        <v>844961539</v>
      </c>
      <c r="I142">
        <v>44328399.405056</v>
      </c>
      <c r="J142">
        <v>7.9245774192827894E-3</v>
      </c>
      <c r="K142">
        <v>12.56005859375</v>
      </c>
      <c r="L142">
        <v>0.25593667546174143</v>
      </c>
      <c r="M142">
        <v>6.3324538258575203E-2</v>
      </c>
      <c r="N142">
        <v>172</v>
      </c>
      <c r="O142">
        <v>48</v>
      </c>
      <c r="P142">
        <v>159</v>
      </c>
      <c r="Q142">
        <v>155</v>
      </c>
      <c r="R142">
        <v>96</v>
      </c>
      <c r="S142">
        <v>128</v>
      </c>
      <c r="T142">
        <v>0.9125343244248747</v>
      </c>
    </row>
    <row r="143" spans="1:20" x14ac:dyDescent="0.35">
      <c r="A143" s="1">
        <v>45880.472916666666</v>
      </c>
      <c r="B143" s="158" t="s">
        <v>24</v>
      </c>
      <c r="C143">
        <v>1597.719970703125</v>
      </c>
      <c r="D143">
        <v>1598.1500244140625</v>
      </c>
      <c r="E143">
        <v>1597.719970703125</v>
      </c>
      <c r="F143">
        <v>1597.8199462890625</v>
      </c>
      <c r="G143">
        <v>1889046</v>
      </c>
      <c r="H143">
        <v>846850585</v>
      </c>
      <c r="I143">
        <v>44328399.405056</v>
      </c>
      <c r="J143">
        <v>8.1201271419780331E-3</v>
      </c>
      <c r="K143">
        <v>12.8699951171875</v>
      </c>
      <c r="L143">
        <v>0.26385224274406333</v>
      </c>
      <c r="M143">
        <v>6.3324538258575203E-2</v>
      </c>
      <c r="N143">
        <v>173</v>
      </c>
      <c r="O143">
        <v>46</v>
      </c>
      <c r="P143">
        <v>160</v>
      </c>
      <c r="Q143">
        <v>156</v>
      </c>
      <c r="R143">
        <v>95</v>
      </c>
      <c r="S143">
        <v>128</v>
      </c>
      <c r="T143">
        <v>0.90873047235896065</v>
      </c>
    </row>
    <row r="144" spans="1:20" x14ac:dyDescent="0.35">
      <c r="A144" s="1">
        <v>45880.473611111112</v>
      </c>
      <c r="B144" s="158" t="s">
        <v>24</v>
      </c>
      <c r="C144">
        <v>1598.0999755859375</v>
      </c>
      <c r="D144">
        <v>1598.1099853515625</v>
      </c>
      <c r="E144">
        <v>1597.719970703125</v>
      </c>
      <c r="F144">
        <v>1597.9599609375</v>
      </c>
      <c r="G144">
        <v>2582299</v>
      </c>
      <c r="H144">
        <v>849432884</v>
      </c>
      <c r="I144">
        <v>44328399.405056</v>
      </c>
      <c r="J144">
        <v>8.2084672490798233E-3</v>
      </c>
      <c r="K144">
        <v>13.010009765625</v>
      </c>
      <c r="L144">
        <v>0.26385224274406333</v>
      </c>
      <c r="M144">
        <v>5.8047493403693931E-2</v>
      </c>
      <c r="N144">
        <v>174</v>
      </c>
      <c r="O144">
        <v>48</v>
      </c>
      <c r="P144">
        <v>157</v>
      </c>
      <c r="Q144">
        <v>151</v>
      </c>
      <c r="R144">
        <v>99</v>
      </c>
      <c r="S144">
        <v>129</v>
      </c>
      <c r="T144">
        <v>0.90454264763952041</v>
      </c>
    </row>
    <row r="145" spans="1:20" x14ac:dyDescent="0.35">
      <c r="A145" s="1">
        <v>45880.474305555559</v>
      </c>
      <c r="B145" s="158" t="s">
        <v>24</v>
      </c>
      <c r="C145">
        <v>1598.75</v>
      </c>
      <c r="D145">
        <v>1598.989990234375</v>
      </c>
      <c r="E145">
        <v>1598.4000244140625</v>
      </c>
      <c r="F145">
        <v>1598.4000244140625</v>
      </c>
      <c r="G145">
        <v>3223772</v>
      </c>
      <c r="H145">
        <v>852656656</v>
      </c>
      <c r="I145">
        <v>44328399.405056</v>
      </c>
      <c r="J145">
        <v>8.4861185883143061E-3</v>
      </c>
      <c r="K145">
        <v>13.4500732421875</v>
      </c>
      <c r="L145">
        <v>0.26912928759894461</v>
      </c>
      <c r="M145">
        <v>6.0686015831134567E-2</v>
      </c>
      <c r="N145">
        <v>177</v>
      </c>
      <c r="O145">
        <v>47</v>
      </c>
      <c r="P145">
        <v>155</v>
      </c>
      <c r="Q145">
        <v>151</v>
      </c>
      <c r="R145">
        <v>99</v>
      </c>
      <c r="S145">
        <v>129</v>
      </c>
      <c r="T145">
        <v>0.90179221208695981</v>
      </c>
    </row>
    <row r="146" spans="1:20" x14ac:dyDescent="0.35">
      <c r="A146" s="1">
        <v>45880.474999999999</v>
      </c>
      <c r="B146" s="158" t="s">
        <v>24</v>
      </c>
      <c r="C146">
        <v>1599.1199951171875</v>
      </c>
      <c r="D146">
        <v>1599.25</v>
      </c>
      <c r="E146">
        <v>1598.4599609375</v>
      </c>
      <c r="F146">
        <v>1598.9100341796875</v>
      </c>
      <c r="G146">
        <v>3166561</v>
      </c>
      <c r="H146">
        <v>855823217</v>
      </c>
      <c r="I146">
        <v>44328399.405056</v>
      </c>
      <c r="J146">
        <v>8.8079014718986815E-3</v>
      </c>
      <c r="K146">
        <v>13.9600830078125</v>
      </c>
      <c r="L146">
        <v>0.28496042216358841</v>
      </c>
      <c r="M146">
        <v>6.3324538258575203E-2</v>
      </c>
      <c r="N146">
        <v>177</v>
      </c>
      <c r="O146">
        <v>48</v>
      </c>
      <c r="P146">
        <v>154</v>
      </c>
      <c r="Q146">
        <v>150</v>
      </c>
      <c r="R146">
        <v>102</v>
      </c>
      <c r="S146">
        <v>127</v>
      </c>
      <c r="T146">
        <v>0.89910955113961255</v>
      </c>
    </row>
    <row r="147" spans="1:20" x14ac:dyDescent="0.35">
      <c r="A147" s="1">
        <v>45880.475694444445</v>
      </c>
      <c r="B147" s="158" t="s">
        <v>24</v>
      </c>
      <c r="C147">
        <v>1599.25</v>
      </c>
      <c r="D147">
        <v>1599.4300537109375</v>
      </c>
      <c r="E147">
        <v>1599.0400390625</v>
      </c>
      <c r="F147">
        <v>1599.0699462890625</v>
      </c>
      <c r="G147">
        <v>3411968</v>
      </c>
      <c r="H147">
        <v>859235185</v>
      </c>
      <c r="I147">
        <v>44328399.405056</v>
      </c>
      <c r="J147">
        <v>8.9087955785275771E-3</v>
      </c>
      <c r="K147">
        <v>14.1199951171875</v>
      </c>
      <c r="L147">
        <v>0.28759894459102903</v>
      </c>
      <c r="M147">
        <v>6.5963060686015831E-2</v>
      </c>
      <c r="N147">
        <v>177</v>
      </c>
      <c r="O147">
        <v>45</v>
      </c>
      <c r="P147">
        <v>157</v>
      </c>
      <c r="Q147">
        <v>152</v>
      </c>
      <c r="R147">
        <v>100</v>
      </c>
      <c r="S147">
        <v>127</v>
      </c>
      <c r="T147">
        <v>0.89718145189885434</v>
      </c>
    </row>
    <row r="148" spans="1:20" x14ac:dyDescent="0.35">
      <c r="A148" s="1">
        <v>45880.476388888892</v>
      </c>
      <c r="B148" s="158" t="s">
        <v>24</v>
      </c>
      <c r="C148">
        <v>1599.1600341796875</v>
      </c>
      <c r="D148">
        <v>1599.800048828125</v>
      </c>
      <c r="E148">
        <v>1599.1099853515625</v>
      </c>
      <c r="F148">
        <v>1599.2900390625</v>
      </c>
      <c r="G148">
        <v>3060273</v>
      </c>
      <c r="H148">
        <v>862295458</v>
      </c>
      <c r="I148">
        <v>44328399.405056</v>
      </c>
      <c r="J148">
        <v>9.0476597573458228E-3</v>
      </c>
      <c r="K148">
        <v>14.340087890625</v>
      </c>
      <c r="L148">
        <v>0.29023746701846964</v>
      </c>
      <c r="M148">
        <v>6.3324538258575203E-2</v>
      </c>
      <c r="N148">
        <v>178</v>
      </c>
      <c r="O148">
        <v>48</v>
      </c>
      <c r="P148">
        <v>153</v>
      </c>
      <c r="Q148">
        <v>152</v>
      </c>
      <c r="R148">
        <v>99</v>
      </c>
      <c r="S148">
        <v>128</v>
      </c>
      <c r="T148">
        <v>0.8946253335707457</v>
      </c>
    </row>
    <row r="149" spans="1:20" x14ac:dyDescent="0.35">
      <c r="A149" s="1">
        <v>45880.477083333331</v>
      </c>
      <c r="B149" s="158" t="s">
        <v>24</v>
      </c>
      <c r="C149">
        <v>1599.2099609375</v>
      </c>
      <c r="D149">
        <v>1599.7900390625</v>
      </c>
      <c r="E149">
        <v>1598.699951171875</v>
      </c>
      <c r="F149">
        <v>1599.2900390625</v>
      </c>
      <c r="G149">
        <v>4069598</v>
      </c>
      <c r="H149">
        <v>866365056</v>
      </c>
      <c r="I149">
        <v>44328399.405056</v>
      </c>
      <c r="J149">
        <v>9.0476597573458228E-3</v>
      </c>
      <c r="K149">
        <v>14.340087890625</v>
      </c>
      <c r="L149">
        <v>0.29287598944591031</v>
      </c>
      <c r="M149">
        <v>6.3324538258575203E-2</v>
      </c>
      <c r="N149">
        <v>177</v>
      </c>
      <c r="O149">
        <v>50</v>
      </c>
      <c r="P149">
        <v>152</v>
      </c>
      <c r="Q149">
        <v>152</v>
      </c>
      <c r="R149">
        <v>99</v>
      </c>
      <c r="S149">
        <v>128</v>
      </c>
      <c r="T149">
        <v>0.89269466336281234</v>
      </c>
    </row>
    <row r="150" spans="1:20" x14ac:dyDescent="0.35">
      <c r="A150" s="1">
        <v>45880.477777777778</v>
      </c>
      <c r="B150" s="158" t="s">
        <v>24</v>
      </c>
      <c r="C150">
        <v>1600.010009765625</v>
      </c>
      <c r="D150">
        <v>1600.0799560546875</v>
      </c>
      <c r="E150">
        <v>1599.719970703125</v>
      </c>
      <c r="F150">
        <v>1599.719970703125</v>
      </c>
      <c r="G150">
        <v>3571462</v>
      </c>
      <c r="H150">
        <v>869936518</v>
      </c>
      <c r="I150">
        <v>44328399.405056</v>
      </c>
      <c r="J150">
        <v>9.3189185692137428E-3</v>
      </c>
      <c r="K150">
        <v>14.77001953125</v>
      </c>
      <c r="L150">
        <v>0.29815303430079154</v>
      </c>
      <c r="M150">
        <v>5.8047493403693931E-2</v>
      </c>
      <c r="N150">
        <v>180</v>
      </c>
      <c r="O150">
        <v>49</v>
      </c>
      <c r="P150">
        <v>150</v>
      </c>
      <c r="Q150">
        <v>152</v>
      </c>
      <c r="R150">
        <v>101</v>
      </c>
      <c r="S150">
        <v>126</v>
      </c>
      <c r="T150">
        <v>0.89095298770915154</v>
      </c>
    </row>
    <row r="151" spans="1:20" x14ac:dyDescent="0.35">
      <c r="A151" s="1">
        <v>45880.478472222225</v>
      </c>
      <c r="B151" s="158" t="s">
        <v>24</v>
      </c>
      <c r="C151">
        <v>1600.239990234375</v>
      </c>
      <c r="D151">
        <v>1600.4100341796875</v>
      </c>
      <c r="E151">
        <v>1600.0999755859375</v>
      </c>
      <c r="F151">
        <v>1600.300048828125</v>
      </c>
      <c r="G151">
        <v>3941865</v>
      </c>
      <c r="H151">
        <v>873878383</v>
      </c>
      <c r="I151">
        <v>44328399.405056</v>
      </c>
      <c r="J151">
        <v>9.6849100155500158E-3</v>
      </c>
      <c r="K151">
        <v>15.35009765625</v>
      </c>
      <c r="L151">
        <v>0.29815303430079154</v>
      </c>
      <c r="M151">
        <v>5.2770448548812667E-2</v>
      </c>
      <c r="N151">
        <v>180</v>
      </c>
      <c r="O151">
        <v>47</v>
      </c>
      <c r="P151">
        <v>152</v>
      </c>
      <c r="Q151">
        <v>154</v>
      </c>
      <c r="R151">
        <v>97</v>
      </c>
      <c r="S151">
        <v>128</v>
      </c>
      <c r="T151">
        <v>0.88858311846785532</v>
      </c>
    </row>
    <row r="152" spans="1:20" x14ac:dyDescent="0.35">
      <c r="A152" s="1">
        <v>45880.479166666664</v>
      </c>
      <c r="B152" s="158" t="s">
        <v>24</v>
      </c>
      <c r="C152">
        <v>1600.4100341796875</v>
      </c>
      <c r="D152">
        <v>1600.4100341796875</v>
      </c>
      <c r="E152">
        <v>1600.4100341796875</v>
      </c>
      <c r="F152">
        <v>1600.4100341796875</v>
      </c>
      <c r="G152">
        <v>555401</v>
      </c>
      <c r="H152">
        <v>874433784</v>
      </c>
      <c r="I152">
        <v>44328399.405056</v>
      </c>
      <c r="J152">
        <v>9.7543035957581344E-3</v>
      </c>
      <c r="K152">
        <v>15.4600830078125</v>
      </c>
      <c r="L152">
        <v>0.29551451187335093</v>
      </c>
      <c r="M152">
        <v>5.0131926121372031E-2</v>
      </c>
      <c r="N152">
        <v>180</v>
      </c>
      <c r="O152">
        <v>47</v>
      </c>
      <c r="P152">
        <v>152</v>
      </c>
      <c r="Q152">
        <v>154</v>
      </c>
      <c r="R152">
        <v>93</v>
      </c>
      <c r="S152">
        <v>132</v>
      </c>
      <c r="T152">
        <v>0.88293119169094259</v>
      </c>
    </row>
    <row r="153" spans="1:20" x14ac:dyDescent="0.35">
      <c r="A153" s="1">
        <v>45880.541666666664</v>
      </c>
      <c r="B153" s="158" t="s">
        <v>24</v>
      </c>
      <c r="C153">
        <v>1599.1800537109375</v>
      </c>
      <c r="D153">
        <v>1599.949951171875</v>
      </c>
      <c r="E153">
        <v>1598.9200439453125</v>
      </c>
      <c r="F153">
        <v>1599.8599853515625</v>
      </c>
      <c r="G153">
        <v>20719491</v>
      </c>
      <c r="H153">
        <v>895153275</v>
      </c>
      <c r="I153">
        <v>44328399.405056</v>
      </c>
      <c r="J153">
        <v>9.4072586763155313E-3</v>
      </c>
      <c r="K153">
        <v>14.9100341796875</v>
      </c>
      <c r="L153">
        <v>0.29287598944591031</v>
      </c>
      <c r="M153">
        <v>5.2770448548812667E-2</v>
      </c>
      <c r="N153">
        <v>173</v>
      </c>
      <c r="O153">
        <v>60</v>
      </c>
      <c r="P153">
        <v>146</v>
      </c>
      <c r="Q153">
        <v>158</v>
      </c>
      <c r="R153">
        <v>94</v>
      </c>
      <c r="S153">
        <v>127</v>
      </c>
      <c r="T153">
        <v>0.89226490762087429</v>
      </c>
    </row>
    <row r="154" spans="1:20" x14ac:dyDescent="0.35">
      <c r="A154" s="1">
        <v>45880.542361111111</v>
      </c>
      <c r="B154" s="158" t="s">
        <v>24</v>
      </c>
      <c r="C154">
        <v>1599.239990234375</v>
      </c>
      <c r="D154">
        <v>1599.6500244140625</v>
      </c>
      <c r="E154">
        <v>1598.8800048828125</v>
      </c>
      <c r="F154">
        <v>1599.4000244140625</v>
      </c>
      <c r="G154">
        <v>6596019</v>
      </c>
      <c r="H154">
        <v>901749294</v>
      </c>
      <c r="I154">
        <v>44328399.405056</v>
      </c>
      <c r="J154">
        <v>9.1170533375539414E-3</v>
      </c>
      <c r="K154">
        <v>14.4500732421875</v>
      </c>
      <c r="L154">
        <v>0.29023746701846964</v>
      </c>
      <c r="M154">
        <v>6.860158311345646E-2</v>
      </c>
      <c r="N154">
        <v>175</v>
      </c>
      <c r="O154">
        <v>52</v>
      </c>
      <c r="P154">
        <v>152</v>
      </c>
      <c r="Q154">
        <v>161</v>
      </c>
      <c r="R154">
        <v>92</v>
      </c>
      <c r="S154">
        <v>126</v>
      </c>
      <c r="T154">
        <v>0.90051944989436439</v>
      </c>
    </row>
    <row r="155" spans="1:20" x14ac:dyDescent="0.35">
      <c r="A155" s="1">
        <v>45880.543055555558</v>
      </c>
      <c r="B155" s="158" t="s">
        <v>24</v>
      </c>
      <c r="C155">
        <v>1598.6199951171875</v>
      </c>
      <c r="D155">
        <v>1599.3399658203125</v>
      </c>
      <c r="E155">
        <v>1598.6199951171875</v>
      </c>
      <c r="F155">
        <v>1599.1199951171875</v>
      </c>
      <c r="G155">
        <v>8273646</v>
      </c>
      <c r="H155">
        <v>910022940</v>
      </c>
      <c r="I155">
        <v>44328399.405056</v>
      </c>
      <c r="J155">
        <v>8.9403731233503626E-3</v>
      </c>
      <c r="K155">
        <v>14.1700439453125</v>
      </c>
      <c r="L155">
        <v>0.27440633245382584</v>
      </c>
      <c r="M155">
        <v>5.5408970976253295E-2</v>
      </c>
      <c r="N155">
        <v>171</v>
      </c>
      <c r="O155">
        <v>51</v>
      </c>
      <c r="P155">
        <v>157</v>
      </c>
      <c r="Q155">
        <v>161</v>
      </c>
      <c r="R155">
        <v>92</v>
      </c>
      <c r="S155">
        <v>126</v>
      </c>
      <c r="T155">
        <v>0.90286868745134108</v>
      </c>
    </row>
    <row r="156" spans="1:20" x14ac:dyDescent="0.35">
      <c r="A156" s="1">
        <v>45880.543749999997</v>
      </c>
      <c r="B156" s="158" t="s">
        <v>24</v>
      </c>
      <c r="C156">
        <v>1598.93994140625</v>
      </c>
      <c r="D156">
        <v>1598.93994140625</v>
      </c>
      <c r="E156">
        <v>1598.530029296875</v>
      </c>
      <c r="F156">
        <v>1598.8699951171875</v>
      </c>
      <c r="G156">
        <v>7366127</v>
      </c>
      <c r="H156">
        <v>917389067</v>
      </c>
      <c r="I156">
        <v>44328399.405056</v>
      </c>
      <c r="J156">
        <v>8.7826394360404538E-3</v>
      </c>
      <c r="K156">
        <v>13.9200439453125</v>
      </c>
      <c r="L156">
        <v>0.27704485488126651</v>
      </c>
      <c r="M156">
        <v>6.0686015831134567E-2</v>
      </c>
      <c r="N156">
        <v>170</v>
      </c>
      <c r="O156">
        <v>53</v>
      </c>
      <c r="P156">
        <v>156</v>
      </c>
      <c r="Q156">
        <v>159</v>
      </c>
      <c r="R156">
        <v>95</v>
      </c>
      <c r="S156">
        <v>125</v>
      </c>
      <c r="T156">
        <v>0.90522676006857372</v>
      </c>
    </row>
    <row r="157" spans="1:20" x14ac:dyDescent="0.35">
      <c r="A157" s="1">
        <v>45880.544444444444</v>
      </c>
      <c r="B157" s="158" t="s">
        <v>24</v>
      </c>
      <c r="C157">
        <v>1599.1600341796875</v>
      </c>
      <c r="D157">
        <v>1599.280029296875</v>
      </c>
      <c r="E157">
        <v>1598.6300048828125</v>
      </c>
      <c r="F157">
        <v>1598.9200439453125</v>
      </c>
      <c r="G157">
        <v>7199673</v>
      </c>
      <c r="H157">
        <v>924588740</v>
      </c>
      <c r="I157">
        <v>44328399.405056</v>
      </c>
      <c r="J157">
        <v>8.8142169808632376E-3</v>
      </c>
      <c r="K157">
        <v>13.9700927734375</v>
      </c>
      <c r="L157">
        <v>0.27440633245382584</v>
      </c>
      <c r="M157">
        <v>5.8047493403693931E-2</v>
      </c>
      <c r="N157">
        <v>173</v>
      </c>
      <c r="O157">
        <v>48</v>
      </c>
      <c r="P157">
        <v>158</v>
      </c>
      <c r="Q157">
        <v>159</v>
      </c>
      <c r="R157">
        <v>96</v>
      </c>
      <c r="S157">
        <v>124</v>
      </c>
      <c r="T157">
        <v>0.906491129560418</v>
      </c>
    </row>
    <row r="158" spans="1:20" x14ac:dyDescent="0.35">
      <c r="A158" s="1">
        <v>45880.545138888891</v>
      </c>
      <c r="B158" s="158" t="s">
        <v>24</v>
      </c>
      <c r="C158">
        <v>1599.18994140625</v>
      </c>
      <c r="D158">
        <v>1599.3699951171875</v>
      </c>
      <c r="E158">
        <v>1598.9100341796875</v>
      </c>
      <c r="F158">
        <v>1599.06005859375</v>
      </c>
      <c r="G158">
        <v>6833082</v>
      </c>
      <c r="H158">
        <v>931421822</v>
      </c>
      <c r="I158">
        <v>44328399.405056</v>
      </c>
      <c r="J158">
        <v>8.9025570879650278E-3</v>
      </c>
      <c r="K158">
        <v>14.110107421875</v>
      </c>
      <c r="L158">
        <v>0.27968337730870713</v>
      </c>
      <c r="M158">
        <v>5.5408970976253295E-2</v>
      </c>
      <c r="N158">
        <v>172</v>
      </c>
      <c r="O158">
        <v>46</v>
      </c>
      <c r="P158">
        <v>161</v>
      </c>
      <c r="Q158">
        <v>160</v>
      </c>
      <c r="R158">
        <v>98</v>
      </c>
      <c r="S158">
        <v>121</v>
      </c>
      <c r="T158">
        <v>0.90764250970097482</v>
      </c>
    </row>
    <row r="159" spans="1:20" x14ac:dyDescent="0.35">
      <c r="A159" s="1">
        <v>45880.54583333333</v>
      </c>
      <c r="B159" s="158" t="s">
        <v>24</v>
      </c>
      <c r="C159">
        <v>1599.56005859375</v>
      </c>
      <c r="D159">
        <v>1599.72998046875</v>
      </c>
      <c r="E159">
        <v>1599</v>
      </c>
      <c r="F159">
        <v>1599.43994140625</v>
      </c>
      <c r="G159">
        <v>5731771</v>
      </c>
      <c r="H159">
        <v>937153593</v>
      </c>
      <c r="I159">
        <v>44328399.405056</v>
      </c>
      <c r="J159">
        <v>9.1422383550101623E-3</v>
      </c>
      <c r="K159">
        <v>14.489990234375</v>
      </c>
      <c r="L159">
        <v>0.26912928759894461</v>
      </c>
      <c r="M159">
        <v>6.3324538258575203E-2</v>
      </c>
      <c r="N159">
        <v>171</v>
      </c>
      <c r="O159">
        <v>44</v>
      </c>
      <c r="P159">
        <v>164</v>
      </c>
      <c r="Q159">
        <v>159</v>
      </c>
      <c r="R159">
        <v>99</v>
      </c>
      <c r="S159">
        <v>121</v>
      </c>
      <c r="T159">
        <v>0.9081669101753066</v>
      </c>
    </row>
    <row r="160" spans="1:20" x14ac:dyDescent="0.35">
      <c r="A160" s="1">
        <v>45880.546527777777</v>
      </c>
      <c r="B160" s="158" t="s">
        <v>24</v>
      </c>
      <c r="C160">
        <v>1599.97998046875</v>
      </c>
      <c r="D160">
        <v>1600.6099853515625</v>
      </c>
      <c r="E160">
        <v>1599.489990234375</v>
      </c>
      <c r="F160">
        <v>1599.489990234375</v>
      </c>
      <c r="G160">
        <v>7354837</v>
      </c>
      <c r="H160">
        <v>944508430</v>
      </c>
      <c r="I160">
        <v>44328399.405056</v>
      </c>
      <c r="J160">
        <v>9.1738158998329478E-3</v>
      </c>
      <c r="K160">
        <v>14.5400390625</v>
      </c>
      <c r="L160">
        <v>0.27440633245382584</v>
      </c>
      <c r="M160">
        <v>6.0686015831134567E-2</v>
      </c>
      <c r="N160">
        <v>174</v>
      </c>
      <c r="O160">
        <v>39</v>
      </c>
      <c r="P160">
        <v>166</v>
      </c>
      <c r="Q160">
        <v>160</v>
      </c>
      <c r="R160">
        <v>98</v>
      </c>
      <c r="S160">
        <v>121</v>
      </c>
      <c r="T160">
        <v>0.90986074943898132</v>
      </c>
    </row>
    <row r="161" spans="1:20" x14ac:dyDescent="0.35">
      <c r="A161" s="1">
        <v>45880.547222222223</v>
      </c>
      <c r="B161" s="158" t="s">
        <v>24</v>
      </c>
      <c r="C161">
        <v>1600.550048828125</v>
      </c>
      <c r="D161">
        <v>1600.6600341796875</v>
      </c>
      <c r="E161">
        <v>1600.1199951171875</v>
      </c>
      <c r="F161">
        <v>1600.300048828125</v>
      </c>
      <c r="G161">
        <v>7996848</v>
      </c>
      <c r="H161">
        <v>952505278</v>
      </c>
      <c r="I161">
        <v>44328399.405056</v>
      </c>
      <c r="J161">
        <v>9.6849100155500158E-3</v>
      </c>
      <c r="K161">
        <v>15.35009765625</v>
      </c>
      <c r="L161">
        <v>0.29287598944591031</v>
      </c>
      <c r="M161">
        <v>5.2770448548812667E-2</v>
      </c>
      <c r="N161">
        <v>171</v>
      </c>
      <c r="O161">
        <v>47</v>
      </c>
      <c r="P161">
        <v>161</v>
      </c>
      <c r="Q161">
        <v>161</v>
      </c>
      <c r="R161">
        <v>99</v>
      </c>
      <c r="S161">
        <v>119</v>
      </c>
      <c r="T161">
        <v>0.91210823448857625</v>
      </c>
    </row>
    <row r="162" spans="1:20" x14ac:dyDescent="0.35">
      <c r="A162" s="1">
        <v>45880.54791666667</v>
      </c>
      <c r="B162" s="158" t="s">
        <v>24</v>
      </c>
      <c r="C162">
        <v>1601.030029296875</v>
      </c>
      <c r="D162">
        <v>1601.199951171875</v>
      </c>
      <c r="E162">
        <v>1600.6700439453125</v>
      </c>
      <c r="F162">
        <v>1600.8900146484375</v>
      </c>
      <c r="G162">
        <v>8703562</v>
      </c>
      <c r="H162">
        <v>961208840</v>
      </c>
      <c r="I162">
        <v>44328399.405056</v>
      </c>
      <c r="J162">
        <v>1.0057139952448838E-2</v>
      </c>
      <c r="K162">
        <v>15.9400634765625</v>
      </c>
      <c r="L162">
        <v>0.28759894459102903</v>
      </c>
      <c r="M162">
        <v>6.860158311345646E-2</v>
      </c>
      <c r="N162">
        <v>170</v>
      </c>
      <c r="O162">
        <v>43</v>
      </c>
      <c r="P162">
        <v>166</v>
      </c>
      <c r="Q162">
        <v>163</v>
      </c>
      <c r="R162">
        <v>97</v>
      </c>
      <c r="S162">
        <v>119</v>
      </c>
      <c r="T162">
        <v>0.91410327277769843</v>
      </c>
    </row>
    <row r="163" spans="1:20" x14ac:dyDescent="0.35">
      <c r="A163" s="1">
        <v>45880.548611111109</v>
      </c>
      <c r="B163" s="158" t="s">
        <v>24</v>
      </c>
      <c r="C163">
        <v>1601.0799560546875</v>
      </c>
      <c r="D163">
        <v>1601.27001953125</v>
      </c>
      <c r="E163">
        <v>1600.800048828125</v>
      </c>
      <c r="F163">
        <v>1601.27001953125</v>
      </c>
      <c r="G163">
        <v>8462454</v>
      </c>
      <c r="H163">
        <v>969671294</v>
      </c>
      <c r="I163">
        <v>44328399.405056</v>
      </c>
      <c r="J163">
        <v>1.0296898237895981E-2</v>
      </c>
      <c r="K163">
        <v>16.320068359375</v>
      </c>
      <c r="L163">
        <v>0.30343007915567283</v>
      </c>
      <c r="M163">
        <v>6.5963060686015831E-2</v>
      </c>
      <c r="N163">
        <v>170</v>
      </c>
      <c r="O163">
        <v>48</v>
      </c>
      <c r="P163">
        <v>161</v>
      </c>
      <c r="Q163">
        <v>160</v>
      </c>
      <c r="R163">
        <v>101</v>
      </c>
      <c r="S163">
        <v>118</v>
      </c>
      <c r="T163">
        <v>0.91655548903257278</v>
      </c>
    </row>
    <row r="164" spans="1:20" x14ac:dyDescent="0.35">
      <c r="A164" s="1">
        <v>45880.549305555556</v>
      </c>
      <c r="B164" s="158" t="s">
        <v>24</v>
      </c>
      <c r="C164">
        <v>1600.3499755859375</v>
      </c>
      <c r="D164">
        <v>1601.050048828125</v>
      </c>
      <c r="E164">
        <v>1600.2099609375</v>
      </c>
      <c r="F164">
        <v>1601.02001953125</v>
      </c>
      <c r="G164">
        <v>8841122</v>
      </c>
      <c r="H164">
        <v>978512416</v>
      </c>
      <c r="I164">
        <v>44328399.405056</v>
      </c>
      <c r="J164">
        <v>1.0139164550586072E-2</v>
      </c>
      <c r="K164">
        <v>16.070068359375</v>
      </c>
      <c r="L164">
        <v>0.29815303430079154</v>
      </c>
      <c r="M164">
        <v>5.8047493403693931E-2</v>
      </c>
      <c r="N164">
        <v>171</v>
      </c>
      <c r="O164">
        <v>49</v>
      </c>
      <c r="P164">
        <v>159</v>
      </c>
      <c r="Q164">
        <v>158</v>
      </c>
      <c r="R164">
        <v>102</v>
      </c>
      <c r="S164">
        <v>119</v>
      </c>
      <c r="T164">
        <v>0.91871285830835214</v>
      </c>
    </row>
    <row r="165" spans="1:20" x14ac:dyDescent="0.35">
      <c r="A165" s="1">
        <v>45880.55</v>
      </c>
      <c r="B165" s="158" t="s">
        <v>24</v>
      </c>
      <c r="C165">
        <v>1600.18994140625</v>
      </c>
      <c r="D165">
        <v>1600.760009765625</v>
      </c>
      <c r="E165">
        <v>1599.9599609375</v>
      </c>
      <c r="F165">
        <v>1600.239990234375</v>
      </c>
      <c r="G165">
        <v>8240574</v>
      </c>
      <c r="H165">
        <v>986752990</v>
      </c>
      <c r="I165">
        <v>44328399.405056</v>
      </c>
      <c r="J165">
        <v>9.6470169617626743E-3</v>
      </c>
      <c r="K165">
        <v>15.2900390625</v>
      </c>
      <c r="L165">
        <v>0.30079155672823221</v>
      </c>
      <c r="M165">
        <v>5.5408970976253295E-2</v>
      </c>
      <c r="N165">
        <v>175</v>
      </c>
      <c r="O165">
        <v>45</v>
      </c>
      <c r="P165">
        <v>159</v>
      </c>
      <c r="Q165">
        <v>158</v>
      </c>
      <c r="R165">
        <v>101</v>
      </c>
      <c r="S165">
        <v>120</v>
      </c>
      <c r="T165">
        <v>0.9208769356472476</v>
      </c>
    </row>
    <row r="166" spans="1:20" x14ac:dyDescent="0.35">
      <c r="A166" s="1">
        <v>45880.550694444442</v>
      </c>
      <c r="B166" s="158" t="s">
        <v>24</v>
      </c>
      <c r="C166">
        <v>1600.530029296875</v>
      </c>
      <c r="D166">
        <v>1600.6800537109375</v>
      </c>
      <c r="E166">
        <v>1600.510009765625</v>
      </c>
      <c r="F166">
        <v>1600.6700439453125</v>
      </c>
      <c r="G166">
        <v>5804405</v>
      </c>
      <c r="H166">
        <v>992557395</v>
      </c>
      <c r="I166">
        <v>44328399.405056</v>
      </c>
      <c r="J166">
        <v>9.918352792032601E-3</v>
      </c>
      <c r="K166">
        <v>15.7200927734375</v>
      </c>
      <c r="L166">
        <v>0.30343007915567283</v>
      </c>
      <c r="M166">
        <v>6.3324538258575203E-2</v>
      </c>
      <c r="N166">
        <v>175</v>
      </c>
      <c r="O166">
        <v>44</v>
      </c>
      <c r="P166">
        <v>160</v>
      </c>
      <c r="Q166">
        <v>159</v>
      </c>
      <c r="R166">
        <v>101</v>
      </c>
      <c r="S166">
        <v>119</v>
      </c>
      <c r="T166">
        <v>0.9207839448076679</v>
      </c>
    </row>
    <row r="167" spans="1:20" x14ac:dyDescent="0.35">
      <c r="A167" s="1">
        <v>45880.551388888889</v>
      </c>
      <c r="B167" s="158" t="s">
        <v>24</v>
      </c>
      <c r="C167">
        <v>1600.25</v>
      </c>
      <c r="D167">
        <v>1600.6300048828125</v>
      </c>
      <c r="E167">
        <v>1600.2099609375</v>
      </c>
      <c r="F167">
        <v>1600.5899658203125</v>
      </c>
      <c r="G167">
        <v>7125278</v>
      </c>
      <c r="H167">
        <v>999682673</v>
      </c>
      <c r="I167">
        <v>44328399.405056</v>
      </c>
      <c r="J167">
        <v>9.8678287203161456E-3</v>
      </c>
      <c r="K167">
        <v>15.6400146484375</v>
      </c>
      <c r="L167">
        <v>0.30606860158311344</v>
      </c>
      <c r="M167">
        <v>5.8047493403693931E-2</v>
      </c>
      <c r="N167">
        <v>176</v>
      </c>
      <c r="O167">
        <v>44</v>
      </c>
      <c r="P167">
        <v>159</v>
      </c>
      <c r="Q167">
        <v>160</v>
      </c>
      <c r="R167">
        <v>99</v>
      </c>
      <c r="S167">
        <v>120</v>
      </c>
      <c r="T167">
        <v>0.92151108967232565</v>
      </c>
    </row>
    <row r="168" spans="1:20" x14ac:dyDescent="0.35">
      <c r="A168" s="1">
        <v>45880.552083333336</v>
      </c>
      <c r="B168" s="158" t="s">
        <v>24</v>
      </c>
      <c r="C168">
        <v>1599.6600341796875</v>
      </c>
      <c r="D168">
        <v>1600.2900390625</v>
      </c>
      <c r="E168">
        <v>1599.6600341796875</v>
      </c>
      <c r="F168">
        <v>1600.199951171875</v>
      </c>
      <c r="G168">
        <v>8583834</v>
      </c>
      <c r="H168">
        <v>1008266507</v>
      </c>
      <c r="I168">
        <v>44328399.405056</v>
      </c>
      <c r="J168">
        <v>9.6217549259044466E-3</v>
      </c>
      <c r="K168">
        <v>15.25</v>
      </c>
      <c r="L168">
        <v>0.31398416886543534</v>
      </c>
      <c r="M168">
        <v>6.0686015831134567E-2</v>
      </c>
      <c r="N168">
        <v>175</v>
      </c>
      <c r="O168">
        <v>49</v>
      </c>
      <c r="P168">
        <v>155</v>
      </c>
      <c r="Q168">
        <v>161</v>
      </c>
      <c r="R168">
        <v>102</v>
      </c>
      <c r="S168">
        <v>116</v>
      </c>
      <c r="T168">
        <v>0.92452684608693303</v>
      </c>
    </row>
    <row r="169" spans="1:20" x14ac:dyDescent="0.35">
      <c r="A169" s="1">
        <v>45880.552777777775</v>
      </c>
      <c r="B169" s="158" t="s">
        <v>24</v>
      </c>
      <c r="C169">
        <v>1598.8499755859375</v>
      </c>
      <c r="D169">
        <v>1599.6800537109375</v>
      </c>
      <c r="E169">
        <v>1598.72998046875</v>
      </c>
      <c r="F169">
        <v>1599.6800537109375</v>
      </c>
      <c r="G169">
        <v>11845413</v>
      </c>
      <c r="H169">
        <v>1020111920</v>
      </c>
      <c r="I169">
        <v>44328399.405056</v>
      </c>
      <c r="J169">
        <v>9.2937335517575218E-3</v>
      </c>
      <c r="K169">
        <v>14.7301025390625</v>
      </c>
      <c r="L169">
        <v>0.28759894459102903</v>
      </c>
      <c r="M169">
        <v>5.2770448548812667E-2</v>
      </c>
      <c r="N169">
        <v>174</v>
      </c>
      <c r="O169">
        <v>49</v>
      </c>
      <c r="P169">
        <v>156</v>
      </c>
      <c r="Q169">
        <v>162</v>
      </c>
      <c r="R169">
        <v>102</v>
      </c>
      <c r="S169">
        <v>115</v>
      </c>
      <c r="T169">
        <v>0.92878850278060932</v>
      </c>
    </row>
    <row r="170" spans="1:20" x14ac:dyDescent="0.35">
      <c r="A170" s="1">
        <v>45880.553472222222</v>
      </c>
      <c r="B170" s="158" t="s">
        <v>24</v>
      </c>
      <c r="C170">
        <v>1598.5400390625</v>
      </c>
      <c r="D170">
        <v>1599.2099609375</v>
      </c>
      <c r="E170">
        <v>1598.4200439453125</v>
      </c>
      <c r="F170">
        <v>1599.030029296875</v>
      </c>
      <c r="G170">
        <v>6962131</v>
      </c>
      <c r="H170">
        <v>1027074051</v>
      </c>
      <c r="I170">
        <v>44328399.405056</v>
      </c>
      <c r="J170">
        <v>8.8836105610713562E-3</v>
      </c>
      <c r="K170">
        <v>14.080078125</v>
      </c>
      <c r="L170">
        <v>0.28232189973614774</v>
      </c>
      <c r="M170">
        <v>5.2770448548812667E-2</v>
      </c>
      <c r="N170">
        <v>171</v>
      </c>
      <c r="O170">
        <v>49</v>
      </c>
      <c r="P170">
        <v>159</v>
      </c>
      <c r="Q170">
        <v>160</v>
      </c>
      <c r="R170">
        <v>105</v>
      </c>
      <c r="S170">
        <v>114</v>
      </c>
      <c r="T170">
        <v>0.92901284494206193</v>
      </c>
    </row>
    <row r="171" spans="1:20" x14ac:dyDescent="0.35">
      <c r="A171" s="1">
        <v>45880.554166666669</v>
      </c>
      <c r="B171" s="158" t="s">
        <v>24</v>
      </c>
      <c r="C171">
        <v>1597.530029296875</v>
      </c>
      <c r="D171">
        <v>1598.530029296875</v>
      </c>
      <c r="E171">
        <v>1597.530029296875</v>
      </c>
      <c r="F171">
        <v>1598.530029296875</v>
      </c>
      <c r="G171">
        <v>7798441</v>
      </c>
      <c r="H171">
        <v>1034872492</v>
      </c>
      <c r="I171">
        <v>44328399.405056</v>
      </c>
      <c r="J171">
        <v>8.5681431864515385E-3</v>
      </c>
      <c r="K171">
        <v>13.580078125</v>
      </c>
      <c r="L171">
        <v>0.27176781002638523</v>
      </c>
      <c r="M171">
        <v>6.0686015831134567E-2</v>
      </c>
      <c r="N171">
        <v>167</v>
      </c>
      <c r="O171">
        <v>52</v>
      </c>
      <c r="P171">
        <v>160</v>
      </c>
      <c r="Q171">
        <v>161</v>
      </c>
      <c r="R171">
        <v>106</v>
      </c>
      <c r="S171">
        <v>112</v>
      </c>
      <c r="T171">
        <v>0.93076256935081003</v>
      </c>
    </row>
    <row r="172" spans="1:20" x14ac:dyDescent="0.35">
      <c r="A172" s="1">
        <v>45880.554861111108</v>
      </c>
      <c r="B172" s="158" t="s">
        <v>24</v>
      </c>
      <c r="C172">
        <v>1596.75</v>
      </c>
      <c r="D172">
        <v>1597.449951171875</v>
      </c>
      <c r="E172">
        <v>1596.75</v>
      </c>
      <c r="F172">
        <v>1597.3699951171875</v>
      </c>
      <c r="G172">
        <v>9327326</v>
      </c>
      <c r="H172">
        <v>1044199818</v>
      </c>
      <c r="I172">
        <v>44328399.405056</v>
      </c>
      <c r="J172">
        <v>7.8362373121809992E-3</v>
      </c>
      <c r="K172">
        <v>12.4200439453125</v>
      </c>
      <c r="L172">
        <v>0.26649076517150394</v>
      </c>
      <c r="M172">
        <v>6.3324538258575203E-2</v>
      </c>
      <c r="N172">
        <v>165</v>
      </c>
      <c r="O172">
        <v>55</v>
      </c>
      <c r="P172">
        <v>159</v>
      </c>
      <c r="Q172">
        <v>164</v>
      </c>
      <c r="R172">
        <v>107</v>
      </c>
      <c r="S172">
        <v>108</v>
      </c>
      <c r="T172">
        <v>0.93386332657875537</v>
      </c>
    </row>
    <row r="173" spans="1:20" x14ac:dyDescent="0.35">
      <c r="A173" s="1">
        <v>45880.555555555555</v>
      </c>
      <c r="B173" s="158" t="s">
        <v>24</v>
      </c>
      <c r="C173">
        <v>1595.6800537109375</v>
      </c>
      <c r="D173">
        <v>1596.75</v>
      </c>
      <c r="E173">
        <v>1595.6700439453125</v>
      </c>
      <c r="F173">
        <v>1596.68994140625</v>
      </c>
      <c r="G173">
        <v>11386562</v>
      </c>
      <c r="H173">
        <v>1055586380</v>
      </c>
      <c r="I173">
        <v>44328399.405056</v>
      </c>
      <c r="J173">
        <v>7.4071677946011645E-3</v>
      </c>
      <c r="K173">
        <v>11.739990234375</v>
      </c>
      <c r="L173">
        <v>0.25857519788918204</v>
      </c>
      <c r="M173">
        <v>7.1240105540897103E-2</v>
      </c>
      <c r="N173">
        <v>167</v>
      </c>
      <c r="O173">
        <v>48</v>
      </c>
      <c r="P173">
        <v>164</v>
      </c>
      <c r="Q173">
        <v>165</v>
      </c>
      <c r="R173">
        <v>106</v>
      </c>
      <c r="S173">
        <v>108</v>
      </c>
      <c r="T173">
        <v>0.93852505492492533</v>
      </c>
    </row>
    <row r="174" spans="1:20" x14ac:dyDescent="0.35">
      <c r="A174" s="1">
        <v>45880.556250000001</v>
      </c>
      <c r="B174" s="158" t="s">
        <v>24</v>
      </c>
      <c r="C174">
        <v>1595.1700439453125</v>
      </c>
      <c r="D174">
        <v>1595.9000244140625</v>
      </c>
      <c r="E174">
        <v>1595.1700439453125</v>
      </c>
      <c r="F174">
        <v>1595.5999755859375</v>
      </c>
      <c r="G174">
        <v>8018336</v>
      </c>
      <c r="H174">
        <v>1063604716</v>
      </c>
      <c r="I174">
        <v>44328399.405056</v>
      </c>
      <c r="J174">
        <v>6.7194704830825227E-3</v>
      </c>
      <c r="K174">
        <v>10.6500244140625</v>
      </c>
      <c r="L174">
        <v>0.24538258575197888</v>
      </c>
      <c r="M174">
        <v>7.9155672823219003E-2</v>
      </c>
      <c r="N174">
        <v>167</v>
      </c>
      <c r="O174">
        <v>44</v>
      </c>
      <c r="P174">
        <v>168</v>
      </c>
      <c r="Q174">
        <v>165</v>
      </c>
      <c r="R174">
        <v>108</v>
      </c>
      <c r="S174">
        <v>106</v>
      </c>
      <c r="T174">
        <v>0.9400638611099158</v>
      </c>
    </row>
    <row r="175" spans="1:20" x14ac:dyDescent="0.35">
      <c r="A175" s="1">
        <v>45880.556944444441</v>
      </c>
      <c r="B175" s="158" t="s">
        <v>24</v>
      </c>
      <c r="C175">
        <v>1595.6300048828125</v>
      </c>
      <c r="D175">
        <v>1595.6300048828125</v>
      </c>
      <c r="E175">
        <v>1595.1099853515625</v>
      </c>
      <c r="F175">
        <v>1595.43994140625</v>
      </c>
      <c r="G175">
        <v>7943560</v>
      </c>
      <c r="H175">
        <v>1071548276</v>
      </c>
      <c r="I175">
        <v>44328399.405056</v>
      </c>
      <c r="J175">
        <v>6.6184993580516195E-3</v>
      </c>
      <c r="K175">
        <v>10.489990234375</v>
      </c>
      <c r="L175">
        <v>0.23746701846965698</v>
      </c>
      <c r="M175">
        <v>9.498680738786279E-2</v>
      </c>
      <c r="N175">
        <v>165</v>
      </c>
      <c r="O175">
        <v>43</v>
      </c>
      <c r="P175">
        <v>171</v>
      </c>
      <c r="Q175">
        <v>165</v>
      </c>
      <c r="R175">
        <v>111</v>
      </c>
      <c r="S175">
        <v>103</v>
      </c>
      <c r="T175">
        <v>0.9413147528808461</v>
      </c>
    </row>
    <row r="176" spans="1:20" x14ac:dyDescent="0.35">
      <c r="A176" s="1">
        <v>45880.557638888888</v>
      </c>
      <c r="B176" s="158" t="s">
        <v>24</v>
      </c>
      <c r="C176">
        <v>1595.18994140625</v>
      </c>
      <c r="D176">
        <v>1595.6300048828125</v>
      </c>
      <c r="E176">
        <v>1595.050048828125</v>
      </c>
      <c r="F176">
        <v>1595.3499755859375</v>
      </c>
      <c r="G176">
        <v>7467976</v>
      </c>
      <c r="H176">
        <v>1079016252</v>
      </c>
      <c r="I176">
        <v>44328399.405056</v>
      </c>
      <c r="J176">
        <v>6.5617367957726139E-3</v>
      </c>
      <c r="K176">
        <v>10.4000244140625</v>
      </c>
      <c r="L176">
        <v>0.23482849604221637</v>
      </c>
      <c r="M176">
        <v>0.10026385224274406</v>
      </c>
      <c r="N176">
        <v>161</v>
      </c>
      <c r="O176">
        <v>50</v>
      </c>
      <c r="P176">
        <v>168</v>
      </c>
      <c r="Q176">
        <v>166</v>
      </c>
      <c r="R176">
        <v>112</v>
      </c>
      <c r="S176">
        <v>101</v>
      </c>
      <c r="T176">
        <v>0.94196337181824141</v>
      </c>
    </row>
    <row r="177" spans="1:20" x14ac:dyDescent="0.35">
      <c r="A177" s="1">
        <v>45880.558333333334</v>
      </c>
      <c r="B177" s="158" t="s">
        <v>24</v>
      </c>
      <c r="C177">
        <v>1594.97998046875</v>
      </c>
      <c r="D177">
        <v>1595.31005859375</v>
      </c>
      <c r="E177">
        <v>1594.9200439453125</v>
      </c>
      <c r="F177">
        <v>1595.1300048828125</v>
      </c>
      <c r="G177">
        <v>5649256</v>
      </c>
      <c r="H177">
        <v>1084665508</v>
      </c>
      <c r="I177">
        <v>44328399.405056</v>
      </c>
      <c r="J177">
        <v>6.4229496353563759E-3</v>
      </c>
      <c r="K177">
        <v>10.1800537109375</v>
      </c>
      <c r="L177">
        <v>0.21635883905013192</v>
      </c>
      <c r="M177">
        <v>0.10290237467018469</v>
      </c>
      <c r="N177">
        <v>159</v>
      </c>
      <c r="O177">
        <v>46</v>
      </c>
      <c r="P177">
        <v>174</v>
      </c>
      <c r="Q177">
        <v>164</v>
      </c>
      <c r="R177">
        <v>115</v>
      </c>
      <c r="S177">
        <v>100</v>
      </c>
      <c r="T177">
        <v>0.94228242473068236</v>
      </c>
    </row>
    <row r="178" spans="1:20" x14ac:dyDescent="0.35">
      <c r="A178" s="1">
        <v>45880.559027777781</v>
      </c>
      <c r="B178" s="158" t="s">
        <v>24</v>
      </c>
      <c r="C178">
        <v>1595.2900390625</v>
      </c>
      <c r="D178">
        <v>1595.5799560546875</v>
      </c>
      <c r="E178">
        <v>1595.0799560546875</v>
      </c>
      <c r="F178">
        <v>1595.3599853515625</v>
      </c>
      <c r="G178">
        <v>7328252</v>
      </c>
      <c r="H178">
        <v>1091993760</v>
      </c>
      <c r="I178">
        <v>44328399.405056</v>
      </c>
      <c r="J178">
        <v>6.5680523047371708E-3</v>
      </c>
      <c r="K178">
        <v>10.4100341796875</v>
      </c>
      <c r="L178">
        <v>0.22955145118733508</v>
      </c>
      <c r="M178">
        <v>0.10554089709762533</v>
      </c>
      <c r="N178">
        <v>158</v>
      </c>
      <c r="O178">
        <v>50</v>
      </c>
      <c r="P178">
        <v>171</v>
      </c>
      <c r="Q178">
        <v>165</v>
      </c>
      <c r="R178">
        <v>114</v>
      </c>
      <c r="S178">
        <v>100</v>
      </c>
      <c r="T178">
        <v>0.94291970801079072</v>
      </c>
    </row>
    <row r="179" spans="1:20" x14ac:dyDescent="0.35">
      <c r="A179" s="1">
        <v>45880.55972222222</v>
      </c>
      <c r="B179" s="158" t="s">
        <v>24</v>
      </c>
      <c r="C179">
        <v>1595.2099609375</v>
      </c>
      <c r="D179">
        <v>1595.550048828125</v>
      </c>
      <c r="E179">
        <v>1595.2099609375</v>
      </c>
      <c r="F179">
        <v>1595.5</v>
      </c>
      <c r="G179">
        <v>10263676</v>
      </c>
      <c r="H179">
        <v>1102257436</v>
      </c>
      <c r="I179">
        <v>44328399.405056</v>
      </c>
      <c r="J179">
        <v>6.6563924118389611E-3</v>
      </c>
      <c r="K179">
        <v>10.550048828125</v>
      </c>
      <c r="L179">
        <v>0.23746701846965698</v>
      </c>
      <c r="M179">
        <v>0.10026385224274406</v>
      </c>
      <c r="N179">
        <v>165</v>
      </c>
      <c r="O179">
        <v>44</v>
      </c>
      <c r="P179">
        <v>170</v>
      </c>
      <c r="Q179">
        <v>165</v>
      </c>
      <c r="R179">
        <v>111</v>
      </c>
      <c r="S179">
        <v>103</v>
      </c>
      <c r="T179">
        <v>0.945681181325014</v>
      </c>
    </row>
    <row r="180" spans="1:20" x14ac:dyDescent="0.35">
      <c r="A180" s="1">
        <v>45880.560416666667</v>
      </c>
      <c r="B180" s="158" t="s">
        <v>24</v>
      </c>
      <c r="C180">
        <v>1595.3199462890625</v>
      </c>
      <c r="D180">
        <v>1595.52001953125</v>
      </c>
      <c r="E180">
        <v>1595.030029296875</v>
      </c>
      <c r="F180">
        <v>1595.260009765625</v>
      </c>
      <c r="G180">
        <v>5840547</v>
      </c>
      <c r="H180">
        <v>1108097983</v>
      </c>
      <c r="I180">
        <v>44328399.405056</v>
      </c>
      <c r="J180">
        <v>6.5049742334936083E-3</v>
      </c>
      <c r="K180">
        <v>10.31005859375</v>
      </c>
      <c r="L180">
        <v>0.24010554089709762</v>
      </c>
      <c r="M180">
        <v>0.10290237467018469</v>
      </c>
      <c r="N180">
        <v>165</v>
      </c>
      <c r="O180">
        <v>46</v>
      </c>
      <c r="P180">
        <v>168</v>
      </c>
      <c r="Q180">
        <v>166</v>
      </c>
      <c r="R180">
        <v>111</v>
      </c>
      <c r="S180">
        <v>102</v>
      </c>
      <c r="T180">
        <v>0.94587424444790491</v>
      </c>
    </row>
    <row r="181" spans="1:20" x14ac:dyDescent="0.35">
      <c r="A181" s="1">
        <v>45880.561111111114</v>
      </c>
      <c r="B181" s="158" t="s">
        <v>24</v>
      </c>
      <c r="C181">
        <v>1595.989990234375</v>
      </c>
      <c r="D181">
        <v>1596</v>
      </c>
      <c r="E181">
        <v>1595.31005859375</v>
      </c>
      <c r="F181">
        <v>1595.3699951171875</v>
      </c>
      <c r="G181">
        <v>6697869</v>
      </c>
      <c r="H181">
        <v>1114795852</v>
      </c>
      <c r="I181">
        <v>44328399.405056</v>
      </c>
      <c r="J181">
        <v>6.5743678137017278E-3</v>
      </c>
      <c r="K181">
        <v>10.4200439453125</v>
      </c>
      <c r="L181">
        <v>0.23746701846965698</v>
      </c>
      <c r="M181">
        <v>9.2348284960422161E-2</v>
      </c>
      <c r="N181">
        <v>164</v>
      </c>
      <c r="O181">
        <v>48</v>
      </c>
      <c r="P181">
        <v>167</v>
      </c>
      <c r="Q181">
        <v>167</v>
      </c>
      <c r="R181">
        <v>108</v>
      </c>
      <c r="S181">
        <v>104</v>
      </c>
      <c r="T181">
        <v>0.94622026145586347</v>
      </c>
    </row>
    <row r="182" spans="1:20" x14ac:dyDescent="0.35">
      <c r="A182" s="1">
        <v>45880.561805555553</v>
      </c>
      <c r="B182" s="158" t="s">
        <v>24</v>
      </c>
      <c r="C182">
        <v>1596.280029296875</v>
      </c>
      <c r="D182">
        <v>1596.280029296875</v>
      </c>
      <c r="E182">
        <v>1595.6700439453125</v>
      </c>
      <c r="F182">
        <v>1595.6700439453125</v>
      </c>
      <c r="G182">
        <v>7899975</v>
      </c>
      <c r="H182">
        <v>1122695827</v>
      </c>
      <c r="I182">
        <v>44328399.405056</v>
      </c>
      <c r="J182">
        <v>6.7636790458344212E-3</v>
      </c>
      <c r="K182">
        <v>10.7200927734375</v>
      </c>
      <c r="L182">
        <v>0.24538258575197888</v>
      </c>
      <c r="M182">
        <v>9.2348284960422161E-2</v>
      </c>
      <c r="N182">
        <v>168</v>
      </c>
      <c r="O182">
        <v>46</v>
      </c>
      <c r="P182">
        <v>165</v>
      </c>
      <c r="Q182">
        <v>166</v>
      </c>
      <c r="R182">
        <v>108</v>
      </c>
      <c r="S182">
        <v>105</v>
      </c>
      <c r="T182">
        <v>0.94774723307122022</v>
      </c>
    </row>
    <row r="183" spans="1:20" x14ac:dyDescent="0.35">
      <c r="A183" s="1">
        <v>45880.5625</v>
      </c>
      <c r="B183" s="158" t="s">
        <v>24</v>
      </c>
      <c r="C183">
        <v>1596.530029296875</v>
      </c>
      <c r="D183">
        <v>1596.8499755859375</v>
      </c>
      <c r="E183">
        <v>1596.3800048828125</v>
      </c>
      <c r="F183">
        <v>1596.4200439453125</v>
      </c>
      <c r="G183">
        <v>8021629</v>
      </c>
      <c r="H183">
        <v>1130717456</v>
      </c>
      <c r="I183">
        <v>44328399.405056</v>
      </c>
      <c r="J183">
        <v>7.2368801077641477E-3</v>
      </c>
      <c r="K183">
        <v>11.4700927734375</v>
      </c>
      <c r="L183">
        <v>0.25329815303430081</v>
      </c>
      <c r="M183">
        <v>8.9709762532981532E-2</v>
      </c>
      <c r="N183">
        <v>166</v>
      </c>
      <c r="O183">
        <v>47</v>
      </c>
      <c r="P183">
        <v>166</v>
      </c>
      <c r="Q183">
        <v>166</v>
      </c>
      <c r="R183">
        <v>110</v>
      </c>
      <c r="S183">
        <v>103</v>
      </c>
      <c r="T183">
        <v>0.94831223866612091</v>
      </c>
    </row>
    <row r="184" spans="1:20" x14ac:dyDescent="0.35">
      <c r="A184" s="1">
        <v>45880.563194444447</v>
      </c>
      <c r="B184" s="158" t="s">
        <v>24</v>
      </c>
      <c r="C184">
        <v>1596.75</v>
      </c>
      <c r="D184">
        <v>1596.949951171875</v>
      </c>
      <c r="E184">
        <v>1596.3900146484375</v>
      </c>
      <c r="F184">
        <v>1596.8800048828125</v>
      </c>
      <c r="G184">
        <v>6225227</v>
      </c>
      <c r="H184">
        <v>1136942683</v>
      </c>
      <c r="I184">
        <v>44328399.405056</v>
      </c>
      <c r="J184">
        <v>7.5270854465257385E-3</v>
      </c>
      <c r="K184">
        <v>11.9300537109375</v>
      </c>
      <c r="L184">
        <v>0.24274406332453827</v>
      </c>
      <c r="M184">
        <v>8.1794195250659632E-2</v>
      </c>
      <c r="N184">
        <v>166</v>
      </c>
      <c r="O184">
        <v>45</v>
      </c>
      <c r="P184">
        <v>168</v>
      </c>
      <c r="Q184">
        <v>168</v>
      </c>
      <c r="R184">
        <v>109</v>
      </c>
      <c r="S184">
        <v>102</v>
      </c>
      <c r="T184">
        <v>0.9484906447650181</v>
      </c>
    </row>
    <row r="185" spans="1:20" x14ac:dyDescent="0.35">
      <c r="A185" s="1">
        <v>45880.563888888886</v>
      </c>
      <c r="B185" s="158" t="s">
        <v>24</v>
      </c>
      <c r="C185">
        <v>1596.75</v>
      </c>
      <c r="D185">
        <v>1596.75</v>
      </c>
      <c r="E185">
        <v>1596.4000244140625</v>
      </c>
      <c r="F185">
        <v>1596.6199951171875</v>
      </c>
      <c r="G185">
        <v>8569694</v>
      </c>
      <c r="H185">
        <v>1145512377</v>
      </c>
      <c r="I185">
        <v>44328399.405056</v>
      </c>
      <c r="J185">
        <v>7.3630362502512727E-3</v>
      </c>
      <c r="K185">
        <v>11.6700439453125</v>
      </c>
      <c r="L185">
        <v>0.24010554089709762</v>
      </c>
      <c r="M185">
        <v>8.7071240105540904E-2</v>
      </c>
      <c r="N185">
        <v>164</v>
      </c>
      <c r="O185">
        <v>47</v>
      </c>
      <c r="P185">
        <v>168</v>
      </c>
      <c r="Q185">
        <v>167</v>
      </c>
      <c r="R185">
        <v>111</v>
      </c>
      <c r="S185">
        <v>101</v>
      </c>
      <c r="T185">
        <v>0.95016501220471272</v>
      </c>
    </row>
    <row r="186" spans="1:20" x14ac:dyDescent="0.35">
      <c r="A186" s="1">
        <v>45880.564583333333</v>
      </c>
      <c r="B186" s="158" t="s">
        <v>24</v>
      </c>
      <c r="C186">
        <v>1597.030029296875</v>
      </c>
      <c r="D186">
        <v>1597.280029296875</v>
      </c>
      <c r="E186">
        <v>1596.719970703125</v>
      </c>
      <c r="F186">
        <v>1596.719970703125</v>
      </c>
      <c r="G186">
        <v>6460408</v>
      </c>
      <c r="H186">
        <v>1151972785</v>
      </c>
      <c r="I186">
        <v>44328399.405056</v>
      </c>
      <c r="J186">
        <v>7.4261143214948344E-3</v>
      </c>
      <c r="K186">
        <v>11.77001953125</v>
      </c>
      <c r="L186">
        <v>0.25065963060686014</v>
      </c>
      <c r="M186">
        <v>7.9155672823219003E-2</v>
      </c>
      <c r="N186">
        <v>163</v>
      </c>
      <c r="O186">
        <v>49</v>
      </c>
      <c r="P186">
        <v>167</v>
      </c>
      <c r="Q186">
        <v>167</v>
      </c>
      <c r="R186">
        <v>110</v>
      </c>
      <c r="S186">
        <v>102</v>
      </c>
      <c r="T186">
        <v>0.95031411880210115</v>
      </c>
    </row>
    <row r="187" spans="1:20" x14ac:dyDescent="0.35">
      <c r="A187" s="1">
        <v>45880.56527777778</v>
      </c>
      <c r="B187" s="158" t="s">
        <v>24</v>
      </c>
      <c r="C187">
        <v>1597.6099853515625</v>
      </c>
      <c r="D187">
        <v>1597.8299560546875</v>
      </c>
      <c r="E187">
        <v>1597.010009765625</v>
      </c>
      <c r="F187">
        <v>1597.1300048828125</v>
      </c>
      <c r="G187">
        <v>7286597</v>
      </c>
      <c r="H187">
        <v>1159259382</v>
      </c>
      <c r="I187">
        <v>44328399.405056</v>
      </c>
      <c r="J187">
        <v>7.6848191338356473E-3</v>
      </c>
      <c r="K187">
        <v>12.1800537109375</v>
      </c>
      <c r="L187">
        <v>0.24274406332453827</v>
      </c>
      <c r="M187">
        <v>7.3878627968337732E-2</v>
      </c>
      <c r="N187">
        <v>163</v>
      </c>
      <c r="O187">
        <v>49</v>
      </c>
      <c r="P187">
        <v>167</v>
      </c>
      <c r="Q187">
        <v>170</v>
      </c>
      <c r="R187">
        <v>108</v>
      </c>
      <c r="S187">
        <v>101</v>
      </c>
      <c r="T187">
        <v>0.95111013559442326</v>
      </c>
    </row>
    <row r="188" spans="1:20" x14ac:dyDescent="0.35">
      <c r="A188" s="1">
        <v>45880.565972222219</v>
      </c>
      <c r="B188" s="158" t="s">
        <v>24</v>
      </c>
      <c r="C188">
        <v>1597.8499755859375</v>
      </c>
      <c r="D188">
        <v>1597.8599853515625</v>
      </c>
      <c r="E188">
        <v>1597.5999755859375</v>
      </c>
      <c r="F188">
        <v>1597.8599853515625</v>
      </c>
      <c r="G188">
        <v>8298111</v>
      </c>
      <c r="H188">
        <v>1167557493</v>
      </c>
      <c r="I188">
        <v>44328399.405056</v>
      </c>
      <c r="J188">
        <v>8.1453891778362607E-3</v>
      </c>
      <c r="K188">
        <v>12.9100341796875</v>
      </c>
      <c r="L188">
        <v>0.25065963060686014</v>
      </c>
      <c r="M188">
        <v>7.9155672823219003E-2</v>
      </c>
      <c r="N188">
        <v>165</v>
      </c>
      <c r="O188">
        <v>49</v>
      </c>
      <c r="P188">
        <v>165</v>
      </c>
      <c r="Q188">
        <v>173</v>
      </c>
      <c r="R188">
        <v>107</v>
      </c>
      <c r="S188">
        <v>99</v>
      </c>
      <c r="T188">
        <v>0.95197068482137148</v>
      </c>
    </row>
    <row r="189" spans="1:20" x14ac:dyDescent="0.35">
      <c r="A189" s="1">
        <v>45880.566666666666</v>
      </c>
      <c r="B189" s="158" t="s">
        <v>24</v>
      </c>
      <c r="C189">
        <v>1597.2099609375</v>
      </c>
      <c r="D189">
        <v>1598.219970703125</v>
      </c>
      <c r="E189">
        <v>1597.2099609375</v>
      </c>
      <c r="F189">
        <v>1598.0699462890625</v>
      </c>
      <c r="G189">
        <v>6997055</v>
      </c>
      <c r="H189">
        <v>1174554548</v>
      </c>
      <c r="I189">
        <v>44328399.405056</v>
      </c>
      <c r="J189">
        <v>8.2778608292879419E-3</v>
      </c>
      <c r="K189">
        <v>13.1199951171875</v>
      </c>
      <c r="L189">
        <v>0.25329815303430081</v>
      </c>
      <c r="M189">
        <v>8.7071240105540904E-2</v>
      </c>
      <c r="N189">
        <v>168</v>
      </c>
      <c r="O189">
        <v>49</v>
      </c>
      <c r="P189">
        <v>162</v>
      </c>
      <c r="Q189">
        <v>174</v>
      </c>
      <c r="R189">
        <v>108</v>
      </c>
      <c r="S189">
        <v>97</v>
      </c>
      <c r="T189">
        <v>0.95269500111597794</v>
      </c>
    </row>
    <row r="190" spans="1:20" x14ac:dyDescent="0.35">
      <c r="A190" s="1">
        <v>45880.567361111112</v>
      </c>
      <c r="B190" s="158" t="s">
        <v>24</v>
      </c>
      <c r="C190">
        <v>1598.0799560546875</v>
      </c>
      <c r="D190">
        <v>1598.6700439453125</v>
      </c>
      <c r="E190">
        <v>1597.4200439453125</v>
      </c>
      <c r="F190">
        <v>1597.4200439453125</v>
      </c>
      <c r="G190">
        <v>6092353</v>
      </c>
      <c r="H190">
        <v>1180646901</v>
      </c>
      <c r="I190">
        <v>44328399.405056</v>
      </c>
      <c r="J190">
        <v>7.8678148570037847E-3</v>
      </c>
      <c r="K190">
        <v>12.4700927734375</v>
      </c>
      <c r="L190">
        <v>0.27440633245382584</v>
      </c>
      <c r="M190">
        <v>7.6517150395778361E-2</v>
      </c>
      <c r="N190">
        <v>168</v>
      </c>
      <c r="O190">
        <v>51</v>
      </c>
      <c r="P190">
        <v>160</v>
      </c>
      <c r="Q190">
        <v>174</v>
      </c>
      <c r="R190">
        <v>108</v>
      </c>
      <c r="S190">
        <v>97</v>
      </c>
      <c r="T190">
        <v>0.95256273276255099</v>
      </c>
    </row>
    <row r="191" spans="1:20" x14ac:dyDescent="0.35">
      <c r="A191" s="1">
        <v>45880.568055555559</v>
      </c>
      <c r="B191" s="158" t="s">
        <v>24</v>
      </c>
      <c r="C191">
        <v>1597.9300537109375</v>
      </c>
      <c r="D191">
        <v>1598.1700439453125</v>
      </c>
      <c r="E191">
        <v>1597.72998046875</v>
      </c>
      <c r="F191">
        <v>1598.1700439453125</v>
      </c>
      <c r="G191">
        <v>7705993</v>
      </c>
      <c r="H191">
        <v>1188352894</v>
      </c>
      <c r="I191">
        <v>44328399.405056</v>
      </c>
      <c r="J191">
        <v>8.3410159189335111E-3</v>
      </c>
      <c r="K191">
        <v>13.2200927734375</v>
      </c>
      <c r="L191">
        <v>0.27968337730870713</v>
      </c>
      <c r="M191">
        <v>6.5963060686015831E-2</v>
      </c>
      <c r="N191">
        <v>167</v>
      </c>
      <c r="O191">
        <v>51</v>
      </c>
      <c r="P191">
        <v>161</v>
      </c>
      <c r="Q191">
        <v>172</v>
      </c>
      <c r="R191">
        <v>110</v>
      </c>
      <c r="S191">
        <v>97</v>
      </c>
      <c r="T191">
        <v>0.95293403099361185</v>
      </c>
    </row>
    <row r="192" spans="1:20" x14ac:dyDescent="0.35">
      <c r="A192" s="1">
        <v>45880.568749999999</v>
      </c>
      <c r="B192" s="158" t="s">
        <v>24</v>
      </c>
      <c r="C192">
        <v>1597.989990234375</v>
      </c>
      <c r="D192">
        <v>1598.0799560546875</v>
      </c>
      <c r="E192">
        <v>1597.6199951171875</v>
      </c>
      <c r="F192">
        <v>1597.9100341796875</v>
      </c>
      <c r="G192">
        <v>10683598</v>
      </c>
      <c r="H192">
        <v>1199036492</v>
      </c>
      <c r="I192">
        <v>44328399.405056</v>
      </c>
      <c r="J192">
        <v>8.1769667226590445E-3</v>
      </c>
      <c r="K192">
        <v>12.9600830078125</v>
      </c>
      <c r="L192">
        <v>0.27704485488126651</v>
      </c>
      <c r="M192">
        <v>6.860158311345646E-2</v>
      </c>
      <c r="N192">
        <v>168</v>
      </c>
      <c r="O192">
        <v>53</v>
      </c>
      <c r="P192">
        <v>158</v>
      </c>
      <c r="Q192">
        <v>172</v>
      </c>
      <c r="R192">
        <v>111</v>
      </c>
      <c r="S192">
        <v>96</v>
      </c>
      <c r="T192">
        <v>0.95457199396890424</v>
      </c>
    </row>
    <row r="193" spans="1:20" x14ac:dyDescent="0.35">
      <c r="A193" s="1">
        <v>45880.569444444445</v>
      </c>
      <c r="B193" s="158" t="s">
        <v>24</v>
      </c>
      <c r="C193">
        <v>1597.72998046875</v>
      </c>
      <c r="D193">
        <v>1597.93994140625</v>
      </c>
      <c r="E193">
        <v>1596.9599609375</v>
      </c>
      <c r="F193">
        <v>1597.93994140625</v>
      </c>
      <c r="G193">
        <v>6933951</v>
      </c>
      <c r="H193">
        <v>1205970443</v>
      </c>
      <c r="I193">
        <v>44328399.405056</v>
      </c>
      <c r="J193">
        <v>8.1958362311507094E-3</v>
      </c>
      <c r="K193">
        <v>12.989990234375</v>
      </c>
      <c r="L193">
        <v>0.26649076517150394</v>
      </c>
      <c r="M193">
        <v>7.3878627968337732E-2</v>
      </c>
      <c r="N193">
        <v>168</v>
      </c>
      <c r="O193">
        <v>53</v>
      </c>
      <c r="P193">
        <v>158</v>
      </c>
      <c r="Q193">
        <v>173</v>
      </c>
      <c r="R193">
        <v>108</v>
      </c>
      <c r="S193">
        <v>98</v>
      </c>
      <c r="T193">
        <v>0.95466436723710102</v>
      </c>
    </row>
    <row r="194" spans="1:20" x14ac:dyDescent="0.35">
      <c r="A194" s="1">
        <v>45880.570138888892</v>
      </c>
      <c r="B194" s="158" t="s">
        <v>24</v>
      </c>
      <c r="C194">
        <v>1596.550048828125</v>
      </c>
      <c r="D194">
        <v>1597.31005859375</v>
      </c>
      <c r="E194">
        <v>1596.550048828125</v>
      </c>
      <c r="F194">
        <v>1597.31005859375</v>
      </c>
      <c r="G194">
        <v>7861510</v>
      </c>
      <c r="H194">
        <v>1213831953</v>
      </c>
      <c r="I194">
        <v>44328399.405056</v>
      </c>
      <c r="J194">
        <v>7.7984212767956652E-3</v>
      </c>
      <c r="K194">
        <v>12.360107421875</v>
      </c>
      <c r="L194">
        <v>0.25857519788918204</v>
      </c>
      <c r="M194">
        <v>7.6517150395778361E-2</v>
      </c>
      <c r="N194">
        <v>168</v>
      </c>
      <c r="O194">
        <v>51</v>
      </c>
      <c r="P194">
        <v>160</v>
      </c>
      <c r="Q194">
        <v>173</v>
      </c>
      <c r="R194">
        <v>109</v>
      </c>
      <c r="S194">
        <v>97</v>
      </c>
      <c r="T194">
        <v>0.95578695708249906</v>
      </c>
    </row>
    <row r="195" spans="1:20" x14ac:dyDescent="0.35">
      <c r="A195" s="1">
        <v>45880.570833333331</v>
      </c>
      <c r="B195" s="158" t="s">
        <v>24</v>
      </c>
      <c r="C195">
        <v>1595.6600341796875</v>
      </c>
      <c r="D195">
        <v>1596.7099609375</v>
      </c>
      <c r="E195">
        <v>1595.5899658203125</v>
      </c>
      <c r="F195">
        <v>1596.7099609375</v>
      </c>
      <c r="G195">
        <v>6284192</v>
      </c>
      <c r="H195">
        <v>1220116145</v>
      </c>
      <c r="I195">
        <v>44328399.405056</v>
      </c>
      <c r="J195">
        <v>7.4197988125302775E-3</v>
      </c>
      <c r="K195">
        <v>11.760009765625</v>
      </c>
      <c r="L195">
        <v>0.26121372031662271</v>
      </c>
      <c r="M195">
        <v>7.6517150395778361E-2</v>
      </c>
      <c r="N195">
        <v>168</v>
      </c>
      <c r="O195">
        <v>50</v>
      </c>
      <c r="P195">
        <v>161</v>
      </c>
      <c r="Q195">
        <v>173</v>
      </c>
      <c r="R195">
        <v>109</v>
      </c>
      <c r="S195">
        <v>97</v>
      </c>
      <c r="T195">
        <v>0.95588039066704333</v>
      </c>
    </row>
    <row r="196" spans="1:20" x14ac:dyDescent="0.35">
      <c r="A196" s="1">
        <v>45880.571527777778</v>
      </c>
      <c r="B196" s="158" t="s">
        <v>24</v>
      </c>
      <c r="C196">
        <v>1595.18994140625</v>
      </c>
      <c r="D196">
        <v>1595.530029296875</v>
      </c>
      <c r="E196">
        <v>1595.0400390625</v>
      </c>
      <c r="F196">
        <v>1595.530029296875</v>
      </c>
      <c r="G196">
        <v>8733856</v>
      </c>
      <c r="H196">
        <v>1228850001</v>
      </c>
      <c r="I196">
        <v>44328399.405056</v>
      </c>
      <c r="J196">
        <v>6.675338938732631E-3</v>
      </c>
      <c r="K196">
        <v>10.580078125</v>
      </c>
      <c r="L196">
        <v>0.25857519788918204</v>
      </c>
      <c r="M196">
        <v>7.9155672823219003E-2</v>
      </c>
      <c r="N196">
        <v>168</v>
      </c>
      <c r="O196">
        <v>50</v>
      </c>
      <c r="P196">
        <v>161</v>
      </c>
      <c r="Q196">
        <v>173</v>
      </c>
      <c r="R196">
        <v>109</v>
      </c>
      <c r="S196">
        <v>97</v>
      </c>
      <c r="T196">
        <v>0.95694260119465357</v>
      </c>
    </row>
    <row r="197" spans="1:20" x14ac:dyDescent="0.35">
      <c r="A197" s="1">
        <v>45880.572222222225</v>
      </c>
      <c r="B197" s="158" t="s">
        <v>24</v>
      </c>
      <c r="C197">
        <v>1594.8399658203125</v>
      </c>
      <c r="D197">
        <v>1595.1500244140625</v>
      </c>
      <c r="E197">
        <v>1594.4000244140625</v>
      </c>
      <c r="F197">
        <v>1595.0400390625</v>
      </c>
      <c r="G197">
        <v>11002054</v>
      </c>
      <c r="H197">
        <v>1239852055</v>
      </c>
      <c r="I197">
        <v>44328399.405056</v>
      </c>
      <c r="J197">
        <v>6.3661870730773703E-3</v>
      </c>
      <c r="K197">
        <v>10.090087890625</v>
      </c>
      <c r="L197">
        <v>0.24538258575197888</v>
      </c>
      <c r="M197">
        <v>8.4432717678100261E-2</v>
      </c>
      <c r="N197">
        <v>160</v>
      </c>
      <c r="O197">
        <v>49</v>
      </c>
      <c r="P197">
        <v>170</v>
      </c>
      <c r="Q197">
        <v>173</v>
      </c>
      <c r="R197">
        <v>111</v>
      </c>
      <c r="S197">
        <v>95</v>
      </c>
      <c r="T197">
        <v>0.9600647364846614</v>
      </c>
    </row>
    <row r="198" spans="1:20" x14ac:dyDescent="0.35">
      <c r="A198" s="1">
        <v>45880.572916666664</v>
      </c>
      <c r="B198" s="158" t="s">
        <v>24</v>
      </c>
      <c r="C198">
        <v>1593.530029296875</v>
      </c>
      <c r="D198">
        <v>1594.6099853515625</v>
      </c>
      <c r="E198">
        <v>1593.530029296875</v>
      </c>
      <c r="F198">
        <v>1594.6099853515625</v>
      </c>
      <c r="G198">
        <v>8493528</v>
      </c>
      <c r="H198">
        <v>1248345583</v>
      </c>
      <c r="I198">
        <v>44328399.405056</v>
      </c>
      <c r="J198">
        <v>6.0948512428074444E-3</v>
      </c>
      <c r="K198">
        <v>9.6600341796875</v>
      </c>
      <c r="L198">
        <v>0.22955145118733508</v>
      </c>
      <c r="M198">
        <v>7.9155672823219003E-2</v>
      </c>
      <c r="N198">
        <v>159</v>
      </c>
      <c r="O198">
        <v>47</v>
      </c>
      <c r="P198">
        <v>173</v>
      </c>
      <c r="Q198">
        <v>176</v>
      </c>
      <c r="R198">
        <v>106</v>
      </c>
      <c r="S198">
        <v>97</v>
      </c>
      <c r="T198">
        <v>0.96143933410134208</v>
      </c>
    </row>
    <row r="199" spans="1:20" x14ac:dyDescent="0.35">
      <c r="A199" s="1">
        <v>45880.573611111111</v>
      </c>
      <c r="B199" s="158" t="s">
        <v>24</v>
      </c>
      <c r="C199">
        <v>1593.3499755859375</v>
      </c>
      <c r="D199">
        <v>1593.699951171875</v>
      </c>
      <c r="E199">
        <v>1593.1300048828125</v>
      </c>
      <c r="F199">
        <v>1593.699951171875</v>
      </c>
      <c r="G199">
        <v>8648290</v>
      </c>
      <c r="H199">
        <v>1256993873</v>
      </c>
      <c r="I199">
        <v>44328399.405056</v>
      </c>
      <c r="J199">
        <v>5.5206790558468138E-3</v>
      </c>
      <c r="K199">
        <v>8.75</v>
      </c>
      <c r="L199">
        <v>0.21108179419525067</v>
      </c>
      <c r="M199">
        <v>9.498680738786279E-2</v>
      </c>
      <c r="N199">
        <v>155</v>
      </c>
      <c r="O199">
        <v>46</v>
      </c>
      <c r="P199">
        <v>178</v>
      </c>
      <c r="Q199">
        <v>175</v>
      </c>
      <c r="R199">
        <v>107</v>
      </c>
      <c r="S199">
        <v>97</v>
      </c>
      <c r="T199">
        <v>0.96317590711818157</v>
      </c>
    </row>
    <row r="200" spans="1:20" x14ac:dyDescent="0.35">
      <c r="A200" s="1">
        <v>45880.574305555558</v>
      </c>
      <c r="B200" s="158" t="s">
        <v>24</v>
      </c>
      <c r="C200">
        <v>1592.72998046875</v>
      </c>
      <c r="D200">
        <v>1593.3599853515625</v>
      </c>
      <c r="E200">
        <v>1592.72998046875</v>
      </c>
      <c r="F200">
        <v>1593.280029296875</v>
      </c>
      <c r="G200">
        <v>9152615</v>
      </c>
      <c r="H200">
        <v>1266146488</v>
      </c>
      <c r="I200">
        <v>44328399.405056</v>
      </c>
      <c r="J200">
        <v>5.2557357529434507E-3</v>
      </c>
      <c r="K200">
        <v>8.330078125</v>
      </c>
      <c r="L200">
        <v>0.20844327176781002</v>
      </c>
      <c r="M200">
        <v>9.7625329815303433E-2</v>
      </c>
      <c r="N200">
        <v>152</v>
      </c>
      <c r="O200">
        <v>51</v>
      </c>
      <c r="P200">
        <v>176</v>
      </c>
      <c r="Q200">
        <v>174</v>
      </c>
      <c r="R200">
        <v>108</v>
      </c>
      <c r="S200">
        <v>97</v>
      </c>
      <c r="T200">
        <v>0.96564775584037887</v>
      </c>
    </row>
    <row r="201" spans="1:20" x14ac:dyDescent="0.35">
      <c r="A201" s="1">
        <v>45880.574999999997</v>
      </c>
      <c r="B201" s="158" t="s">
        <v>24</v>
      </c>
      <c r="C201">
        <v>1592.02001953125</v>
      </c>
      <c r="D201">
        <v>1592.8900146484375</v>
      </c>
      <c r="E201">
        <v>1592.02001953125</v>
      </c>
      <c r="F201">
        <v>1592.6800537109375</v>
      </c>
      <c r="G201">
        <v>8522928</v>
      </c>
      <c r="H201">
        <v>1274669416</v>
      </c>
      <c r="I201">
        <v>44328399.405056</v>
      </c>
      <c r="J201">
        <v>4.8771903070800706E-3</v>
      </c>
      <c r="K201">
        <v>7.7301025390625</v>
      </c>
      <c r="L201">
        <v>0.19525065963060687</v>
      </c>
      <c r="M201">
        <v>0.10026385224274406</v>
      </c>
      <c r="N201">
        <v>152</v>
      </c>
      <c r="O201">
        <v>49</v>
      </c>
      <c r="P201">
        <v>178</v>
      </c>
      <c r="Q201">
        <v>176</v>
      </c>
      <c r="R201">
        <v>107</v>
      </c>
      <c r="S201">
        <v>96</v>
      </c>
      <c r="T201">
        <v>0.96747204101977846</v>
      </c>
    </row>
    <row r="202" spans="1:20" x14ac:dyDescent="0.35">
      <c r="A202" s="1">
        <v>45880.575694444444</v>
      </c>
      <c r="B202" s="158" t="s">
        <v>24</v>
      </c>
      <c r="C202">
        <v>1591.8900146484375</v>
      </c>
      <c r="D202">
        <v>1592.300048828125</v>
      </c>
      <c r="E202">
        <v>1591.760009765625</v>
      </c>
      <c r="F202">
        <v>1592.300048828125</v>
      </c>
      <c r="G202">
        <v>8129085</v>
      </c>
      <c r="H202">
        <v>1282798501</v>
      </c>
      <c r="I202">
        <v>44328399.405056</v>
      </c>
      <c r="J202">
        <v>4.6374320216329284E-3</v>
      </c>
      <c r="K202">
        <v>7.35009765625</v>
      </c>
      <c r="L202">
        <v>0.18997361477572558</v>
      </c>
      <c r="M202">
        <v>0.10554089709762533</v>
      </c>
      <c r="N202">
        <v>148</v>
      </c>
      <c r="O202">
        <v>50</v>
      </c>
      <c r="P202">
        <v>181</v>
      </c>
      <c r="Q202">
        <v>176</v>
      </c>
      <c r="R202">
        <v>105</v>
      </c>
      <c r="S202">
        <v>98</v>
      </c>
      <c r="T202">
        <v>0.96880835549331756</v>
      </c>
    </row>
    <row r="203" spans="1:20" x14ac:dyDescent="0.35">
      <c r="A203" s="1">
        <v>45880.576388888891</v>
      </c>
      <c r="B203" s="158" t="s">
        <v>24</v>
      </c>
      <c r="C203">
        <v>1593.6099853515625</v>
      </c>
      <c r="D203">
        <v>1593.77001953125</v>
      </c>
      <c r="E203">
        <v>1591.719970703125</v>
      </c>
      <c r="F203">
        <v>1591.989990234375</v>
      </c>
      <c r="G203">
        <v>9660903</v>
      </c>
      <c r="H203">
        <v>1292459404</v>
      </c>
      <c r="I203">
        <v>44328399.405056</v>
      </c>
      <c r="J203">
        <v>4.4418052805356781E-3</v>
      </c>
      <c r="K203">
        <v>7.0400390625</v>
      </c>
      <c r="L203">
        <v>0.18997361477572558</v>
      </c>
      <c r="M203">
        <v>0.10554089709762533</v>
      </c>
      <c r="N203">
        <v>143</v>
      </c>
      <c r="O203">
        <v>56</v>
      </c>
      <c r="P203">
        <v>180</v>
      </c>
      <c r="Q203">
        <v>174</v>
      </c>
      <c r="R203">
        <v>108</v>
      </c>
      <c r="S203">
        <v>97</v>
      </c>
      <c r="T203">
        <v>0.97104197578083651</v>
      </c>
    </row>
    <row r="204" spans="1:20" x14ac:dyDescent="0.35">
      <c r="A204" s="1">
        <v>45880.57708333333</v>
      </c>
      <c r="B204" s="158" t="s">
        <v>24</v>
      </c>
      <c r="C204">
        <v>1594.1199951171875</v>
      </c>
      <c r="D204">
        <v>1594.3800048828125</v>
      </c>
      <c r="E204">
        <v>1593.760009765625</v>
      </c>
      <c r="F204">
        <v>1594.030029296875</v>
      </c>
      <c r="G204">
        <v>6569250</v>
      </c>
      <c r="H204">
        <v>1299028654</v>
      </c>
      <c r="I204">
        <v>44328399.405056</v>
      </c>
      <c r="J204">
        <v>5.7289368148731781E-3</v>
      </c>
      <c r="K204">
        <v>9.080078125</v>
      </c>
      <c r="L204">
        <v>0.19788918205804748</v>
      </c>
      <c r="M204">
        <v>0.11609498680738786</v>
      </c>
      <c r="N204">
        <v>149</v>
      </c>
      <c r="O204">
        <v>51</v>
      </c>
      <c r="P204">
        <v>179</v>
      </c>
      <c r="Q204">
        <v>174</v>
      </c>
      <c r="R204">
        <v>107</v>
      </c>
      <c r="S204">
        <v>98</v>
      </c>
      <c r="T204">
        <v>0.97140194531749879</v>
      </c>
    </row>
    <row r="205" spans="1:20" x14ac:dyDescent="0.35">
      <c r="A205" s="1">
        <v>45880.577777777777</v>
      </c>
      <c r="B205" s="158" t="s">
        <v>24</v>
      </c>
      <c r="C205">
        <v>1594.6500244140625</v>
      </c>
      <c r="D205">
        <v>1594.6500244140625</v>
      </c>
      <c r="E205">
        <v>1594.2900390625</v>
      </c>
      <c r="F205">
        <v>1594.31005859375</v>
      </c>
      <c r="G205">
        <v>7069387</v>
      </c>
      <c r="H205">
        <v>1306098041</v>
      </c>
      <c r="I205">
        <v>44328399.405056</v>
      </c>
      <c r="J205">
        <v>5.9056170290767577E-3</v>
      </c>
      <c r="K205">
        <v>9.360107421875</v>
      </c>
      <c r="L205">
        <v>0.20052770448548812</v>
      </c>
      <c r="M205">
        <v>0.10554089709762533</v>
      </c>
      <c r="N205">
        <v>153</v>
      </c>
      <c r="O205">
        <v>50</v>
      </c>
      <c r="P205">
        <v>176</v>
      </c>
      <c r="Q205">
        <v>172</v>
      </c>
      <c r="R205">
        <v>111</v>
      </c>
      <c r="S205">
        <v>96</v>
      </c>
      <c r="T205">
        <v>0.97143632983285799</v>
      </c>
    </row>
    <row r="206" spans="1:20" x14ac:dyDescent="0.35">
      <c r="A206" s="1">
        <v>45880.578472222223</v>
      </c>
      <c r="B206" s="158" t="s">
        <v>24</v>
      </c>
      <c r="C206">
        <v>1593.8900146484375</v>
      </c>
      <c r="D206">
        <v>1594.8599853515625</v>
      </c>
      <c r="E206">
        <v>1593.8299560546875</v>
      </c>
      <c r="F206">
        <v>1594.7099609375</v>
      </c>
      <c r="G206">
        <v>5413895</v>
      </c>
      <c r="H206">
        <v>1311511936</v>
      </c>
      <c r="I206">
        <v>44328399.405056</v>
      </c>
      <c r="J206">
        <v>6.157929314051006E-3</v>
      </c>
      <c r="K206">
        <v>9.760009765625</v>
      </c>
      <c r="L206">
        <v>0.20844327176781002</v>
      </c>
      <c r="M206">
        <v>0.11081794195250659</v>
      </c>
      <c r="N206">
        <v>150</v>
      </c>
      <c r="O206">
        <v>51</v>
      </c>
      <c r="P206">
        <v>178</v>
      </c>
      <c r="Q206">
        <v>174</v>
      </c>
      <c r="R206">
        <v>110</v>
      </c>
      <c r="S206">
        <v>95</v>
      </c>
      <c r="T206">
        <v>0.97043313338093828</v>
      </c>
    </row>
    <row r="207" spans="1:20" x14ac:dyDescent="0.35">
      <c r="A207" s="1">
        <v>45880.57916666667</v>
      </c>
      <c r="B207" s="158" t="s">
        <v>24</v>
      </c>
      <c r="C207">
        <v>1594.010009765625</v>
      </c>
      <c r="D207">
        <v>1594.47998046875</v>
      </c>
      <c r="E207">
        <v>1593.72998046875</v>
      </c>
      <c r="F207">
        <v>1593.9000244140625</v>
      </c>
      <c r="G207">
        <v>4866146</v>
      </c>
      <c r="H207">
        <v>1316378082</v>
      </c>
      <c r="I207">
        <v>44328399.405056</v>
      </c>
      <c r="J207">
        <v>5.6469122167359448E-3</v>
      </c>
      <c r="K207">
        <v>8.9500732421875</v>
      </c>
      <c r="L207">
        <v>0.20844327176781002</v>
      </c>
      <c r="M207">
        <v>0.10026385224274406</v>
      </c>
      <c r="N207">
        <v>153</v>
      </c>
      <c r="O207">
        <v>52</v>
      </c>
      <c r="P207">
        <v>174</v>
      </c>
      <c r="Q207">
        <v>173</v>
      </c>
      <c r="R207">
        <v>111</v>
      </c>
      <c r="S207">
        <v>95</v>
      </c>
      <c r="T207">
        <v>0.96923665574105522</v>
      </c>
    </row>
    <row r="208" spans="1:20" x14ac:dyDescent="0.35">
      <c r="A208" s="1">
        <v>45880.579861111109</v>
      </c>
      <c r="B208" s="158" t="s">
        <v>24</v>
      </c>
      <c r="C208">
        <v>1594.530029296875</v>
      </c>
      <c r="D208">
        <v>1594.8499755859375</v>
      </c>
      <c r="E208">
        <v>1593.8499755859375</v>
      </c>
      <c r="F208">
        <v>1594</v>
      </c>
      <c r="G208">
        <v>5419726</v>
      </c>
      <c r="H208">
        <v>1321797808</v>
      </c>
      <c r="I208">
        <v>44328399.405056</v>
      </c>
      <c r="J208">
        <v>5.7099902879795073E-3</v>
      </c>
      <c r="K208">
        <v>9.050048828125</v>
      </c>
      <c r="L208">
        <v>0.21108179419525067</v>
      </c>
      <c r="M208">
        <v>9.7625329815303433E-2</v>
      </c>
      <c r="N208">
        <v>156</v>
      </c>
      <c r="O208">
        <v>50</v>
      </c>
      <c r="P208">
        <v>173</v>
      </c>
      <c r="Q208">
        <v>173</v>
      </c>
      <c r="R208">
        <v>111</v>
      </c>
      <c r="S208">
        <v>95</v>
      </c>
      <c r="T208">
        <v>0.96876249381017132</v>
      </c>
    </row>
    <row r="209" spans="1:20" x14ac:dyDescent="0.35">
      <c r="A209" s="1">
        <v>45880.580555555556</v>
      </c>
      <c r="B209" s="158" t="s">
        <v>24</v>
      </c>
      <c r="C209">
        <v>1594.699951171875</v>
      </c>
      <c r="D209">
        <v>1594.699951171875</v>
      </c>
      <c r="E209">
        <v>1594.27001953125</v>
      </c>
      <c r="F209">
        <v>1594.27001953125</v>
      </c>
      <c r="G209">
        <v>7030877</v>
      </c>
      <c r="H209">
        <v>1328828685</v>
      </c>
      <c r="I209">
        <v>44328399.405056</v>
      </c>
      <c r="J209">
        <v>5.88035499321853E-3</v>
      </c>
      <c r="K209">
        <v>9.320068359375</v>
      </c>
      <c r="L209">
        <v>0.21372031662269128</v>
      </c>
      <c r="M209">
        <v>9.498680738786279E-2</v>
      </c>
      <c r="N209">
        <v>156</v>
      </c>
      <c r="O209">
        <v>52</v>
      </c>
      <c r="P209">
        <v>171</v>
      </c>
      <c r="Q209">
        <v>174</v>
      </c>
      <c r="R209">
        <v>112</v>
      </c>
      <c r="S209">
        <v>93</v>
      </c>
      <c r="T209">
        <v>0.96942355992406171</v>
      </c>
    </row>
    <row r="210" spans="1:20" x14ac:dyDescent="0.35">
      <c r="A210" s="1">
        <v>45880.581250000003</v>
      </c>
      <c r="B210" s="158" t="s">
        <v>24</v>
      </c>
      <c r="C210">
        <v>1595.0999755859375</v>
      </c>
      <c r="D210">
        <v>1595.280029296875</v>
      </c>
      <c r="E210">
        <v>1594.739990234375</v>
      </c>
      <c r="F210">
        <v>1594.739990234375</v>
      </c>
      <c r="G210">
        <v>8764813</v>
      </c>
      <c r="H210">
        <v>1337593498</v>
      </c>
      <c r="I210">
        <v>44328399.405056</v>
      </c>
      <c r="J210">
        <v>6.1768758409446768E-3</v>
      </c>
      <c r="K210">
        <v>9.7900390625</v>
      </c>
      <c r="L210">
        <v>0.23218997361477572</v>
      </c>
      <c r="M210">
        <v>9.7625329815303433E-2</v>
      </c>
      <c r="N210">
        <v>162</v>
      </c>
      <c r="O210">
        <v>47</v>
      </c>
      <c r="P210">
        <v>170</v>
      </c>
      <c r="Q210">
        <v>174</v>
      </c>
      <c r="R210">
        <v>113</v>
      </c>
      <c r="S210">
        <v>92</v>
      </c>
      <c r="T210">
        <v>0.9731369263642351</v>
      </c>
    </row>
    <row r="211" spans="1:20" x14ac:dyDescent="0.35">
      <c r="A211" s="1">
        <v>45880.581944444442</v>
      </c>
      <c r="B211" s="158" t="s">
        <v>24</v>
      </c>
      <c r="C211">
        <v>1595.8199462890625</v>
      </c>
      <c r="D211">
        <v>1596.530029296875</v>
      </c>
      <c r="E211">
        <v>1595.030029296875</v>
      </c>
      <c r="F211">
        <v>1595.030029296875</v>
      </c>
      <c r="G211">
        <v>9085082</v>
      </c>
      <c r="H211">
        <v>1346678580</v>
      </c>
      <c r="I211">
        <v>44328399.405056</v>
      </c>
      <c r="J211">
        <v>6.3598715641128133E-3</v>
      </c>
      <c r="K211">
        <v>10.080078125</v>
      </c>
      <c r="L211">
        <v>0.25065963060686014</v>
      </c>
      <c r="M211">
        <v>0.10026385224274406</v>
      </c>
      <c r="N211">
        <v>168</v>
      </c>
      <c r="O211">
        <v>44</v>
      </c>
      <c r="P211">
        <v>167</v>
      </c>
      <c r="Q211">
        <v>174</v>
      </c>
      <c r="R211">
        <v>114</v>
      </c>
      <c r="S211">
        <v>91</v>
      </c>
      <c r="T211">
        <v>0.97614995813115901</v>
      </c>
    </row>
    <row r="212" spans="1:20" x14ac:dyDescent="0.35">
      <c r="A212" s="1">
        <v>45880.582638888889</v>
      </c>
      <c r="B212" s="158" t="s">
        <v>24</v>
      </c>
      <c r="C212">
        <v>1596.25</v>
      </c>
      <c r="D212">
        <v>1596.6099853515625</v>
      </c>
      <c r="E212">
        <v>1595.9100341796875</v>
      </c>
      <c r="F212">
        <v>1596.18994140625</v>
      </c>
      <c r="G212">
        <v>6503758</v>
      </c>
      <c r="H212">
        <v>1353182338</v>
      </c>
      <c r="I212">
        <v>44328399.405056</v>
      </c>
      <c r="J212">
        <v>7.091700419981346E-3</v>
      </c>
      <c r="K212">
        <v>11.239990234375</v>
      </c>
      <c r="L212">
        <v>0.25065963060686014</v>
      </c>
      <c r="M212">
        <v>9.2348284960422161E-2</v>
      </c>
      <c r="N212">
        <v>169</v>
      </c>
      <c r="O212">
        <v>49</v>
      </c>
      <c r="P212">
        <v>161</v>
      </c>
      <c r="Q212">
        <v>174</v>
      </c>
      <c r="R212">
        <v>113</v>
      </c>
      <c r="S212">
        <v>92</v>
      </c>
      <c r="T212">
        <v>0.97665570875179941</v>
      </c>
    </row>
    <row r="213" spans="1:20" x14ac:dyDescent="0.35">
      <c r="A213" s="1">
        <v>45880.583333333336</v>
      </c>
      <c r="B213" s="158" t="s">
        <v>24</v>
      </c>
      <c r="C213">
        <v>1596.1099853515625</v>
      </c>
      <c r="D213">
        <v>1596.4200439453125</v>
      </c>
      <c r="E213">
        <v>1596.0899658203125</v>
      </c>
      <c r="F213">
        <v>1596.0899658203125</v>
      </c>
      <c r="G213">
        <v>8164415</v>
      </c>
      <c r="H213">
        <v>1361346753</v>
      </c>
      <c r="I213">
        <v>44328399.405056</v>
      </c>
      <c r="J213">
        <v>7.0286223487377843E-3</v>
      </c>
      <c r="K213">
        <v>11.1400146484375</v>
      </c>
      <c r="L213">
        <v>0.25329815303430081</v>
      </c>
      <c r="M213">
        <v>8.9709762532981532E-2</v>
      </c>
      <c r="N213">
        <v>172</v>
      </c>
      <c r="O213">
        <v>48</v>
      </c>
      <c r="P213">
        <v>159</v>
      </c>
      <c r="Q213">
        <v>173</v>
      </c>
      <c r="R213">
        <v>115</v>
      </c>
      <c r="S213">
        <v>91</v>
      </c>
      <c r="T213">
        <v>0.97807118714298369</v>
      </c>
    </row>
    <row r="214" spans="1:20" x14ac:dyDescent="0.35">
      <c r="A214" s="1">
        <v>45880.584027777775</v>
      </c>
      <c r="B214" s="158" t="s">
        <v>24</v>
      </c>
      <c r="C214">
        <v>1595.8599853515625</v>
      </c>
      <c r="D214">
        <v>1596.260009765625</v>
      </c>
      <c r="E214">
        <v>1595.6099853515625</v>
      </c>
      <c r="F214">
        <v>1596.1099853515625</v>
      </c>
      <c r="G214">
        <v>6778955</v>
      </c>
      <c r="H214">
        <v>1368125708</v>
      </c>
      <c r="I214">
        <v>44328399.405056</v>
      </c>
      <c r="J214">
        <v>7.0412533666668982E-3</v>
      </c>
      <c r="K214">
        <v>11.1600341796875</v>
      </c>
      <c r="L214">
        <v>0.24802110817941952</v>
      </c>
      <c r="M214">
        <v>9.498680738786279E-2</v>
      </c>
      <c r="N214">
        <v>168</v>
      </c>
      <c r="O214">
        <v>47</v>
      </c>
      <c r="P214">
        <v>164</v>
      </c>
      <c r="Q214">
        <v>175</v>
      </c>
      <c r="R214">
        <v>114</v>
      </c>
      <c r="S214">
        <v>90</v>
      </c>
      <c r="T214">
        <v>0.97608856587919701</v>
      </c>
    </row>
    <row r="215" spans="1:20" x14ac:dyDescent="0.35">
      <c r="A215" s="1">
        <v>45880.584722222222</v>
      </c>
      <c r="B215" s="158" t="s">
        <v>24</v>
      </c>
      <c r="C215">
        <v>1595.6400146484375</v>
      </c>
      <c r="D215">
        <v>1596.469970703125</v>
      </c>
      <c r="E215">
        <v>1595.489990234375</v>
      </c>
      <c r="F215">
        <v>1595.699951171875</v>
      </c>
      <c r="G215">
        <v>4941619</v>
      </c>
      <c r="H215">
        <v>1373067327</v>
      </c>
      <c r="I215">
        <v>44328399.405056</v>
      </c>
      <c r="J215">
        <v>6.7825485543260853E-3</v>
      </c>
      <c r="K215">
        <v>10.75</v>
      </c>
      <c r="L215">
        <v>0.24802110817941952</v>
      </c>
      <c r="M215">
        <v>0.10026385224274406</v>
      </c>
      <c r="N215">
        <v>168</v>
      </c>
      <c r="O215">
        <v>44</v>
      </c>
      <c r="P215">
        <v>167</v>
      </c>
      <c r="Q215">
        <v>174</v>
      </c>
      <c r="R215">
        <v>114</v>
      </c>
      <c r="S215">
        <v>91</v>
      </c>
      <c r="T215">
        <v>0.97305575781362075</v>
      </c>
    </row>
    <row r="216" spans="1:20" x14ac:dyDescent="0.35">
      <c r="A216" s="1">
        <v>45880.585416666669</v>
      </c>
      <c r="B216" s="158" t="s">
        <v>24</v>
      </c>
      <c r="C216">
        <v>1595.7099609375</v>
      </c>
      <c r="D216">
        <v>1596.1500244140625</v>
      </c>
      <c r="E216">
        <v>1595.43994140625</v>
      </c>
      <c r="F216">
        <v>1595.7900390625</v>
      </c>
      <c r="G216">
        <v>3999554</v>
      </c>
      <c r="H216">
        <v>1377066881</v>
      </c>
      <c r="I216">
        <v>44328399.405056</v>
      </c>
      <c r="J216">
        <v>6.8393881350070976E-3</v>
      </c>
      <c r="K216">
        <v>10.840087890625</v>
      </c>
      <c r="L216">
        <v>0.24274406332453827</v>
      </c>
      <c r="M216">
        <v>9.7625329815303433E-2</v>
      </c>
      <c r="N216">
        <v>166</v>
      </c>
      <c r="O216">
        <v>43</v>
      </c>
      <c r="P216">
        <v>170</v>
      </c>
      <c r="Q216">
        <v>174</v>
      </c>
      <c r="R216">
        <v>114</v>
      </c>
      <c r="S216">
        <v>91</v>
      </c>
      <c r="T216">
        <v>0.96950113255192905</v>
      </c>
    </row>
    <row r="217" spans="1:20" x14ac:dyDescent="0.35">
      <c r="A217" s="1">
        <v>45880.586111111108</v>
      </c>
      <c r="B217" s="158" t="s">
        <v>24</v>
      </c>
      <c r="C217">
        <v>1594.969970703125</v>
      </c>
      <c r="D217">
        <v>1595.6700439453125</v>
      </c>
      <c r="E217">
        <v>1594.969970703125</v>
      </c>
      <c r="F217">
        <v>1595.6700439453125</v>
      </c>
      <c r="G217">
        <v>4652555</v>
      </c>
      <c r="H217">
        <v>1381719436</v>
      </c>
      <c r="I217">
        <v>44328399.405056</v>
      </c>
      <c r="J217">
        <v>6.7636790458344212E-3</v>
      </c>
      <c r="K217">
        <v>10.7200927734375</v>
      </c>
      <c r="L217">
        <v>0.23482849604221637</v>
      </c>
      <c r="M217">
        <v>9.498680738786279E-2</v>
      </c>
      <c r="N217">
        <v>170</v>
      </c>
      <c r="O217">
        <v>41</v>
      </c>
      <c r="P217">
        <v>168</v>
      </c>
      <c r="Q217">
        <v>173</v>
      </c>
      <c r="R217">
        <v>114</v>
      </c>
      <c r="S217">
        <v>92</v>
      </c>
      <c r="T217">
        <v>0.96593646741342443</v>
      </c>
    </row>
    <row r="218" spans="1:20" x14ac:dyDescent="0.35">
      <c r="A218" s="1">
        <v>45880.586805555555</v>
      </c>
      <c r="B218" s="158" t="s">
        <v>24</v>
      </c>
      <c r="C218">
        <v>1595.2900390625</v>
      </c>
      <c r="D218">
        <v>1595.3199462890625</v>
      </c>
      <c r="E218">
        <v>1594.989990234375</v>
      </c>
      <c r="F218">
        <v>1595.300048828125</v>
      </c>
      <c r="G218">
        <v>7808619</v>
      </c>
      <c r="H218">
        <v>1389528055</v>
      </c>
      <c r="I218">
        <v>44328399.405056</v>
      </c>
      <c r="J218">
        <v>6.530236269351836E-3</v>
      </c>
      <c r="K218">
        <v>10.35009765625</v>
      </c>
      <c r="L218">
        <v>0.23482849604221637</v>
      </c>
      <c r="M218">
        <v>9.498680738786279E-2</v>
      </c>
      <c r="N218">
        <v>168</v>
      </c>
      <c r="O218">
        <v>45</v>
      </c>
      <c r="P218">
        <v>166</v>
      </c>
      <c r="Q218">
        <v>171</v>
      </c>
      <c r="R218">
        <v>116</v>
      </c>
      <c r="S218">
        <v>92</v>
      </c>
      <c r="T218">
        <v>0.9620736884151736</v>
      </c>
    </row>
    <row r="219" spans="1:20" x14ac:dyDescent="0.35">
      <c r="A219" s="1">
        <v>45880.587500000001</v>
      </c>
      <c r="B219" s="158" t="s">
        <v>24</v>
      </c>
      <c r="C219">
        <v>1595.1700439453125</v>
      </c>
      <c r="D219">
        <v>1595.43994140625</v>
      </c>
      <c r="E219">
        <v>1595.0400390625</v>
      </c>
      <c r="F219">
        <v>1595.3399658203125</v>
      </c>
      <c r="G219">
        <v>3659206</v>
      </c>
      <c r="H219">
        <v>1393187261</v>
      </c>
      <c r="I219">
        <v>44328399.405056</v>
      </c>
      <c r="J219">
        <v>6.555421286808057E-3</v>
      </c>
      <c r="K219">
        <v>10.3900146484375</v>
      </c>
      <c r="L219">
        <v>0.23746701846965698</v>
      </c>
      <c r="M219">
        <v>9.7625329815303433E-2</v>
      </c>
      <c r="N219">
        <v>170</v>
      </c>
      <c r="O219">
        <v>41</v>
      </c>
      <c r="P219">
        <v>168</v>
      </c>
      <c r="Q219">
        <v>169</v>
      </c>
      <c r="R219">
        <v>117</v>
      </c>
      <c r="S219">
        <v>93</v>
      </c>
      <c r="T219">
        <v>0.95851987781833237</v>
      </c>
    </row>
    <row r="220" spans="1:20" x14ac:dyDescent="0.35">
      <c r="A220" s="1">
        <v>45880.588194444441</v>
      </c>
      <c r="B220" s="158" t="s">
        <v>24</v>
      </c>
      <c r="C220">
        <v>1595.469970703125</v>
      </c>
      <c r="D220">
        <v>1595.469970703125</v>
      </c>
      <c r="E220">
        <v>1595.010009765625</v>
      </c>
      <c r="F220">
        <v>1595.4100341796875</v>
      </c>
      <c r="G220">
        <v>3315910</v>
      </c>
      <c r="H220">
        <v>1396503171</v>
      </c>
      <c r="I220">
        <v>44328399.405056</v>
      </c>
      <c r="J220">
        <v>6.5996298495599555E-3</v>
      </c>
      <c r="K220">
        <v>10.4600830078125</v>
      </c>
      <c r="L220">
        <v>0.23218997361477572</v>
      </c>
      <c r="M220">
        <v>0.10290237467018469</v>
      </c>
      <c r="N220">
        <v>171</v>
      </c>
      <c r="O220">
        <v>44</v>
      </c>
      <c r="P220">
        <v>164</v>
      </c>
      <c r="Q220">
        <v>168</v>
      </c>
      <c r="R220">
        <v>117</v>
      </c>
      <c r="S220">
        <v>94</v>
      </c>
      <c r="T220">
        <v>0.95499275817836637</v>
      </c>
    </row>
    <row r="221" spans="1:20" x14ac:dyDescent="0.35">
      <c r="A221" s="1">
        <v>45880.588888888888</v>
      </c>
      <c r="B221" s="158" t="s">
        <v>24</v>
      </c>
      <c r="C221">
        <v>1595.81005859375</v>
      </c>
      <c r="D221">
        <v>1596.010009765625</v>
      </c>
      <c r="E221">
        <v>1595.47998046875</v>
      </c>
      <c r="F221">
        <v>1595.6400146484375</v>
      </c>
      <c r="G221">
        <v>4449221</v>
      </c>
      <c r="H221">
        <v>1400952392</v>
      </c>
      <c r="I221">
        <v>44328399.405056</v>
      </c>
      <c r="J221">
        <v>6.7447325189407504E-3</v>
      </c>
      <c r="K221">
        <v>10.6900634765625</v>
      </c>
      <c r="L221">
        <v>0.24010554089709762</v>
      </c>
      <c r="M221">
        <v>0.10290237467018469</v>
      </c>
      <c r="N221">
        <v>169</v>
      </c>
      <c r="O221">
        <v>44</v>
      </c>
      <c r="P221">
        <v>166</v>
      </c>
      <c r="Q221">
        <v>162</v>
      </c>
      <c r="R221">
        <v>124</v>
      </c>
      <c r="S221">
        <v>93</v>
      </c>
      <c r="T221">
        <v>0.95187291031407484</v>
      </c>
    </row>
    <row r="222" spans="1:20" x14ac:dyDescent="0.35">
      <c r="A222" s="1">
        <v>45880.589583333334</v>
      </c>
      <c r="B222" s="158" t="s">
        <v>24</v>
      </c>
      <c r="C222">
        <v>1595.739990234375</v>
      </c>
      <c r="D222">
        <v>1596.22998046875</v>
      </c>
      <c r="E222">
        <v>1595.5</v>
      </c>
      <c r="F222">
        <v>1596.02001953125</v>
      </c>
      <c r="G222">
        <v>3446171</v>
      </c>
      <c r="H222">
        <v>1404398563</v>
      </c>
      <c r="I222">
        <v>44328399.405056</v>
      </c>
      <c r="J222">
        <v>6.9844908043878925E-3</v>
      </c>
      <c r="K222">
        <v>11.070068359375</v>
      </c>
      <c r="L222">
        <v>0.24274406332453827</v>
      </c>
      <c r="M222">
        <v>9.498680738786279E-2</v>
      </c>
      <c r="N222">
        <v>169</v>
      </c>
      <c r="O222">
        <v>45</v>
      </c>
      <c r="P222">
        <v>165</v>
      </c>
      <c r="Q222">
        <v>163</v>
      </c>
      <c r="R222">
        <v>120</v>
      </c>
      <c r="S222">
        <v>96</v>
      </c>
      <c r="T222">
        <v>0.9481954316971043</v>
      </c>
    </row>
    <row r="223" spans="1:20" x14ac:dyDescent="0.35">
      <c r="A223" s="1">
        <v>45880.590277777781</v>
      </c>
      <c r="B223" s="158" t="s">
        <v>24</v>
      </c>
      <c r="C223">
        <v>1595.8699951171875</v>
      </c>
      <c r="D223">
        <v>1595.8699951171875</v>
      </c>
      <c r="E223">
        <v>1595.3399658203125</v>
      </c>
      <c r="F223">
        <v>1595.780029296875</v>
      </c>
      <c r="G223">
        <v>3674205</v>
      </c>
      <c r="H223">
        <v>1408072768</v>
      </c>
      <c r="I223">
        <v>44328399.405056</v>
      </c>
      <c r="J223">
        <v>6.8330726260425407E-3</v>
      </c>
      <c r="K223">
        <v>10.830078125</v>
      </c>
      <c r="L223">
        <v>0.24538258575197888</v>
      </c>
      <c r="M223">
        <v>9.498680738786279E-2</v>
      </c>
      <c r="N223">
        <v>168</v>
      </c>
      <c r="O223">
        <v>46</v>
      </c>
      <c r="P223">
        <v>165</v>
      </c>
      <c r="Q223">
        <v>160</v>
      </c>
      <c r="R223">
        <v>123</v>
      </c>
      <c r="S223">
        <v>96</v>
      </c>
      <c r="T223">
        <v>0.94460678574344936</v>
      </c>
    </row>
    <row r="224" spans="1:20" x14ac:dyDescent="0.35">
      <c r="A224" s="1">
        <v>45880.59097222222</v>
      </c>
      <c r="B224" s="158" t="s">
        <v>24</v>
      </c>
      <c r="C224">
        <v>1595.800048828125</v>
      </c>
      <c r="D224">
        <v>1595.8599853515625</v>
      </c>
      <c r="E224">
        <v>1595.47998046875</v>
      </c>
      <c r="F224">
        <v>1595.8199462890625</v>
      </c>
      <c r="G224">
        <v>4004365</v>
      </c>
      <c r="H224">
        <v>1412077133</v>
      </c>
      <c r="I224">
        <v>44328399.405056</v>
      </c>
      <c r="J224">
        <v>6.8582576434987608E-3</v>
      </c>
      <c r="K224">
        <v>10.8699951171875</v>
      </c>
      <c r="L224">
        <v>0.25329815303430081</v>
      </c>
      <c r="M224">
        <v>9.2348284960422161E-2</v>
      </c>
      <c r="N224">
        <v>168</v>
      </c>
      <c r="O224">
        <v>45</v>
      </c>
      <c r="P224">
        <v>166</v>
      </c>
      <c r="Q224">
        <v>159</v>
      </c>
      <c r="R224">
        <v>124</v>
      </c>
      <c r="S224">
        <v>96</v>
      </c>
      <c r="T224">
        <v>0.94157108411861146</v>
      </c>
    </row>
    <row r="225" spans="1:20" x14ac:dyDescent="0.35">
      <c r="A225" s="1">
        <v>45880.591666666667</v>
      </c>
      <c r="B225" s="158" t="s">
        <v>24</v>
      </c>
      <c r="C225">
        <v>1596</v>
      </c>
      <c r="D225">
        <v>1596.06005859375</v>
      </c>
      <c r="E225">
        <v>1595.4599609375</v>
      </c>
      <c r="F225">
        <v>1595.6099853515625</v>
      </c>
      <c r="G225">
        <v>6691593</v>
      </c>
      <c r="H225">
        <v>1418768726</v>
      </c>
      <c r="I225">
        <v>44328399.405056</v>
      </c>
      <c r="J225">
        <v>6.7257859920470797E-3</v>
      </c>
      <c r="K225">
        <v>10.6600341796875</v>
      </c>
      <c r="L225">
        <v>0.25593667546174143</v>
      </c>
      <c r="M225">
        <v>7.9155672823219003E-2</v>
      </c>
      <c r="N225">
        <v>170</v>
      </c>
      <c r="O225">
        <v>46</v>
      </c>
      <c r="P225">
        <v>163</v>
      </c>
      <c r="Q225">
        <v>159</v>
      </c>
      <c r="R225">
        <v>124</v>
      </c>
      <c r="S225">
        <v>96</v>
      </c>
      <c r="T225">
        <v>0.93976800048942233</v>
      </c>
    </row>
    <row r="226" spans="1:20" x14ac:dyDescent="0.35">
      <c r="A226" s="1">
        <v>45880.592361111114</v>
      </c>
      <c r="B226" s="158" t="s">
        <v>24</v>
      </c>
      <c r="C226">
        <v>1596.02001953125</v>
      </c>
      <c r="D226">
        <v>1596.02001953125</v>
      </c>
      <c r="E226">
        <v>1595.489990234375</v>
      </c>
      <c r="F226">
        <v>1595.9300537109375</v>
      </c>
      <c r="G226">
        <v>7057777</v>
      </c>
      <c r="H226">
        <v>1425826503</v>
      </c>
      <c r="I226">
        <v>44328399.405056</v>
      </c>
      <c r="J226">
        <v>6.9277282421088869E-3</v>
      </c>
      <c r="K226">
        <v>10.9801025390625</v>
      </c>
      <c r="L226">
        <v>0.25329815303430081</v>
      </c>
      <c r="M226">
        <v>7.9155672823219003E-2</v>
      </c>
      <c r="N226">
        <v>171</v>
      </c>
      <c r="O226">
        <v>47</v>
      </c>
      <c r="P226">
        <v>161</v>
      </c>
      <c r="Q226">
        <v>160</v>
      </c>
      <c r="R226">
        <v>121</v>
      </c>
      <c r="S226">
        <v>98</v>
      </c>
      <c r="T226">
        <v>0.93820453943003956</v>
      </c>
    </row>
    <row r="227" spans="1:20" x14ac:dyDescent="0.35">
      <c r="A227" s="1">
        <v>45880.593055555553</v>
      </c>
      <c r="B227" s="158" t="s">
        <v>24</v>
      </c>
      <c r="C227">
        <v>1596.6199951171875</v>
      </c>
      <c r="D227">
        <v>1596.9200439453125</v>
      </c>
      <c r="E227">
        <v>1595.8599853515625</v>
      </c>
      <c r="F227">
        <v>1595.8599853515625</v>
      </c>
      <c r="G227">
        <v>10184090</v>
      </c>
      <c r="H227">
        <v>1436010593</v>
      </c>
      <c r="I227">
        <v>44328399.405056</v>
      </c>
      <c r="J227">
        <v>6.8835196793569885E-3</v>
      </c>
      <c r="K227">
        <v>10.9100341796875</v>
      </c>
      <c r="L227">
        <v>0.26121372031662271</v>
      </c>
      <c r="M227">
        <v>8.9709762532981532E-2</v>
      </c>
      <c r="N227">
        <v>171</v>
      </c>
      <c r="O227">
        <v>45</v>
      </c>
      <c r="P227">
        <v>163</v>
      </c>
      <c r="Q227">
        <v>160</v>
      </c>
      <c r="R227">
        <v>121</v>
      </c>
      <c r="S227">
        <v>98</v>
      </c>
      <c r="T227">
        <v>0.938884367823277</v>
      </c>
    </row>
    <row r="228" spans="1:20" x14ac:dyDescent="0.35">
      <c r="A228" s="1">
        <v>45880.59375</v>
      </c>
      <c r="B228" s="158" t="s">
        <v>24</v>
      </c>
      <c r="C228">
        <v>1597.4200439453125</v>
      </c>
      <c r="D228">
        <v>1597.510009765625</v>
      </c>
      <c r="E228">
        <v>1596.9599609375</v>
      </c>
      <c r="F228">
        <v>1596.9599609375</v>
      </c>
      <c r="G228">
        <v>13952321</v>
      </c>
      <c r="H228">
        <v>1449962914</v>
      </c>
      <c r="I228">
        <v>44328399.405056</v>
      </c>
      <c r="J228">
        <v>7.5775324998401871E-3</v>
      </c>
      <c r="K228">
        <v>12.010009765625</v>
      </c>
      <c r="L228">
        <v>0.26385224274406333</v>
      </c>
      <c r="M228">
        <v>8.4432717678100261E-2</v>
      </c>
      <c r="N228">
        <v>171</v>
      </c>
      <c r="O228">
        <v>44</v>
      </c>
      <c r="P228">
        <v>164</v>
      </c>
      <c r="Q228">
        <v>159</v>
      </c>
      <c r="R228">
        <v>122</v>
      </c>
      <c r="S228">
        <v>98</v>
      </c>
      <c r="T228">
        <v>0.94232014854286272</v>
      </c>
    </row>
    <row r="229" spans="1:20" x14ac:dyDescent="0.35">
      <c r="A229" s="1">
        <v>45880.594444444447</v>
      </c>
      <c r="B229" s="158" t="s">
        <v>24</v>
      </c>
      <c r="C229">
        <v>1597.8199462890625</v>
      </c>
      <c r="D229">
        <v>1597.8499755859375</v>
      </c>
      <c r="E229">
        <v>1597.31005859375</v>
      </c>
      <c r="F229">
        <v>1597.489990234375</v>
      </c>
      <c r="G229">
        <v>10454128</v>
      </c>
      <c r="H229">
        <v>1460417042</v>
      </c>
      <c r="I229">
        <v>44328399.405056</v>
      </c>
      <c r="J229">
        <v>7.9119464013536756E-3</v>
      </c>
      <c r="K229">
        <v>12.5400390625</v>
      </c>
      <c r="L229">
        <v>0.27176781002638523</v>
      </c>
      <c r="M229">
        <v>8.1794195250659632E-2</v>
      </c>
      <c r="N229">
        <v>174</v>
      </c>
      <c r="O229">
        <v>45</v>
      </c>
      <c r="P229">
        <v>160</v>
      </c>
      <c r="Q229">
        <v>161</v>
      </c>
      <c r="R229">
        <v>120</v>
      </c>
      <c r="S229">
        <v>98</v>
      </c>
      <c r="T229">
        <v>0.9426301213845133</v>
      </c>
    </row>
    <row r="230" spans="1:20" x14ac:dyDescent="0.35">
      <c r="A230" s="1">
        <v>45880.595138888886</v>
      </c>
      <c r="B230" s="158" t="s">
        <v>24</v>
      </c>
      <c r="C230">
        <v>1598.0899658203125</v>
      </c>
      <c r="D230">
        <v>1599.5799560546875</v>
      </c>
      <c r="E230">
        <v>1597.6199951171875</v>
      </c>
      <c r="F230">
        <v>1597.9200439453125</v>
      </c>
      <c r="G230">
        <v>10173256</v>
      </c>
      <c r="H230">
        <v>1470590298</v>
      </c>
      <c r="I230">
        <v>44328399.405056</v>
      </c>
      <c r="J230">
        <v>8.1832822316236023E-3</v>
      </c>
      <c r="K230">
        <v>12.9700927734375</v>
      </c>
      <c r="L230">
        <v>0.28232189973614774</v>
      </c>
      <c r="M230">
        <v>9.2348284960422161E-2</v>
      </c>
      <c r="N230">
        <v>176</v>
      </c>
      <c r="O230">
        <v>44</v>
      </c>
      <c r="P230">
        <v>159</v>
      </c>
      <c r="Q230">
        <v>160</v>
      </c>
      <c r="R230">
        <v>121</v>
      </c>
      <c r="S230">
        <v>98</v>
      </c>
      <c r="T230">
        <v>0.94314280830259389</v>
      </c>
    </row>
    <row r="231" spans="1:20" x14ac:dyDescent="0.35">
      <c r="A231" s="1">
        <v>45880.595833333333</v>
      </c>
      <c r="B231" s="158" t="s">
        <v>24</v>
      </c>
      <c r="C231">
        <v>1597.969970703125</v>
      </c>
      <c r="D231">
        <v>1598.4200439453125</v>
      </c>
      <c r="E231">
        <v>1597.780029296875</v>
      </c>
      <c r="F231">
        <v>1598.219970703125</v>
      </c>
      <c r="G231">
        <v>9001516</v>
      </c>
      <c r="H231">
        <v>1479591814</v>
      </c>
      <c r="I231">
        <v>44328399.405056</v>
      </c>
      <c r="J231">
        <v>8.3725164453542882E-3</v>
      </c>
      <c r="K231">
        <v>13.27001953125</v>
      </c>
      <c r="L231">
        <v>0.27968337730870713</v>
      </c>
      <c r="M231">
        <v>8.1794195250659632E-2</v>
      </c>
      <c r="N231">
        <v>174</v>
      </c>
      <c r="O231">
        <v>46</v>
      </c>
      <c r="P231">
        <v>159</v>
      </c>
      <c r="Q231">
        <v>160</v>
      </c>
      <c r="R231">
        <v>121</v>
      </c>
      <c r="S231">
        <v>98</v>
      </c>
      <c r="T231">
        <v>0.94326719059545194</v>
      </c>
    </row>
    <row r="232" spans="1:20" x14ac:dyDescent="0.35">
      <c r="A232" s="1">
        <v>45880.59652777778</v>
      </c>
      <c r="B232" s="158" t="s">
        <v>24</v>
      </c>
      <c r="C232">
        <v>1596.3599853515625</v>
      </c>
      <c r="D232">
        <v>1598.1099853515625</v>
      </c>
      <c r="E232">
        <v>1596.3599853515625</v>
      </c>
      <c r="F232">
        <v>1597.93994140625</v>
      </c>
      <c r="G232">
        <v>8633121</v>
      </c>
      <c r="H232">
        <v>1488224935</v>
      </c>
      <c r="I232">
        <v>44328399.405056</v>
      </c>
      <c r="J232">
        <v>8.1958362311507094E-3</v>
      </c>
      <c r="K232">
        <v>12.989990234375</v>
      </c>
      <c r="L232">
        <v>0.27968337730870713</v>
      </c>
      <c r="M232">
        <v>8.4432717678100261E-2</v>
      </c>
      <c r="N232">
        <v>171</v>
      </c>
      <c r="O232">
        <v>52</v>
      </c>
      <c r="P232">
        <v>156</v>
      </c>
      <c r="Q232">
        <v>159</v>
      </c>
      <c r="R232">
        <v>124</v>
      </c>
      <c r="S232">
        <v>96</v>
      </c>
      <c r="T232">
        <v>0.94312774668393806</v>
      </c>
    </row>
    <row r="233" spans="1:20" x14ac:dyDescent="0.35">
      <c r="A233" s="1">
        <v>45880.597222222219</v>
      </c>
      <c r="B233" s="158" t="s">
        <v>24</v>
      </c>
      <c r="C233">
        <v>1595.81005859375</v>
      </c>
      <c r="D233">
        <v>1596.77001953125</v>
      </c>
      <c r="E233">
        <v>1595.760009765625</v>
      </c>
      <c r="F233">
        <v>1596.77001953125</v>
      </c>
      <c r="G233">
        <v>9103213</v>
      </c>
      <c r="H233">
        <v>1497328148</v>
      </c>
      <c r="I233">
        <v>44328399.405056</v>
      </c>
      <c r="J233">
        <v>7.457691866317619E-3</v>
      </c>
      <c r="K233">
        <v>11.820068359375</v>
      </c>
      <c r="L233">
        <v>0.28232189973614774</v>
      </c>
      <c r="M233">
        <v>7.9155672823219003E-2</v>
      </c>
      <c r="N233">
        <v>174</v>
      </c>
      <c r="O233">
        <v>51</v>
      </c>
      <c r="P233">
        <v>154</v>
      </c>
      <c r="Q233">
        <v>158</v>
      </c>
      <c r="R233">
        <v>125</v>
      </c>
      <c r="S233">
        <v>96</v>
      </c>
      <c r="T233">
        <v>0.94353393441823741</v>
      </c>
    </row>
    <row r="234" spans="1:20" x14ac:dyDescent="0.35">
      <c r="A234" s="1">
        <v>45880.597916666666</v>
      </c>
      <c r="B234" s="158" t="s">
        <v>24</v>
      </c>
      <c r="C234">
        <v>1596.3499755859375</v>
      </c>
      <c r="D234">
        <v>1596.6500244140625</v>
      </c>
      <c r="E234">
        <v>1595.8800048828125</v>
      </c>
      <c r="F234">
        <v>1595.8900146484375</v>
      </c>
      <c r="G234">
        <v>8390568</v>
      </c>
      <c r="H234">
        <v>1505718716</v>
      </c>
      <c r="I234">
        <v>44328399.405056</v>
      </c>
      <c r="J234">
        <v>6.9024662062506592E-3</v>
      </c>
      <c r="K234">
        <v>10.9400634765625</v>
      </c>
      <c r="L234">
        <v>0.26649076517150394</v>
      </c>
      <c r="M234">
        <v>7.9155672823219003E-2</v>
      </c>
      <c r="N234">
        <v>168</v>
      </c>
      <c r="O234">
        <v>53</v>
      </c>
      <c r="P234">
        <v>158</v>
      </c>
      <c r="Q234">
        <v>155</v>
      </c>
      <c r="R234">
        <v>131</v>
      </c>
      <c r="S234">
        <v>93</v>
      </c>
      <c r="T234">
        <v>0.94306171888579682</v>
      </c>
    </row>
    <row r="235" spans="1:20" x14ac:dyDescent="0.35">
      <c r="A235" s="1">
        <v>45880.598611111112</v>
      </c>
      <c r="B235" s="158" t="s">
        <v>24</v>
      </c>
      <c r="C235">
        <v>1595.93994140625</v>
      </c>
      <c r="D235">
        <v>1596.3800048828125</v>
      </c>
      <c r="E235">
        <v>1595.93994140625</v>
      </c>
      <c r="F235">
        <v>1596.219970703125</v>
      </c>
      <c r="G235">
        <v>9216601</v>
      </c>
      <c r="H235">
        <v>1514935317</v>
      </c>
      <c r="I235">
        <v>44328399.405056</v>
      </c>
      <c r="J235">
        <v>7.1106469468750167E-3</v>
      </c>
      <c r="K235">
        <v>11.27001953125</v>
      </c>
      <c r="L235">
        <v>0.27440633245382584</v>
      </c>
      <c r="M235">
        <v>8.1794195250659632E-2</v>
      </c>
      <c r="N235">
        <v>170</v>
      </c>
      <c r="O235">
        <v>49</v>
      </c>
      <c r="P235">
        <v>160</v>
      </c>
      <c r="Q235">
        <v>156</v>
      </c>
      <c r="R235">
        <v>127</v>
      </c>
      <c r="S235">
        <v>96</v>
      </c>
      <c r="T235">
        <v>0.94245787209394094</v>
      </c>
    </row>
    <row r="236" spans="1:20" x14ac:dyDescent="0.35">
      <c r="A236" s="1">
        <v>45880.599305555559</v>
      </c>
      <c r="B236" s="158" t="s">
        <v>24</v>
      </c>
      <c r="C236">
        <v>1596.47998046875</v>
      </c>
      <c r="D236">
        <v>1596.52001953125</v>
      </c>
      <c r="E236">
        <v>1595.9000244140625</v>
      </c>
      <c r="F236">
        <v>1596.0400390625</v>
      </c>
      <c r="G236">
        <v>6353073</v>
      </c>
      <c r="H236">
        <v>1521288390</v>
      </c>
      <c r="I236">
        <v>44328399.405056</v>
      </c>
      <c r="J236">
        <v>6.9971218223170064E-3</v>
      </c>
      <c r="K236">
        <v>11.090087890625</v>
      </c>
      <c r="L236">
        <v>0.26121372031662271</v>
      </c>
      <c r="M236">
        <v>8.4432717678100261E-2</v>
      </c>
      <c r="N236">
        <v>172</v>
      </c>
      <c r="O236">
        <v>50</v>
      </c>
      <c r="P236">
        <v>157</v>
      </c>
      <c r="Q236">
        <v>153</v>
      </c>
      <c r="R236">
        <v>129</v>
      </c>
      <c r="S236">
        <v>97</v>
      </c>
      <c r="T236">
        <v>0.94029392841933901</v>
      </c>
    </row>
    <row r="237" spans="1:20" x14ac:dyDescent="0.35">
      <c r="A237" s="1">
        <v>45880.6</v>
      </c>
      <c r="B237" s="158" t="s">
        <v>24</v>
      </c>
      <c r="C237">
        <v>1597.4599609375</v>
      </c>
      <c r="D237">
        <v>1597.4599609375</v>
      </c>
      <c r="E237">
        <v>1596.300048828125</v>
      </c>
      <c r="F237">
        <v>1596.5</v>
      </c>
      <c r="G237">
        <v>6528962</v>
      </c>
      <c r="H237">
        <v>1527817352</v>
      </c>
      <c r="I237">
        <v>44328399.405056</v>
      </c>
      <c r="J237">
        <v>7.2873271610785963E-3</v>
      </c>
      <c r="K237">
        <v>11.550048828125</v>
      </c>
      <c r="L237">
        <v>0.26385224274406333</v>
      </c>
      <c r="M237">
        <v>7.1240105540897103E-2</v>
      </c>
      <c r="N237">
        <v>174</v>
      </c>
      <c r="O237">
        <v>51</v>
      </c>
      <c r="P237">
        <v>154</v>
      </c>
      <c r="Q237">
        <v>156</v>
      </c>
      <c r="R237">
        <v>130</v>
      </c>
      <c r="S237">
        <v>93</v>
      </c>
      <c r="T237">
        <v>0.93910522183143896</v>
      </c>
    </row>
    <row r="238" spans="1:20" x14ac:dyDescent="0.35">
      <c r="A238" s="1">
        <v>45880.600694444445</v>
      </c>
      <c r="B238" s="158" t="s">
        <v>24</v>
      </c>
      <c r="C238">
        <v>1597.77001953125</v>
      </c>
      <c r="D238">
        <v>1598.1700439453125</v>
      </c>
      <c r="E238">
        <v>1597.1099853515625</v>
      </c>
      <c r="F238">
        <v>1597.18994140625</v>
      </c>
      <c r="G238">
        <v>7074569</v>
      </c>
      <c r="H238">
        <v>1534891921</v>
      </c>
      <c r="I238">
        <v>44328399.405056</v>
      </c>
      <c r="J238">
        <v>7.7226351692209821E-3</v>
      </c>
      <c r="K238">
        <v>12.239990234375</v>
      </c>
      <c r="L238">
        <v>0.26385224274406333</v>
      </c>
      <c r="M238">
        <v>7.1240105540897103E-2</v>
      </c>
      <c r="N238">
        <v>177</v>
      </c>
      <c r="O238">
        <v>50</v>
      </c>
      <c r="P238">
        <v>152</v>
      </c>
      <c r="Q238">
        <v>154</v>
      </c>
      <c r="R238">
        <v>132</v>
      </c>
      <c r="S238">
        <v>93</v>
      </c>
      <c r="T238">
        <v>0.93763612924949802</v>
      </c>
    </row>
    <row r="239" spans="1:20" x14ac:dyDescent="0.35">
      <c r="A239" s="1">
        <v>45880.601388888892</v>
      </c>
      <c r="B239" s="158" t="s">
        <v>24</v>
      </c>
      <c r="C239">
        <v>1599.010009765625</v>
      </c>
      <c r="D239">
        <v>1599.010009765625</v>
      </c>
      <c r="E239">
        <v>1597.8800048828125</v>
      </c>
      <c r="F239">
        <v>1598.030029296875</v>
      </c>
      <c r="G239">
        <v>7529515</v>
      </c>
      <c r="H239">
        <v>1542421436</v>
      </c>
      <c r="I239">
        <v>44328399.405056</v>
      </c>
      <c r="J239">
        <v>8.2526758118317209E-3</v>
      </c>
      <c r="K239">
        <v>13.080078125</v>
      </c>
      <c r="L239">
        <v>0.28232189973614774</v>
      </c>
      <c r="M239">
        <v>7.3878627968337732E-2</v>
      </c>
      <c r="N239">
        <v>178</v>
      </c>
      <c r="O239">
        <v>51</v>
      </c>
      <c r="P239">
        <v>150</v>
      </c>
      <c r="Q239">
        <v>154</v>
      </c>
      <c r="R239">
        <v>131</v>
      </c>
      <c r="S239">
        <v>94</v>
      </c>
      <c r="T239">
        <v>0.93613271909175888</v>
      </c>
    </row>
    <row r="240" spans="1:20" x14ac:dyDescent="0.35">
      <c r="A240" s="1">
        <v>45880.602083333331</v>
      </c>
      <c r="B240" s="158" t="s">
        <v>24</v>
      </c>
      <c r="C240">
        <v>1599.4100341796875</v>
      </c>
      <c r="D240">
        <v>1599.4100341796875</v>
      </c>
      <c r="E240">
        <v>1598.5899658203125</v>
      </c>
      <c r="F240">
        <v>1599.1300048828125</v>
      </c>
      <c r="G240">
        <v>7394193</v>
      </c>
      <c r="H240">
        <v>1549815629</v>
      </c>
      <c r="I240">
        <v>44328399.405056</v>
      </c>
      <c r="J240">
        <v>8.9466886323149187E-3</v>
      </c>
      <c r="K240">
        <v>14.1800537109375</v>
      </c>
      <c r="L240">
        <v>0.28496042216358841</v>
      </c>
      <c r="M240">
        <v>6.0686015831134567E-2</v>
      </c>
      <c r="N240">
        <v>178</v>
      </c>
      <c r="O240">
        <v>57</v>
      </c>
      <c r="P240">
        <v>144</v>
      </c>
      <c r="Q240">
        <v>155</v>
      </c>
      <c r="R240">
        <v>130</v>
      </c>
      <c r="S240">
        <v>94</v>
      </c>
      <c r="T240">
        <v>0.93468269506031265</v>
      </c>
    </row>
    <row r="241" spans="1:20" x14ac:dyDescent="0.35">
      <c r="A241" s="1">
        <v>45880.602777777778</v>
      </c>
      <c r="B241" s="158" t="s">
        <v>24</v>
      </c>
      <c r="C241">
        <v>1599.47998046875</v>
      </c>
      <c r="D241">
        <v>1599.780029296875</v>
      </c>
      <c r="E241">
        <v>1599.219970703125</v>
      </c>
      <c r="F241">
        <v>1599.280029296875</v>
      </c>
      <c r="G241">
        <v>8749501</v>
      </c>
      <c r="H241">
        <v>1558565130</v>
      </c>
      <c r="I241">
        <v>44328399.405056</v>
      </c>
      <c r="J241">
        <v>9.041344248381265E-3</v>
      </c>
      <c r="K241">
        <v>14.330078125</v>
      </c>
      <c r="L241">
        <v>0.28496042216358841</v>
      </c>
      <c r="M241">
        <v>6.5963060686015831E-2</v>
      </c>
      <c r="N241">
        <v>184</v>
      </c>
      <c r="O241">
        <v>53</v>
      </c>
      <c r="P241">
        <v>142</v>
      </c>
      <c r="Q241">
        <v>154</v>
      </c>
      <c r="R241">
        <v>129</v>
      </c>
      <c r="S241">
        <v>96</v>
      </c>
      <c r="T241">
        <v>0.93432863058789517</v>
      </c>
    </row>
    <row r="242" spans="1:20" x14ac:dyDescent="0.35">
      <c r="A242" s="1">
        <v>45880.603472222225</v>
      </c>
      <c r="B242" s="158" t="s">
        <v>24</v>
      </c>
      <c r="C242">
        <v>1598.8800048828125</v>
      </c>
      <c r="D242">
        <v>1599.5400390625</v>
      </c>
      <c r="E242">
        <v>1598.5799560546875</v>
      </c>
      <c r="F242">
        <v>1599.18994140625</v>
      </c>
      <c r="G242">
        <v>10249973</v>
      </c>
      <c r="H242">
        <v>1568815103</v>
      </c>
      <c r="I242">
        <v>44328399.405056</v>
      </c>
      <c r="J242">
        <v>8.9845046677002535E-3</v>
      </c>
      <c r="K242">
        <v>14.239990234375</v>
      </c>
      <c r="L242">
        <v>0.29815303430079154</v>
      </c>
      <c r="M242">
        <v>6.0686015831134567E-2</v>
      </c>
      <c r="N242">
        <v>187</v>
      </c>
      <c r="O242">
        <v>47</v>
      </c>
      <c r="P242">
        <v>145</v>
      </c>
      <c r="Q242">
        <v>151</v>
      </c>
      <c r="R242">
        <v>133</v>
      </c>
      <c r="S242">
        <v>95</v>
      </c>
      <c r="T242">
        <v>0.93481614558904835</v>
      </c>
    </row>
    <row r="243" spans="1:20" x14ac:dyDescent="0.35">
      <c r="A243" s="1">
        <v>45880.604166666664</v>
      </c>
      <c r="B243" s="158" t="s">
        <v>24</v>
      </c>
      <c r="C243">
        <v>1594.6700439453125</v>
      </c>
      <c r="D243">
        <v>1599.3699951171875</v>
      </c>
      <c r="E243">
        <v>1594.6700439453125</v>
      </c>
      <c r="F243">
        <v>1599.3699951171875</v>
      </c>
      <c r="G243">
        <v>1958333</v>
      </c>
      <c r="H243">
        <v>1570773436</v>
      </c>
      <c r="I243">
        <v>44328399.405056</v>
      </c>
      <c r="J243">
        <v>9.0981068106602715E-3</v>
      </c>
      <c r="K243">
        <v>14.4200439453125</v>
      </c>
      <c r="L243">
        <v>0.29815303430079154</v>
      </c>
      <c r="M243">
        <v>6.0686015831134567E-2</v>
      </c>
      <c r="N243">
        <v>187</v>
      </c>
      <c r="O243">
        <v>48</v>
      </c>
      <c r="P243">
        <v>144</v>
      </c>
      <c r="Q243">
        <v>151</v>
      </c>
      <c r="R243">
        <v>133</v>
      </c>
      <c r="S243">
        <v>95</v>
      </c>
      <c r="T243">
        <v>0.92979899410519662</v>
      </c>
    </row>
    <row r="244" spans="1:20" x14ac:dyDescent="0.35">
      <c r="A244" s="1">
        <v>45880.604861111111</v>
      </c>
      <c r="B244" s="158" t="s">
        <v>24</v>
      </c>
      <c r="C244">
        <v>1594.3399658203125</v>
      </c>
      <c r="D244">
        <v>1594.3399658203125</v>
      </c>
      <c r="E244">
        <v>1594.3399658203125</v>
      </c>
      <c r="F244">
        <v>1594.3399658203125</v>
      </c>
      <c r="G244">
        <v>500000</v>
      </c>
      <c r="H244">
        <v>1571273436</v>
      </c>
      <c r="I244">
        <v>44328399.405056</v>
      </c>
      <c r="J244">
        <v>5.9244865375684208E-3</v>
      </c>
      <c r="K244">
        <v>9.3900146484375</v>
      </c>
      <c r="L244">
        <v>0.29815303430079154</v>
      </c>
      <c r="M244">
        <v>6.0686015831134567E-2</v>
      </c>
      <c r="N244">
        <v>187</v>
      </c>
      <c r="O244">
        <v>48</v>
      </c>
      <c r="P244">
        <v>144</v>
      </c>
      <c r="Q244">
        <v>151</v>
      </c>
      <c r="R244">
        <v>133</v>
      </c>
      <c r="S244">
        <v>95</v>
      </c>
      <c r="T244">
        <v>0.9278020898925633</v>
      </c>
    </row>
    <row r="245" spans="1:20" x14ac:dyDescent="0.35">
      <c r="A245" s="1">
        <v>45880.605555555558</v>
      </c>
      <c r="B245" s="158" t="s">
        <v>24</v>
      </c>
      <c r="C245">
        <v>1594.3399658203125</v>
      </c>
      <c r="D245">
        <v>1594.3399658203125</v>
      </c>
      <c r="E245">
        <v>1594.3399658203125</v>
      </c>
      <c r="F245">
        <v>1594.3399658203125</v>
      </c>
      <c r="G245">
        <v>0</v>
      </c>
      <c r="H245">
        <v>1571273436</v>
      </c>
      <c r="I245">
        <v>44328399.405056</v>
      </c>
      <c r="J245">
        <v>5.9244865375684208E-3</v>
      </c>
      <c r="K245">
        <v>9.3900146484375</v>
      </c>
      <c r="L245">
        <v>0.29815303430079154</v>
      </c>
      <c r="M245">
        <v>5.8047493403693931E-2</v>
      </c>
      <c r="N245">
        <v>188</v>
      </c>
      <c r="O245">
        <v>46</v>
      </c>
      <c r="P245">
        <v>145</v>
      </c>
      <c r="Q245">
        <v>152</v>
      </c>
      <c r="R245">
        <v>131</v>
      </c>
      <c r="S245">
        <v>96</v>
      </c>
      <c r="T245">
        <v>0.92581842262001823</v>
      </c>
    </row>
    <row r="246" spans="1:20" x14ac:dyDescent="0.35">
      <c r="A246" s="1">
        <v>45880.606249999997</v>
      </c>
      <c r="B246" s="158" t="s">
        <v>24</v>
      </c>
      <c r="C246">
        <v>1594.3399658203125</v>
      </c>
      <c r="D246">
        <v>1594.3399658203125</v>
      </c>
      <c r="E246">
        <v>1594.3399658203125</v>
      </c>
      <c r="F246">
        <v>1594.3399658203125</v>
      </c>
      <c r="G246">
        <v>0</v>
      </c>
      <c r="H246">
        <v>1571273436</v>
      </c>
      <c r="I246">
        <v>44328399.405056</v>
      </c>
      <c r="J246">
        <v>5.9244865375684208E-3</v>
      </c>
      <c r="K246">
        <v>9.3900146484375</v>
      </c>
      <c r="L246">
        <v>0.29551451187335093</v>
      </c>
      <c r="M246">
        <v>5.8047493403693931E-2</v>
      </c>
      <c r="N246">
        <v>188</v>
      </c>
      <c r="O246">
        <v>45</v>
      </c>
      <c r="P246">
        <v>146</v>
      </c>
      <c r="Q246">
        <v>152</v>
      </c>
      <c r="R246">
        <v>130</v>
      </c>
      <c r="S246">
        <v>97</v>
      </c>
      <c r="T246">
        <v>0.92390144708436628</v>
      </c>
    </row>
    <row r="247" spans="1:20" x14ac:dyDescent="0.35">
      <c r="A247" s="1">
        <v>45880.606944444444</v>
      </c>
      <c r="B247" s="158" t="s">
        <v>24</v>
      </c>
      <c r="C247">
        <v>1594.3399658203125</v>
      </c>
      <c r="D247">
        <v>1594.3399658203125</v>
      </c>
      <c r="E247">
        <v>1594.3399658203125</v>
      </c>
      <c r="F247">
        <v>1594.3399658203125</v>
      </c>
      <c r="G247">
        <v>0</v>
      </c>
      <c r="H247">
        <v>1571273436</v>
      </c>
      <c r="I247">
        <v>44328399.405056</v>
      </c>
      <c r="J247">
        <v>5.9244865375684208E-3</v>
      </c>
      <c r="K247">
        <v>9.3900146484375</v>
      </c>
      <c r="L247">
        <v>0.29287598944591031</v>
      </c>
      <c r="M247">
        <v>5.8047493403693931E-2</v>
      </c>
      <c r="N247">
        <v>189</v>
      </c>
      <c r="O247">
        <v>44</v>
      </c>
      <c r="P247">
        <v>146</v>
      </c>
      <c r="Q247">
        <v>151</v>
      </c>
      <c r="R247">
        <v>131</v>
      </c>
      <c r="S247">
        <v>97</v>
      </c>
      <c r="T247">
        <v>0.92192299232662545</v>
      </c>
    </row>
    <row r="248" spans="1:20" x14ac:dyDescent="0.35">
      <c r="A248" s="1">
        <v>45880.607638888891</v>
      </c>
      <c r="B248" s="158" t="s">
        <v>24</v>
      </c>
      <c r="C248">
        <v>1594.3399658203125</v>
      </c>
      <c r="D248">
        <v>1594.3399658203125</v>
      </c>
      <c r="E248">
        <v>1594.3399658203125</v>
      </c>
      <c r="F248">
        <v>1594.3399658203125</v>
      </c>
      <c r="G248">
        <v>0</v>
      </c>
      <c r="H248">
        <v>1571273436</v>
      </c>
      <c r="I248">
        <v>44328399.405056</v>
      </c>
      <c r="J248">
        <v>5.9244865375684208E-3</v>
      </c>
      <c r="K248">
        <v>9.3900146484375</v>
      </c>
      <c r="L248">
        <v>0.29551451187335093</v>
      </c>
      <c r="M248">
        <v>5.8047493403693931E-2</v>
      </c>
      <c r="N248">
        <v>189</v>
      </c>
      <c r="O248">
        <v>45</v>
      </c>
      <c r="P248">
        <v>145</v>
      </c>
      <c r="Q248">
        <v>151</v>
      </c>
      <c r="R248">
        <v>130</v>
      </c>
      <c r="S248">
        <v>98</v>
      </c>
      <c r="T248">
        <v>0.91996882178505668</v>
      </c>
    </row>
    <row r="249" spans="1:20" x14ac:dyDescent="0.35">
      <c r="A249" s="1">
        <v>45880.60833333333</v>
      </c>
      <c r="B249" s="158" t="s">
        <v>24</v>
      </c>
      <c r="C249">
        <v>1594.3399658203125</v>
      </c>
      <c r="D249">
        <v>1594.3399658203125</v>
      </c>
      <c r="E249">
        <v>1594.3399658203125</v>
      </c>
      <c r="F249">
        <v>1594.3399658203125</v>
      </c>
      <c r="G249">
        <v>0</v>
      </c>
      <c r="H249">
        <v>1571273436</v>
      </c>
      <c r="I249">
        <v>44328399.405056</v>
      </c>
      <c r="J249">
        <v>5.9244865375684208E-3</v>
      </c>
      <c r="K249">
        <v>9.3900146484375</v>
      </c>
      <c r="L249">
        <v>0.29815303430079154</v>
      </c>
      <c r="M249">
        <v>5.8047493403693931E-2</v>
      </c>
      <c r="N249">
        <v>189</v>
      </c>
      <c r="O249">
        <v>46</v>
      </c>
      <c r="P249">
        <v>144</v>
      </c>
      <c r="Q249">
        <v>150</v>
      </c>
      <c r="R249">
        <v>130</v>
      </c>
      <c r="S249">
        <v>99</v>
      </c>
      <c r="T249">
        <v>0.91806423412805849</v>
      </c>
    </row>
    <row r="250" spans="1:20" x14ac:dyDescent="0.35">
      <c r="A250" s="1">
        <v>45880.609027777777</v>
      </c>
      <c r="B250" s="158" t="s">
        <v>24</v>
      </c>
      <c r="C250">
        <v>1594.3399658203125</v>
      </c>
      <c r="D250">
        <v>1594.3399658203125</v>
      </c>
      <c r="E250">
        <v>1594.3399658203125</v>
      </c>
      <c r="F250">
        <v>1594.3399658203125</v>
      </c>
      <c r="G250">
        <v>0</v>
      </c>
      <c r="H250">
        <v>1571273436</v>
      </c>
      <c r="I250">
        <v>44328399.405056</v>
      </c>
      <c r="J250">
        <v>5.9244865375684208E-3</v>
      </c>
      <c r="K250">
        <v>9.3900146484375</v>
      </c>
      <c r="L250">
        <v>0.30343007915567283</v>
      </c>
      <c r="M250">
        <v>5.8047493403693931E-2</v>
      </c>
      <c r="N250">
        <v>189</v>
      </c>
      <c r="O250">
        <v>45</v>
      </c>
      <c r="P250">
        <v>145</v>
      </c>
      <c r="Q250">
        <v>151</v>
      </c>
      <c r="R250">
        <v>128</v>
      </c>
      <c r="S250">
        <v>100</v>
      </c>
      <c r="T250">
        <v>0.91619837792913905</v>
      </c>
    </row>
    <row r="251" spans="1:20" x14ac:dyDescent="0.35">
      <c r="A251" s="1">
        <v>45880.609722222223</v>
      </c>
      <c r="B251" s="158" t="s">
        <v>24</v>
      </c>
      <c r="C251">
        <v>1594.3399658203125</v>
      </c>
      <c r="D251">
        <v>1594.3399658203125</v>
      </c>
      <c r="E251">
        <v>1594.3399658203125</v>
      </c>
      <c r="F251">
        <v>1594.3399658203125</v>
      </c>
      <c r="G251">
        <v>0</v>
      </c>
      <c r="H251">
        <v>1571273436</v>
      </c>
      <c r="I251">
        <v>44328399.405056</v>
      </c>
      <c r="J251">
        <v>5.9244865375684208E-3</v>
      </c>
      <c r="K251">
        <v>9.3900146484375</v>
      </c>
      <c r="L251">
        <v>0.29551451187335093</v>
      </c>
      <c r="M251">
        <v>5.8047493403693931E-2</v>
      </c>
      <c r="N251">
        <v>189</v>
      </c>
      <c r="O251">
        <v>45</v>
      </c>
      <c r="P251">
        <v>145</v>
      </c>
      <c r="Q251">
        <v>151</v>
      </c>
      <c r="R251">
        <v>128</v>
      </c>
      <c r="S251">
        <v>100</v>
      </c>
      <c r="T251">
        <v>0.91440324136175077</v>
      </c>
    </row>
    <row r="252" spans="1:20" x14ac:dyDescent="0.35">
      <c r="A252" s="1">
        <v>45880.61041666667</v>
      </c>
      <c r="B252" s="158" t="s">
        <v>24</v>
      </c>
      <c r="C252">
        <v>1593.97998046875</v>
      </c>
      <c r="D252">
        <v>1593.97998046875</v>
      </c>
      <c r="E252">
        <v>1593.97998046875</v>
      </c>
      <c r="F252">
        <v>1593.97998046875</v>
      </c>
      <c r="G252">
        <v>500000</v>
      </c>
      <c r="H252">
        <v>1571773436</v>
      </c>
      <c r="I252">
        <v>44328399.405056</v>
      </c>
      <c r="J252">
        <v>5.6973592700503934E-3</v>
      </c>
      <c r="K252">
        <v>9.030029296875</v>
      </c>
      <c r="L252">
        <v>0.29815303430079154</v>
      </c>
      <c r="M252">
        <v>6.0686015831134567E-2</v>
      </c>
      <c r="N252">
        <v>189</v>
      </c>
      <c r="O252">
        <v>46</v>
      </c>
      <c r="P252">
        <v>144</v>
      </c>
      <c r="Q252">
        <v>150</v>
      </c>
      <c r="R252">
        <v>130</v>
      </c>
      <c r="S252">
        <v>99</v>
      </c>
      <c r="T252">
        <v>0.91257337664038274</v>
      </c>
    </row>
    <row r="253" spans="1:20" x14ac:dyDescent="0.35">
      <c r="A253" s="1">
        <v>45880.611111111109</v>
      </c>
      <c r="B253" s="158" t="s">
        <v>24</v>
      </c>
      <c r="C253">
        <v>1593.97998046875</v>
      </c>
      <c r="D253">
        <v>1593.97998046875</v>
      </c>
      <c r="E253">
        <v>1593.97998046875</v>
      </c>
      <c r="F253">
        <v>1593.97998046875</v>
      </c>
      <c r="G253">
        <v>0</v>
      </c>
      <c r="H253">
        <v>1571773436</v>
      </c>
      <c r="I253">
        <v>44328399.405056</v>
      </c>
      <c r="J253">
        <v>5.6973592700503934E-3</v>
      </c>
      <c r="K253">
        <v>9.030029296875</v>
      </c>
      <c r="L253">
        <v>0.29815303430079154</v>
      </c>
      <c r="M253">
        <v>6.0686015831134567E-2</v>
      </c>
      <c r="N253">
        <v>189</v>
      </c>
      <c r="O253">
        <v>46</v>
      </c>
      <c r="P253">
        <v>144</v>
      </c>
      <c r="Q253">
        <v>150</v>
      </c>
      <c r="R253">
        <v>129</v>
      </c>
      <c r="S253">
        <v>100</v>
      </c>
      <c r="T253">
        <v>0.9107456174438805</v>
      </c>
    </row>
    <row r="254" spans="1:20" x14ac:dyDescent="0.35">
      <c r="A254" s="1">
        <v>45880.611805555556</v>
      </c>
      <c r="B254" s="158" t="s">
        <v>24</v>
      </c>
      <c r="C254">
        <v>1593.97998046875</v>
      </c>
      <c r="D254">
        <v>1593.97998046875</v>
      </c>
      <c r="E254">
        <v>1593.97998046875</v>
      </c>
      <c r="F254">
        <v>1593.97998046875</v>
      </c>
      <c r="G254">
        <v>0</v>
      </c>
      <c r="H254">
        <v>1571773436</v>
      </c>
      <c r="I254">
        <v>44328399.405056</v>
      </c>
      <c r="J254">
        <v>5.6973592700503934E-3</v>
      </c>
      <c r="K254">
        <v>9.030029296875</v>
      </c>
      <c r="L254">
        <v>0.29551451187335093</v>
      </c>
      <c r="M254">
        <v>5.8047493403693931E-2</v>
      </c>
      <c r="N254">
        <v>187</v>
      </c>
      <c r="O254">
        <v>47</v>
      </c>
      <c r="P254">
        <v>145</v>
      </c>
      <c r="Q254">
        <v>149</v>
      </c>
      <c r="R254">
        <v>128</v>
      </c>
      <c r="S254">
        <v>102</v>
      </c>
      <c r="T254">
        <v>0.90895121039790538</v>
      </c>
    </row>
    <row r="255" spans="1:20" x14ac:dyDescent="0.35">
      <c r="A255" s="1">
        <v>45880.612500000003</v>
      </c>
      <c r="B255" s="158" t="s">
        <v>24</v>
      </c>
      <c r="C255">
        <v>1593.97998046875</v>
      </c>
      <c r="D255">
        <v>1593.97998046875</v>
      </c>
      <c r="E255">
        <v>1593.97998046875</v>
      </c>
      <c r="F255">
        <v>1593.97998046875</v>
      </c>
      <c r="G255">
        <v>0</v>
      </c>
      <c r="H255">
        <v>1571773436</v>
      </c>
      <c r="I255">
        <v>44328399.405056</v>
      </c>
      <c r="J255">
        <v>5.6973592700503934E-3</v>
      </c>
      <c r="K255">
        <v>9.030029296875</v>
      </c>
      <c r="L255">
        <v>0.29551451187335093</v>
      </c>
      <c r="M255">
        <v>5.5408970976253295E-2</v>
      </c>
      <c r="N255">
        <v>188</v>
      </c>
      <c r="O255">
        <v>47</v>
      </c>
      <c r="P255">
        <v>144</v>
      </c>
      <c r="Q255">
        <v>148</v>
      </c>
      <c r="R255">
        <v>128</v>
      </c>
      <c r="S255">
        <v>103</v>
      </c>
      <c r="T255">
        <v>0.90721370543745927</v>
      </c>
    </row>
    <row r="256" spans="1:20" x14ac:dyDescent="0.35">
      <c r="A256" s="1">
        <v>45880.613194444442</v>
      </c>
      <c r="B256" s="158" t="s">
        <v>24</v>
      </c>
      <c r="C256">
        <v>1596.1300048828125</v>
      </c>
      <c r="D256">
        <v>1596.1300048828125</v>
      </c>
      <c r="E256">
        <v>1594.800048828125</v>
      </c>
      <c r="F256">
        <v>1594.800048828125</v>
      </c>
      <c r="G256">
        <v>616000</v>
      </c>
      <c r="H256">
        <v>1572389436</v>
      </c>
      <c r="I256">
        <v>44328399.405056</v>
      </c>
      <c r="J256">
        <v>6.2147688947320184E-3</v>
      </c>
      <c r="K256">
        <v>9.85009765625</v>
      </c>
      <c r="L256">
        <v>0.29815303430079154</v>
      </c>
      <c r="M256">
        <v>5.2770448548812667E-2</v>
      </c>
      <c r="N256">
        <v>187</v>
      </c>
      <c r="O256">
        <v>48</v>
      </c>
      <c r="P256">
        <v>144</v>
      </c>
      <c r="Q256">
        <v>148</v>
      </c>
      <c r="R256">
        <v>127</v>
      </c>
      <c r="S256">
        <v>104</v>
      </c>
      <c r="T256">
        <v>0.90546704608672535</v>
      </c>
    </row>
    <row r="257" spans="1:20" x14ac:dyDescent="0.35">
      <c r="A257" s="1">
        <v>45880.613888888889</v>
      </c>
      <c r="B257" s="158" t="s">
        <v>24</v>
      </c>
      <c r="C257">
        <v>1596.1300048828125</v>
      </c>
      <c r="D257">
        <v>1596.1300048828125</v>
      </c>
      <c r="E257">
        <v>1594.800048828125</v>
      </c>
      <c r="F257">
        <v>1594.800048828125</v>
      </c>
      <c r="G257">
        <v>0</v>
      </c>
      <c r="H257">
        <v>1572389436</v>
      </c>
      <c r="I257">
        <v>44328399.405056</v>
      </c>
      <c r="J257">
        <v>6.2147688947320184E-3</v>
      </c>
      <c r="K257">
        <v>9.85009765625</v>
      </c>
      <c r="L257">
        <v>0.30079155672823221</v>
      </c>
      <c r="M257">
        <v>5.2770448548812667E-2</v>
      </c>
      <c r="N257">
        <v>190</v>
      </c>
      <c r="O257">
        <v>44</v>
      </c>
      <c r="P257">
        <v>145</v>
      </c>
      <c r="Q257">
        <v>147</v>
      </c>
      <c r="R257">
        <v>128</v>
      </c>
      <c r="S257">
        <v>104</v>
      </c>
      <c r="T257">
        <v>0.90378649676009448</v>
      </c>
    </row>
    <row r="258" spans="1:20" x14ac:dyDescent="0.35">
      <c r="A258" s="1">
        <v>45880.614583333336</v>
      </c>
      <c r="B258" s="158" t="s">
        <v>24</v>
      </c>
      <c r="C258">
        <v>1596.8599853515625</v>
      </c>
      <c r="D258">
        <v>1596.8599853515625</v>
      </c>
      <c r="E258">
        <v>1596.8599853515625</v>
      </c>
      <c r="F258">
        <v>1596.8599853515625</v>
      </c>
      <c r="G258">
        <v>51044948</v>
      </c>
      <c r="H258">
        <v>1623434384</v>
      </c>
      <c r="I258">
        <v>44328399.405056</v>
      </c>
      <c r="J258">
        <v>7.5144544285966246E-3</v>
      </c>
      <c r="K258">
        <v>11.9100341796875</v>
      </c>
      <c r="L258">
        <v>0.31926121372031663</v>
      </c>
      <c r="M258">
        <v>5.0131926121372031E-2</v>
      </c>
      <c r="N258">
        <v>192</v>
      </c>
      <c r="O258">
        <v>41</v>
      </c>
      <c r="P258">
        <v>146</v>
      </c>
      <c r="Q258">
        <v>152</v>
      </c>
      <c r="R258">
        <v>133</v>
      </c>
      <c r="S258">
        <v>94</v>
      </c>
      <c r="T258">
        <v>0.91341581685113071</v>
      </c>
    </row>
    <row r="259" spans="1:20" x14ac:dyDescent="0.35">
      <c r="A259" s="1">
        <v>45880.615277777775</v>
      </c>
      <c r="B259" s="158" t="s">
        <v>24</v>
      </c>
      <c r="C259">
        <v>1596.8599853515625</v>
      </c>
      <c r="D259">
        <v>1596.8599853515625</v>
      </c>
      <c r="E259">
        <v>1596.8599853515625</v>
      </c>
      <c r="F259">
        <v>1596.8599853515625</v>
      </c>
      <c r="G259">
        <v>0</v>
      </c>
      <c r="H259">
        <v>1623434384</v>
      </c>
      <c r="I259">
        <v>44328399.405056</v>
      </c>
      <c r="J259">
        <v>7.5144544285966246E-3</v>
      </c>
      <c r="K259">
        <v>11.9100341796875</v>
      </c>
      <c r="L259">
        <v>0.34300791556728233</v>
      </c>
      <c r="M259">
        <v>4.7493403693931395E-2</v>
      </c>
      <c r="N259">
        <v>192</v>
      </c>
      <c r="O259">
        <v>45</v>
      </c>
      <c r="P259">
        <v>142</v>
      </c>
      <c r="Q259">
        <v>153</v>
      </c>
      <c r="R259">
        <v>142</v>
      </c>
      <c r="S259">
        <v>84</v>
      </c>
      <c r="T259">
        <v>0.92889520001590997</v>
      </c>
    </row>
    <row r="260" spans="1:20" x14ac:dyDescent="0.35">
      <c r="A260" s="1">
        <v>45880.615972222222</v>
      </c>
      <c r="B260" s="158" t="s">
        <v>24</v>
      </c>
      <c r="C260">
        <v>1596.8599853515625</v>
      </c>
      <c r="D260">
        <v>1596.8599853515625</v>
      </c>
      <c r="E260">
        <v>1596.8599853515625</v>
      </c>
      <c r="F260">
        <v>1596.8599853515625</v>
      </c>
      <c r="G260">
        <v>0</v>
      </c>
      <c r="H260">
        <v>1623434384</v>
      </c>
      <c r="I260">
        <v>44328399.405056</v>
      </c>
      <c r="J260">
        <v>7.5144544285966246E-3</v>
      </c>
      <c r="K260">
        <v>11.9100341796875</v>
      </c>
      <c r="L260">
        <v>0.34036939313984171</v>
      </c>
      <c r="M260">
        <v>4.7493403693931395E-2</v>
      </c>
      <c r="N260">
        <v>192</v>
      </c>
      <c r="O260">
        <v>45</v>
      </c>
      <c r="P260">
        <v>142</v>
      </c>
      <c r="Q260">
        <v>152</v>
      </c>
      <c r="R260">
        <v>142</v>
      </c>
      <c r="S260">
        <v>85</v>
      </c>
      <c r="T260">
        <v>0.92716518722674268</v>
      </c>
    </row>
    <row r="261" spans="1:20" x14ac:dyDescent="0.35">
      <c r="A261" s="1">
        <v>45880.616666666669</v>
      </c>
      <c r="B261" s="158" t="s">
        <v>24</v>
      </c>
      <c r="C261">
        <v>1596.8599853515625</v>
      </c>
      <c r="D261">
        <v>1596.8599853515625</v>
      </c>
      <c r="E261">
        <v>1596.8599853515625</v>
      </c>
      <c r="F261">
        <v>1596.8599853515625</v>
      </c>
      <c r="G261">
        <v>0</v>
      </c>
      <c r="H261">
        <v>1623434384</v>
      </c>
      <c r="I261">
        <v>44328399.405056</v>
      </c>
      <c r="J261">
        <v>7.5144544285966246E-3</v>
      </c>
      <c r="K261">
        <v>11.9100341796875</v>
      </c>
      <c r="L261">
        <v>0.33773087071240104</v>
      </c>
      <c r="M261">
        <v>4.7493403693931395E-2</v>
      </c>
      <c r="N261">
        <v>191</v>
      </c>
      <c r="O261">
        <v>46</v>
      </c>
      <c r="P261">
        <v>142</v>
      </c>
      <c r="Q261">
        <v>152</v>
      </c>
      <c r="R261">
        <v>140</v>
      </c>
      <c r="S261">
        <v>87</v>
      </c>
      <c r="T261">
        <v>0.92545483739473511</v>
      </c>
    </row>
    <row r="262" spans="1:20" x14ac:dyDescent="0.35">
      <c r="A262" s="1">
        <v>45880.617361111108</v>
      </c>
      <c r="B262" s="158" t="s">
        <v>24</v>
      </c>
      <c r="C262">
        <v>1596.8599853515625</v>
      </c>
      <c r="D262">
        <v>1596.8599853515625</v>
      </c>
      <c r="E262">
        <v>1596.8599853515625</v>
      </c>
      <c r="F262">
        <v>1596.8599853515625</v>
      </c>
      <c r="G262">
        <v>0</v>
      </c>
      <c r="H262">
        <v>1623434384</v>
      </c>
      <c r="I262">
        <v>44328399.405056</v>
      </c>
      <c r="J262">
        <v>7.5144544285966246E-3</v>
      </c>
      <c r="K262">
        <v>11.9100341796875</v>
      </c>
      <c r="L262">
        <v>0.33773087071240104</v>
      </c>
      <c r="M262">
        <v>4.7493403693931395E-2</v>
      </c>
      <c r="N262">
        <v>191</v>
      </c>
      <c r="O262">
        <v>46</v>
      </c>
      <c r="P262">
        <v>142</v>
      </c>
      <c r="Q262">
        <v>152</v>
      </c>
      <c r="R262">
        <v>137</v>
      </c>
      <c r="S262">
        <v>90</v>
      </c>
      <c r="T262">
        <v>0.92376294157592687</v>
      </c>
    </row>
    <row r="263" spans="1:20" x14ac:dyDescent="0.35">
      <c r="A263" s="1">
        <v>45880.618055555555</v>
      </c>
      <c r="B263" s="158" t="s">
        <v>24</v>
      </c>
      <c r="C263">
        <v>1596.8599853515625</v>
      </c>
      <c r="D263">
        <v>1596.8599853515625</v>
      </c>
      <c r="E263">
        <v>1596.8599853515625</v>
      </c>
      <c r="F263">
        <v>1596.8599853515625</v>
      </c>
      <c r="G263">
        <v>0</v>
      </c>
      <c r="H263">
        <v>1623434384</v>
      </c>
      <c r="I263">
        <v>44328399.405056</v>
      </c>
      <c r="J263">
        <v>7.5144544285966246E-3</v>
      </c>
      <c r="K263">
        <v>11.9100341796875</v>
      </c>
      <c r="L263">
        <v>0.34564643799472294</v>
      </c>
      <c r="M263">
        <v>4.7493403693931395E-2</v>
      </c>
      <c r="N263">
        <v>191</v>
      </c>
      <c r="O263">
        <v>48</v>
      </c>
      <c r="P263">
        <v>140</v>
      </c>
      <c r="Q263">
        <v>151</v>
      </c>
      <c r="R263">
        <v>137</v>
      </c>
      <c r="S263">
        <v>91</v>
      </c>
      <c r="T263">
        <v>0.92214761170896764</v>
      </c>
    </row>
    <row r="264" spans="1:20" x14ac:dyDescent="0.35">
      <c r="A264" s="1">
        <v>45880.618750000001</v>
      </c>
      <c r="B264" s="158" t="s">
        <v>24</v>
      </c>
      <c r="C264">
        <v>1596.8599853515625</v>
      </c>
      <c r="D264">
        <v>1596.8599853515625</v>
      </c>
      <c r="E264">
        <v>1596.8599853515625</v>
      </c>
      <c r="F264">
        <v>1596.8599853515625</v>
      </c>
      <c r="G264">
        <v>0</v>
      </c>
      <c r="H264">
        <v>1623434384</v>
      </c>
      <c r="I264">
        <v>44328399.405056</v>
      </c>
      <c r="J264">
        <v>7.5144544285966246E-3</v>
      </c>
      <c r="K264">
        <v>11.9100341796875</v>
      </c>
      <c r="L264">
        <v>0.34564643799472294</v>
      </c>
      <c r="M264">
        <v>4.7493403693931395E-2</v>
      </c>
      <c r="N264">
        <v>190</v>
      </c>
      <c r="O264">
        <v>48</v>
      </c>
      <c r="P264">
        <v>141</v>
      </c>
      <c r="Q264">
        <v>151</v>
      </c>
      <c r="R264">
        <v>136</v>
      </c>
      <c r="S264">
        <v>92</v>
      </c>
      <c r="T264">
        <v>0.92050625874506997</v>
      </c>
    </row>
    <row r="265" spans="1:20" x14ac:dyDescent="0.35">
      <c r="A265" s="1">
        <v>45880.619444444441</v>
      </c>
      <c r="B265" s="158" t="s">
        <v>24</v>
      </c>
      <c r="C265">
        <v>1596.8599853515625</v>
      </c>
      <c r="D265">
        <v>1596.8599853515625</v>
      </c>
      <c r="E265">
        <v>1596.8599853515625</v>
      </c>
      <c r="F265">
        <v>1596.8599853515625</v>
      </c>
      <c r="G265">
        <v>0</v>
      </c>
      <c r="H265">
        <v>1623434384</v>
      </c>
      <c r="I265">
        <v>44328399.405056</v>
      </c>
      <c r="J265">
        <v>7.5144544285966246E-3</v>
      </c>
      <c r="K265">
        <v>11.9100341796875</v>
      </c>
      <c r="L265">
        <v>0.34828496042216361</v>
      </c>
      <c r="M265">
        <v>5.0131926121372031E-2</v>
      </c>
      <c r="N265">
        <v>190</v>
      </c>
      <c r="O265">
        <v>49</v>
      </c>
      <c r="P265">
        <v>140</v>
      </c>
      <c r="Q265">
        <v>151</v>
      </c>
      <c r="R265">
        <v>135</v>
      </c>
      <c r="S265">
        <v>93</v>
      </c>
      <c r="T265">
        <v>0.91906299738638564</v>
      </c>
    </row>
    <row r="266" spans="1:20" x14ac:dyDescent="0.35">
      <c r="A266" s="1">
        <v>45880.620138888888</v>
      </c>
      <c r="B266" s="158" t="s">
        <v>24</v>
      </c>
      <c r="C266">
        <v>1596.8599853515625</v>
      </c>
      <c r="D266">
        <v>1596.8599853515625</v>
      </c>
      <c r="E266">
        <v>1596.8599853515625</v>
      </c>
      <c r="F266">
        <v>1596.8599853515625</v>
      </c>
      <c r="G266">
        <v>0</v>
      </c>
      <c r="H266">
        <v>1623434384</v>
      </c>
      <c r="I266">
        <v>44328399.405056</v>
      </c>
      <c r="J266">
        <v>7.5144544285966246E-3</v>
      </c>
      <c r="K266">
        <v>11.9100341796875</v>
      </c>
      <c r="L266">
        <v>0.35092348284960423</v>
      </c>
      <c r="M266">
        <v>5.0131926121372031E-2</v>
      </c>
      <c r="N266">
        <v>191</v>
      </c>
      <c r="O266">
        <v>47</v>
      </c>
      <c r="P266">
        <v>141</v>
      </c>
      <c r="Q266">
        <v>150</v>
      </c>
      <c r="R266">
        <v>136</v>
      </c>
      <c r="S266">
        <v>93</v>
      </c>
      <c r="T266">
        <v>0.91745101913909421</v>
      </c>
    </row>
    <row r="267" spans="1:20" x14ac:dyDescent="0.35">
      <c r="A267" s="1">
        <v>45880.620833333334</v>
      </c>
      <c r="B267" s="158" t="s">
        <v>24</v>
      </c>
      <c r="C267">
        <v>1596.8599853515625</v>
      </c>
      <c r="D267">
        <v>1596.8599853515625</v>
      </c>
      <c r="E267">
        <v>1596.8599853515625</v>
      </c>
      <c r="F267">
        <v>1596.8599853515625</v>
      </c>
      <c r="G267">
        <v>0</v>
      </c>
      <c r="H267">
        <v>1623434384</v>
      </c>
      <c r="I267">
        <v>44328399.405056</v>
      </c>
      <c r="J267">
        <v>7.5144544285966246E-3</v>
      </c>
      <c r="K267">
        <v>11.9100341796875</v>
      </c>
      <c r="L267">
        <v>0.34828496042216361</v>
      </c>
      <c r="M267">
        <v>5.2770448548812667E-2</v>
      </c>
      <c r="N267">
        <v>190</v>
      </c>
      <c r="O267">
        <v>48</v>
      </c>
      <c r="P267">
        <v>141</v>
      </c>
      <c r="Q267">
        <v>150</v>
      </c>
      <c r="R267">
        <v>135</v>
      </c>
      <c r="S267">
        <v>94</v>
      </c>
      <c r="T267">
        <v>0.91584037653789663</v>
      </c>
    </row>
    <row r="268" spans="1:20" x14ac:dyDescent="0.35">
      <c r="A268" s="1">
        <v>45880.621527777781</v>
      </c>
      <c r="B268" s="158" t="s">
        <v>24</v>
      </c>
      <c r="C268">
        <v>1596.8599853515625</v>
      </c>
      <c r="D268">
        <v>1596.8599853515625</v>
      </c>
      <c r="E268">
        <v>1596.8599853515625</v>
      </c>
      <c r="F268">
        <v>1596.8599853515625</v>
      </c>
      <c r="G268">
        <v>0</v>
      </c>
      <c r="H268">
        <v>1623434384</v>
      </c>
      <c r="I268">
        <v>44328399.405056</v>
      </c>
      <c r="J268">
        <v>7.5144544285966246E-3</v>
      </c>
      <c r="K268">
        <v>11.9100341796875</v>
      </c>
      <c r="L268">
        <v>0.34828496042216361</v>
      </c>
      <c r="M268">
        <v>5.2770448548812667E-2</v>
      </c>
      <c r="N268">
        <v>191</v>
      </c>
      <c r="O268">
        <v>47</v>
      </c>
      <c r="P268">
        <v>141</v>
      </c>
      <c r="Q268">
        <v>150</v>
      </c>
      <c r="R268">
        <v>135</v>
      </c>
      <c r="S268">
        <v>94</v>
      </c>
      <c r="T268">
        <v>0.91424158550356782</v>
      </c>
    </row>
    <row r="269" spans="1:20" x14ac:dyDescent="0.35">
      <c r="A269" s="1">
        <v>45880.62222222222</v>
      </c>
      <c r="B269" s="158" t="s">
        <v>24</v>
      </c>
      <c r="C269">
        <v>1596.8599853515625</v>
      </c>
      <c r="D269">
        <v>1596.8599853515625</v>
      </c>
      <c r="E269">
        <v>1596.8599853515625</v>
      </c>
      <c r="F269">
        <v>1596.8599853515625</v>
      </c>
      <c r="G269">
        <v>0</v>
      </c>
      <c r="H269">
        <v>1623434384</v>
      </c>
      <c r="I269">
        <v>44328399.405056</v>
      </c>
      <c r="J269">
        <v>7.5144544285966246E-3</v>
      </c>
      <c r="K269">
        <v>11.9100341796875</v>
      </c>
      <c r="L269">
        <v>0.34564643799472294</v>
      </c>
      <c r="M269">
        <v>5.0131926121372031E-2</v>
      </c>
      <c r="N269">
        <v>190</v>
      </c>
      <c r="O269">
        <v>48</v>
      </c>
      <c r="P269">
        <v>141</v>
      </c>
      <c r="Q269">
        <v>149</v>
      </c>
      <c r="R269">
        <v>136</v>
      </c>
      <c r="S269">
        <v>94</v>
      </c>
      <c r="T269">
        <v>0.91267934091064584</v>
      </c>
    </row>
    <row r="270" spans="1:20" x14ac:dyDescent="0.35">
      <c r="A270" s="1">
        <v>45880.622916666667</v>
      </c>
      <c r="B270" s="158" t="s">
        <v>24</v>
      </c>
      <c r="C270">
        <v>1596.8599853515625</v>
      </c>
      <c r="D270">
        <v>1596.8599853515625</v>
      </c>
      <c r="E270">
        <v>1596.8599853515625</v>
      </c>
      <c r="F270">
        <v>1596.8599853515625</v>
      </c>
      <c r="G270">
        <v>0</v>
      </c>
      <c r="H270">
        <v>1623434384</v>
      </c>
      <c r="I270">
        <v>44328399.405056</v>
      </c>
      <c r="J270">
        <v>7.5144544285966246E-3</v>
      </c>
      <c r="K270">
        <v>11.9100341796875</v>
      </c>
      <c r="L270">
        <v>0.34564643799472294</v>
      </c>
      <c r="M270">
        <v>4.7493403693931395E-2</v>
      </c>
      <c r="N270">
        <v>190</v>
      </c>
      <c r="O270">
        <v>47</v>
      </c>
      <c r="P270">
        <v>142</v>
      </c>
      <c r="Q270">
        <v>148</v>
      </c>
      <c r="R270">
        <v>136</v>
      </c>
      <c r="S270">
        <v>95</v>
      </c>
      <c r="T270">
        <v>0.9111348298865114</v>
      </c>
    </row>
    <row r="271" spans="1:20" x14ac:dyDescent="0.35">
      <c r="A271" s="1">
        <v>45880.623611111114</v>
      </c>
      <c r="B271" s="158" t="s">
        <v>24</v>
      </c>
      <c r="C271">
        <v>1596.8599853515625</v>
      </c>
      <c r="D271">
        <v>1596.8599853515625</v>
      </c>
      <c r="E271">
        <v>1596.8599853515625</v>
      </c>
      <c r="F271">
        <v>1596.8599853515625</v>
      </c>
      <c r="G271">
        <v>0</v>
      </c>
      <c r="H271">
        <v>1623434384</v>
      </c>
      <c r="I271">
        <v>44328399.405056</v>
      </c>
      <c r="J271">
        <v>7.5144544285966246E-3</v>
      </c>
      <c r="K271">
        <v>11.9100341796875</v>
      </c>
      <c r="L271">
        <v>0.34036939313984171</v>
      </c>
      <c r="M271">
        <v>4.7493403693931395E-2</v>
      </c>
      <c r="N271">
        <v>191</v>
      </c>
      <c r="O271">
        <v>46</v>
      </c>
      <c r="P271">
        <v>142</v>
      </c>
      <c r="Q271">
        <v>147</v>
      </c>
      <c r="R271">
        <v>137</v>
      </c>
      <c r="S271">
        <v>95</v>
      </c>
      <c r="T271">
        <v>0.90963524471250523</v>
      </c>
    </row>
    <row r="272" spans="1:20" x14ac:dyDescent="0.35">
      <c r="A272" s="1">
        <v>45880.624305555553</v>
      </c>
      <c r="B272" s="158" t="s">
        <v>24</v>
      </c>
      <c r="C272">
        <v>1596.8599853515625</v>
      </c>
      <c r="D272">
        <v>1601.7900390625</v>
      </c>
      <c r="E272">
        <v>1586.2099609375</v>
      </c>
      <c r="F272">
        <v>1596.8599853515625</v>
      </c>
      <c r="G272">
        <v>0</v>
      </c>
      <c r="H272">
        <v>1623434384</v>
      </c>
      <c r="I272">
        <v>44328399.405056</v>
      </c>
      <c r="J272">
        <v>7.5144544285966246E-3</v>
      </c>
      <c r="K272">
        <v>11.9100341796875</v>
      </c>
      <c r="L272">
        <v>0.33509234828496043</v>
      </c>
      <c r="M272">
        <v>5.5408970976253295E-2</v>
      </c>
      <c r="N272">
        <v>190</v>
      </c>
      <c r="O272">
        <v>51</v>
      </c>
      <c r="P272">
        <v>138</v>
      </c>
      <c r="Q272">
        <v>147</v>
      </c>
      <c r="R272">
        <v>137</v>
      </c>
      <c r="S272">
        <v>95</v>
      </c>
      <c r="T272">
        <v>0.90827167643008633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D372-A4CB-4901-B0E3-C6597EA8C257}">
  <dimension ref="A1:D21"/>
  <sheetViews>
    <sheetView workbookViewId="0">
      <selection activeCell="Z32" sqref="Z32"/>
    </sheetView>
  </sheetViews>
  <sheetFormatPr defaultRowHeight="14.5" x14ac:dyDescent="0.35"/>
  <cols>
    <col min="1" max="1" width="6.81640625" bestFit="1" customWidth="1"/>
    <col min="2" max="2" width="7.81640625" bestFit="1" customWidth="1"/>
    <col min="3" max="3" width="11.81640625" bestFit="1" customWidth="1"/>
    <col min="4" max="4" width="11.7265625" bestFit="1" customWidth="1"/>
  </cols>
  <sheetData>
    <row r="1" spans="1:4" x14ac:dyDescent="0.35">
      <c r="A1" t="s">
        <v>31</v>
      </c>
      <c r="B1" t="s">
        <v>19</v>
      </c>
      <c r="C1" t="s">
        <v>123</v>
      </c>
      <c r="D1" t="s">
        <v>221</v>
      </c>
    </row>
    <row r="2" spans="1:4" x14ac:dyDescent="0.35">
      <c r="A2" s="158" t="s">
        <v>124</v>
      </c>
      <c r="B2" s="158" t="s">
        <v>222</v>
      </c>
      <c r="C2">
        <v>120.29829939199999</v>
      </c>
      <c r="D2">
        <v>1</v>
      </c>
    </row>
    <row r="3" spans="1:4" x14ac:dyDescent="0.35">
      <c r="A3" s="158" t="s">
        <v>124</v>
      </c>
      <c r="B3" s="158" t="s">
        <v>268</v>
      </c>
      <c r="C3">
        <v>108.42788659199999</v>
      </c>
      <c r="D3">
        <v>1</v>
      </c>
    </row>
    <row r="4" spans="1:4" x14ac:dyDescent="0.35">
      <c r="A4" s="158" t="s">
        <v>124</v>
      </c>
      <c r="B4" s="158" t="s">
        <v>256</v>
      </c>
      <c r="C4">
        <v>92.645654528000009</v>
      </c>
      <c r="D4">
        <v>1</v>
      </c>
    </row>
    <row r="5" spans="1:4" x14ac:dyDescent="0.35">
      <c r="A5" s="158" t="s">
        <v>124</v>
      </c>
      <c r="B5" s="158" t="s">
        <v>232</v>
      </c>
      <c r="C5">
        <v>77.033897983999992</v>
      </c>
      <c r="D5">
        <v>1</v>
      </c>
    </row>
    <row r="6" spans="1:4" x14ac:dyDescent="0.35">
      <c r="A6" s="158" t="s">
        <v>124</v>
      </c>
      <c r="B6" s="158" t="s">
        <v>273</v>
      </c>
      <c r="C6">
        <v>56.979167232000009</v>
      </c>
      <c r="D6">
        <v>1</v>
      </c>
    </row>
    <row r="7" spans="1:4" x14ac:dyDescent="0.35">
      <c r="A7" s="158" t="s">
        <v>124</v>
      </c>
      <c r="B7" s="158" t="s">
        <v>313</v>
      </c>
      <c r="C7">
        <v>45.247674367999998</v>
      </c>
      <c r="D7">
        <v>1</v>
      </c>
    </row>
    <row r="8" spans="1:4" x14ac:dyDescent="0.35">
      <c r="A8" s="158" t="s">
        <v>124</v>
      </c>
      <c r="B8" s="158" t="s">
        <v>224</v>
      </c>
      <c r="C8">
        <v>44.321957888</v>
      </c>
      <c r="D8">
        <v>1</v>
      </c>
    </row>
    <row r="9" spans="1:4" x14ac:dyDescent="0.35">
      <c r="A9" s="158" t="s">
        <v>124</v>
      </c>
      <c r="B9" s="158" t="s">
        <v>257</v>
      </c>
      <c r="C9">
        <v>35.778987392000005</v>
      </c>
      <c r="D9">
        <v>1</v>
      </c>
    </row>
    <row r="10" spans="1:4" x14ac:dyDescent="0.35">
      <c r="A10" s="158" t="s">
        <v>124</v>
      </c>
      <c r="B10" s="158" t="s">
        <v>265</v>
      </c>
      <c r="C10">
        <v>35.186180096000001</v>
      </c>
      <c r="D10">
        <v>1</v>
      </c>
    </row>
    <row r="11" spans="1:4" x14ac:dyDescent="0.35">
      <c r="A11" s="158" t="s">
        <v>124</v>
      </c>
      <c r="B11" s="158" t="s">
        <v>266</v>
      </c>
      <c r="C11">
        <v>35.045967871999999</v>
      </c>
      <c r="D11">
        <v>1</v>
      </c>
    </row>
    <row r="12" spans="1:4" x14ac:dyDescent="0.35">
      <c r="A12" s="158" t="s">
        <v>124</v>
      </c>
      <c r="B12" s="158" t="s">
        <v>261</v>
      </c>
      <c r="C12">
        <v>51.481872383999999</v>
      </c>
      <c r="D12">
        <v>0</v>
      </c>
    </row>
    <row r="13" spans="1:4" x14ac:dyDescent="0.35">
      <c r="A13" s="158" t="s">
        <v>124</v>
      </c>
      <c r="B13" s="158" t="s">
        <v>259</v>
      </c>
      <c r="C13">
        <v>56.102579968000001</v>
      </c>
      <c r="D13">
        <v>0</v>
      </c>
    </row>
    <row r="14" spans="1:4" x14ac:dyDescent="0.35">
      <c r="A14" s="158" t="s">
        <v>124</v>
      </c>
      <c r="B14" s="158" t="s">
        <v>229</v>
      </c>
      <c r="C14">
        <v>58.369461248</v>
      </c>
      <c r="D14">
        <v>0</v>
      </c>
    </row>
    <row r="15" spans="1:4" x14ac:dyDescent="0.35">
      <c r="A15" s="158" t="s">
        <v>124</v>
      </c>
      <c r="B15" s="158" t="s">
        <v>315</v>
      </c>
      <c r="C15">
        <v>61.083672575999998</v>
      </c>
      <c r="D15">
        <v>0</v>
      </c>
    </row>
    <row r="16" spans="1:4" x14ac:dyDescent="0.35">
      <c r="A16" s="158" t="s">
        <v>124</v>
      </c>
      <c r="B16" s="158" t="s">
        <v>316</v>
      </c>
      <c r="C16">
        <v>61.303103487999991</v>
      </c>
      <c r="D16">
        <v>0</v>
      </c>
    </row>
    <row r="17" spans="1:4" x14ac:dyDescent="0.35">
      <c r="A17" s="158" t="s">
        <v>124</v>
      </c>
      <c r="B17" s="158" t="s">
        <v>262</v>
      </c>
      <c r="C17">
        <v>62.089584639999998</v>
      </c>
      <c r="D17">
        <v>0</v>
      </c>
    </row>
    <row r="18" spans="1:4" x14ac:dyDescent="0.35">
      <c r="A18" s="158" t="s">
        <v>124</v>
      </c>
      <c r="B18" s="158" t="s">
        <v>314</v>
      </c>
      <c r="C18">
        <v>68.450510847999993</v>
      </c>
      <c r="D18">
        <v>0</v>
      </c>
    </row>
    <row r="19" spans="1:4" x14ac:dyDescent="0.35">
      <c r="A19" s="158" t="s">
        <v>124</v>
      </c>
      <c r="B19" s="158" t="s">
        <v>223</v>
      </c>
      <c r="C19">
        <v>102.401394688</v>
      </c>
      <c r="D19">
        <v>0</v>
      </c>
    </row>
    <row r="20" spans="1:4" x14ac:dyDescent="0.35">
      <c r="A20" s="158" t="s">
        <v>124</v>
      </c>
      <c r="B20" s="158" t="s">
        <v>230</v>
      </c>
      <c r="C20">
        <v>123.39385139199999</v>
      </c>
      <c r="D20">
        <v>0</v>
      </c>
    </row>
    <row r="21" spans="1:4" x14ac:dyDescent="0.35">
      <c r="A21" s="158" t="s">
        <v>124</v>
      </c>
      <c r="B21" s="158" t="s">
        <v>231</v>
      </c>
      <c r="C21">
        <v>193.40736921599998</v>
      </c>
      <c r="D21">
        <v>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F7D8C-64AF-4938-B135-D9382D819DA0}">
  <dimension ref="A1:G21"/>
  <sheetViews>
    <sheetView workbookViewId="0">
      <selection activeCell="Z32" sqref="Z32"/>
    </sheetView>
  </sheetViews>
  <sheetFormatPr defaultRowHeight="14.5" x14ac:dyDescent="0.35"/>
  <cols>
    <col min="1" max="1" width="7.81640625" bestFit="1" customWidth="1"/>
    <col min="2" max="2" width="11.54296875" bestFit="1" customWidth="1"/>
    <col min="3" max="3" width="11.81640625" bestFit="1" customWidth="1"/>
    <col min="4" max="4" width="12.6328125" bestFit="1" customWidth="1"/>
    <col min="5" max="5" width="12.453125" bestFit="1" customWidth="1"/>
    <col min="6" max="6" width="11.81640625" bestFit="1" customWidth="1"/>
    <col min="7" max="7" width="6.81640625" bestFit="1" customWidth="1"/>
  </cols>
  <sheetData>
    <row r="1" spans="1:7" x14ac:dyDescent="0.35">
      <c r="A1" t="s">
        <v>19</v>
      </c>
      <c r="B1" t="s">
        <v>287</v>
      </c>
      <c r="C1" t="s">
        <v>28</v>
      </c>
      <c r="D1" t="s">
        <v>115</v>
      </c>
      <c r="E1" t="s">
        <v>192</v>
      </c>
      <c r="F1" t="s">
        <v>191</v>
      </c>
      <c r="G1" t="s">
        <v>31</v>
      </c>
    </row>
    <row r="2" spans="1:7" x14ac:dyDescent="0.35">
      <c r="A2" s="158" t="s">
        <v>267</v>
      </c>
      <c r="B2" s="158" t="s">
        <v>197</v>
      </c>
      <c r="C2">
        <v>49.5</v>
      </c>
      <c r="D2">
        <v>7.8431336698134402E-2</v>
      </c>
      <c r="E2">
        <v>22.611357651981137</v>
      </c>
      <c r="F2">
        <v>2.6407653496543428</v>
      </c>
      <c r="G2" s="158" t="s">
        <v>288</v>
      </c>
    </row>
    <row r="3" spans="1:7" x14ac:dyDescent="0.35">
      <c r="A3" s="158" t="s">
        <v>256</v>
      </c>
      <c r="B3" s="158" t="s">
        <v>203</v>
      </c>
      <c r="C3">
        <v>82</v>
      </c>
      <c r="D3">
        <v>6.9100433671911432E-2</v>
      </c>
      <c r="E3">
        <v>20.250079857324355</v>
      </c>
      <c r="F3">
        <v>2.6928587990638291</v>
      </c>
      <c r="G3" s="158" t="s">
        <v>288</v>
      </c>
    </row>
    <row r="4" spans="1:7" x14ac:dyDescent="0.35">
      <c r="A4" s="158" t="s">
        <v>233</v>
      </c>
      <c r="B4" s="158" t="s">
        <v>195</v>
      </c>
      <c r="C4">
        <v>133</v>
      </c>
      <c r="D4">
        <v>6.7415743408885787E-2</v>
      </c>
      <c r="E4">
        <v>20.047034614708238</v>
      </c>
      <c r="F4">
        <v>2.8855820727238561</v>
      </c>
      <c r="G4" s="158" t="s">
        <v>288</v>
      </c>
    </row>
    <row r="5" spans="1:7" x14ac:dyDescent="0.35">
      <c r="A5" s="158" t="s">
        <v>271</v>
      </c>
      <c r="B5" s="158" t="s">
        <v>199</v>
      </c>
      <c r="C5">
        <v>32.599998474121094</v>
      </c>
      <c r="D5">
        <v>6.5359413977736258E-2</v>
      </c>
      <c r="E5">
        <v>19.130840335281256</v>
      </c>
      <c r="F5">
        <v>3.0153979005512785</v>
      </c>
      <c r="G5" s="158" t="s">
        <v>288</v>
      </c>
    </row>
    <row r="6" spans="1:7" x14ac:dyDescent="0.35">
      <c r="A6" s="158" t="s">
        <v>255</v>
      </c>
      <c r="B6" s="158" t="s">
        <v>196</v>
      </c>
      <c r="C6">
        <v>15.050000190734863</v>
      </c>
      <c r="D6">
        <v>6.7375871174700785E-2</v>
      </c>
      <c r="E6">
        <v>17.453530186961633</v>
      </c>
      <c r="F6">
        <v>2.3625971113060622</v>
      </c>
      <c r="G6" s="158" t="s">
        <v>288</v>
      </c>
    </row>
    <row r="7" spans="1:7" x14ac:dyDescent="0.35">
      <c r="A7" s="158" t="s">
        <v>270</v>
      </c>
      <c r="B7" s="158" t="s">
        <v>212</v>
      </c>
      <c r="C7">
        <v>19.600000381469727</v>
      </c>
      <c r="D7">
        <v>6.8119889592061167E-2</v>
      </c>
      <c r="E7">
        <v>14.069441067886995</v>
      </c>
      <c r="F7">
        <v>1.8239956632578311</v>
      </c>
      <c r="G7" s="158" t="s">
        <v>288</v>
      </c>
    </row>
    <row r="8" spans="1:7" x14ac:dyDescent="0.35">
      <c r="A8" s="158" t="s">
        <v>258</v>
      </c>
      <c r="B8" s="158" t="s">
        <v>197</v>
      </c>
      <c r="C8">
        <v>62</v>
      </c>
      <c r="D8">
        <v>6.8965517241379226E-2</v>
      </c>
      <c r="E8">
        <v>10.963754695215751</v>
      </c>
      <c r="F8">
        <v>1.4446136277122192</v>
      </c>
      <c r="G8" s="158" t="s">
        <v>288</v>
      </c>
    </row>
    <row r="9" spans="1:7" x14ac:dyDescent="0.35">
      <c r="A9" s="158" t="s">
        <v>324</v>
      </c>
      <c r="B9" s="158" t="s">
        <v>206</v>
      </c>
      <c r="C9">
        <v>35.799999237060547</v>
      </c>
      <c r="D9">
        <v>6.8656693643598388E-2</v>
      </c>
      <c r="E9">
        <v>10.31482213083191</v>
      </c>
      <c r="F9">
        <v>1.4361046783559019</v>
      </c>
      <c r="G9" s="158" t="s">
        <v>288</v>
      </c>
    </row>
    <row r="10" spans="1:7" x14ac:dyDescent="0.35">
      <c r="A10" s="158" t="s">
        <v>227</v>
      </c>
      <c r="B10" s="158" t="s">
        <v>196</v>
      </c>
      <c r="C10">
        <v>22.700000762939453</v>
      </c>
      <c r="D10">
        <v>6.572777352231074E-2</v>
      </c>
      <c r="E10">
        <v>9.8827199903856293</v>
      </c>
      <c r="F10">
        <v>1.5991890871063308</v>
      </c>
      <c r="G10" s="158" t="s">
        <v>288</v>
      </c>
    </row>
    <row r="11" spans="1:7" x14ac:dyDescent="0.35">
      <c r="A11" s="158" t="s">
        <v>257</v>
      </c>
      <c r="B11" s="158" t="s">
        <v>198</v>
      </c>
      <c r="C11">
        <v>14.649999618530273</v>
      </c>
      <c r="D11">
        <v>6.9343052736589472E-2</v>
      </c>
      <c r="E11">
        <v>8.0890121097695449</v>
      </c>
      <c r="F11">
        <v>1.0634771688770717</v>
      </c>
      <c r="G11" s="158" t="s">
        <v>288</v>
      </c>
    </row>
    <row r="12" spans="1:7" x14ac:dyDescent="0.35">
      <c r="A12" s="158" t="s">
        <v>262</v>
      </c>
      <c r="B12" s="158" t="s">
        <v>199</v>
      </c>
      <c r="C12">
        <v>28.149999618530273</v>
      </c>
      <c r="D12">
        <v>-8.8028170196481348E-3</v>
      </c>
      <c r="E12">
        <v>-1.8495730218486692</v>
      </c>
      <c r="F12">
        <v>2.8555631963479167</v>
      </c>
      <c r="G12" s="158" t="s">
        <v>289</v>
      </c>
    </row>
    <row r="13" spans="1:7" x14ac:dyDescent="0.35">
      <c r="A13" s="158" t="s">
        <v>303</v>
      </c>
      <c r="B13" s="158" t="s">
        <v>209</v>
      </c>
      <c r="C13">
        <v>26.549999237060547</v>
      </c>
      <c r="D13">
        <v>-3.1021912164366672E-2</v>
      </c>
      <c r="E13">
        <v>-1.54262287125949</v>
      </c>
      <c r="F13">
        <v>0.6553310676535814</v>
      </c>
      <c r="G13" s="158" t="s">
        <v>289</v>
      </c>
    </row>
    <row r="14" spans="1:7" x14ac:dyDescent="0.35">
      <c r="A14" s="158" t="s">
        <v>263</v>
      </c>
      <c r="B14" s="158" t="s">
        <v>196</v>
      </c>
      <c r="C14">
        <v>23.350000381469727</v>
      </c>
      <c r="D14">
        <v>2.4122858018134297E-2</v>
      </c>
      <c r="E14">
        <v>-1.5246283510936345</v>
      </c>
      <c r="F14">
        <v>0.98359955266001753</v>
      </c>
      <c r="G14" s="158" t="s">
        <v>289</v>
      </c>
    </row>
    <row r="15" spans="1:7" x14ac:dyDescent="0.35">
      <c r="A15" s="158" t="s">
        <v>266</v>
      </c>
      <c r="B15" s="158" t="s">
        <v>196</v>
      </c>
      <c r="C15">
        <v>32</v>
      </c>
      <c r="D15">
        <v>9.4636981022182542E-3</v>
      </c>
      <c r="E15">
        <v>-1.1129063264010739</v>
      </c>
      <c r="F15">
        <v>1.0685567010309278</v>
      </c>
      <c r="G15" s="158" t="s">
        <v>289</v>
      </c>
    </row>
    <row r="16" spans="1:7" x14ac:dyDescent="0.35">
      <c r="A16" s="158" t="s">
        <v>225</v>
      </c>
      <c r="B16" s="158" t="s">
        <v>199</v>
      </c>
      <c r="C16">
        <v>40.549999237060547</v>
      </c>
      <c r="D16">
        <v>-2.2891584649143426E-2</v>
      </c>
      <c r="E16">
        <v>-1.1063559629850195</v>
      </c>
      <c r="F16">
        <v>0.80646918080521657</v>
      </c>
      <c r="G16" s="158" t="s">
        <v>289</v>
      </c>
    </row>
    <row r="17" spans="1:7" x14ac:dyDescent="0.35">
      <c r="A17" s="158" t="s">
        <v>229</v>
      </c>
      <c r="B17" s="158" t="s">
        <v>196</v>
      </c>
      <c r="C17">
        <v>29.350000381469727</v>
      </c>
      <c r="D17">
        <v>-2.1666653951009085E-2</v>
      </c>
      <c r="E17">
        <v>-1.0061381068422099</v>
      </c>
      <c r="F17">
        <v>0.57094767021890769</v>
      </c>
      <c r="G17" s="158" t="s">
        <v>289</v>
      </c>
    </row>
    <row r="18" spans="1:7" x14ac:dyDescent="0.35">
      <c r="A18" s="158" t="s">
        <v>226</v>
      </c>
      <c r="B18" s="158" t="s">
        <v>196</v>
      </c>
      <c r="C18">
        <v>26.100000381469727</v>
      </c>
      <c r="D18">
        <v>1.9531249708961695E-2</v>
      </c>
      <c r="E18">
        <v>-0.96988590524291229</v>
      </c>
      <c r="F18">
        <v>0.80233545210723645</v>
      </c>
      <c r="G18" s="158" t="s">
        <v>289</v>
      </c>
    </row>
    <row r="19" spans="1:7" x14ac:dyDescent="0.35">
      <c r="A19" s="158" t="s">
        <v>278</v>
      </c>
      <c r="B19" s="158" t="s">
        <v>196</v>
      </c>
      <c r="C19">
        <v>28.25</v>
      </c>
      <c r="D19">
        <v>8.9285714285713969E-3</v>
      </c>
      <c r="E19">
        <v>-0.91125650601571473</v>
      </c>
      <c r="F19">
        <v>1.0819815447230539</v>
      </c>
      <c r="G19" s="158" t="s">
        <v>289</v>
      </c>
    </row>
    <row r="20" spans="1:7" x14ac:dyDescent="0.35">
      <c r="A20" s="158" t="s">
        <v>259</v>
      </c>
      <c r="B20" s="158" t="s">
        <v>193</v>
      </c>
      <c r="C20">
        <v>22.149999618530273</v>
      </c>
      <c r="D20">
        <v>-1.5555572509765581E-2</v>
      </c>
      <c r="E20">
        <v>-0.74826010942048238</v>
      </c>
      <c r="F20">
        <v>0.63354486384894126</v>
      </c>
      <c r="G20" s="158" t="s">
        <v>289</v>
      </c>
    </row>
    <row r="21" spans="1:7" x14ac:dyDescent="0.35">
      <c r="A21" s="158" t="s">
        <v>314</v>
      </c>
      <c r="B21" s="158" t="s">
        <v>199</v>
      </c>
      <c r="C21">
        <v>106.30000305175781</v>
      </c>
      <c r="D21">
        <v>-1.1162762309229635E-2</v>
      </c>
      <c r="E21">
        <v>-0.70474196082294327</v>
      </c>
      <c r="F21">
        <v>0.72891209136883872</v>
      </c>
      <c r="G21" s="158" t="s">
        <v>289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6C6E-4C9C-4311-B4FB-C3F8F41334A5}">
  <dimension ref="A1:G21"/>
  <sheetViews>
    <sheetView workbookViewId="0">
      <selection activeCell="Z32" sqref="Z32"/>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s>
  <sheetData>
    <row r="1" spans="1:7" x14ac:dyDescent="0.35">
      <c r="A1" t="s">
        <v>27</v>
      </c>
      <c r="B1" t="s">
        <v>118</v>
      </c>
      <c r="C1" t="s">
        <v>119</v>
      </c>
      <c r="D1" t="s">
        <v>120</v>
      </c>
      <c r="E1" t="s">
        <v>121</v>
      </c>
      <c r="F1" t="s">
        <v>122</v>
      </c>
      <c r="G1" t="s">
        <v>123</v>
      </c>
    </row>
    <row r="2" spans="1:7" x14ac:dyDescent="0.35">
      <c r="A2" s="1">
        <v>45880</v>
      </c>
      <c r="B2">
        <v>-136437456</v>
      </c>
      <c r="C2">
        <v>120858529</v>
      </c>
      <c r="D2">
        <v>-4401.4848327680002</v>
      </c>
      <c r="E2">
        <v>3752.476624896</v>
      </c>
      <c r="F2">
        <v>-15578927</v>
      </c>
      <c r="G2">
        <v>-649.00820787200053</v>
      </c>
    </row>
    <row r="3" spans="1:7" x14ac:dyDescent="0.35">
      <c r="A3" s="1">
        <v>45877</v>
      </c>
      <c r="B3">
        <v>-165868653</v>
      </c>
      <c r="C3">
        <v>145958818</v>
      </c>
      <c r="D3">
        <v>-5405.5235993599999</v>
      </c>
      <c r="E3">
        <v>4602.8579635199994</v>
      </c>
      <c r="F3">
        <v>-19909835</v>
      </c>
      <c r="G3">
        <v>-802.66563584000039</v>
      </c>
    </row>
    <row r="4" spans="1:7" x14ac:dyDescent="0.35">
      <c r="A4" s="1">
        <v>45876</v>
      </c>
      <c r="B4">
        <v>-128976588</v>
      </c>
      <c r="C4">
        <v>156341728</v>
      </c>
      <c r="D4">
        <v>-4758.4006758400001</v>
      </c>
      <c r="E4">
        <v>4691.5736104959997</v>
      </c>
      <c r="F4">
        <v>27365140</v>
      </c>
      <c r="G4">
        <v>-66.827065343999692</v>
      </c>
    </row>
    <row r="5" spans="1:7" x14ac:dyDescent="0.35">
      <c r="A5" s="1">
        <v>45875</v>
      </c>
      <c r="B5">
        <v>-117624945</v>
      </c>
      <c r="C5">
        <v>156368018</v>
      </c>
      <c r="D5">
        <v>-4868.2530488319999</v>
      </c>
      <c r="E5">
        <v>5621.0290769920002</v>
      </c>
      <c r="F5">
        <v>38743073</v>
      </c>
      <c r="G5">
        <v>752.77602816000035</v>
      </c>
    </row>
    <row r="6" spans="1:7" x14ac:dyDescent="0.35">
      <c r="A6" s="1">
        <v>45874</v>
      </c>
      <c r="B6">
        <v>-250576463</v>
      </c>
      <c r="C6">
        <v>247409088</v>
      </c>
      <c r="D6">
        <v>-10018.003656704001</v>
      </c>
      <c r="E6">
        <v>7759.149625344</v>
      </c>
      <c r="F6">
        <v>-3167375</v>
      </c>
      <c r="G6">
        <v>-2258.8540313600006</v>
      </c>
    </row>
    <row r="7" spans="1:7" x14ac:dyDescent="0.35">
      <c r="A7" s="1">
        <v>45873</v>
      </c>
      <c r="B7">
        <v>-186083452</v>
      </c>
      <c r="C7">
        <v>103594190</v>
      </c>
      <c r="D7">
        <v>-13164.861206528001</v>
      </c>
      <c r="E7">
        <v>2922.6981591039998</v>
      </c>
      <c r="F7">
        <v>-82489262</v>
      </c>
      <c r="G7">
        <v>-10242.163047424001</v>
      </c>
    </row>
    <row r="8" spans="1:7" x14ac:dyDescent="0.35">
      <c r="A8" s="1">
        <v>45870</v>
      </c>
      <c r="B8">
        <v>-181244465</v>
      </c>
      <c r="C8">
        <v>128104707</v>
      </c>
      <c r="D8">
        <v>-6067.3874493439998</v>
      </c>
      <c r="E8">
        <v>3590.1003550719997</v>
      </c>
      <c r="F8">
        <v>-53139758</v>
      </c>
      <c r="G8">
        <v>-2477.2870942719996</v>
      </c>
    </row>
    <row r="9" spans="1:7" x14ac:dyDescent="0.35">
      <c r="A9" s="1">
        <v>45869</v>
      </c>
      <c r="B9">
        <v>-173211948</v>
      </c>
      <c r="C9">
        <v>105230407</v>
      </c>
      <c r="D9">
        <v>-5580.1626705919998</v>
      </c>
      <c r="E9">
        <v>3356.6393896960003</v>
      </c>
      <c r="F9">
        <v>-67981541</v>
      </c>
      <c r="G9">
        <v>-2223.5232808959995</v>
      </c>
    </row>
    <row r="10" spans="1:7" x14ac:dyDescent="0.35">
      <c r="A10" s="1">
        <v>45868</v>
      </c>
      <c r="B10">
        <v>-132080198</v>
      </c>
      <c r="C10">
        <v>194579703</v>
      </c>
      <c r="D10">
        <v>-4129.9732439039999</v>
      </c>
      <c r="E10">
        <v>5753.9324354560003</v>
      </c>
      <c r="F10">
        <v>62499505</v>
      </c>
      <c r="G10">
        <v>1623.9591915520002</v>
      </c>
    </row>
    <row r="11" spans="1:7" x14ac:dyDescent="0.35">
      <c r="A11" s="1">
        <v>45867</v>
      </c>
      <c r="B11">
        <v>-214263443</v>
      </c>
      <c r="C11">
        <v>210858038</v>
      </c>
      <c r="D11">
        <v>-6739.4864168960003</v>
      </c>
      <c r="E11">
        <v>6053.3198643200003</v>
      </c>
      <c r="F11">
        <v>-3405405</v>
      </c>
      <c r="G11">
        <v>-686.16655257600007</v>
      </c>
    </row>
    <row r="12" spans="1:7" x14ac:dyDescent="0.35">
      <c r="A12" s="1">
        <v>45866</v>
      </c>
      <c r="B12">
        <v>-149314302</v>
      </c>
      <c r="C12">
        <v>139270389</v>
      </c>
      <c r="D12">
        <v>-4875.822751744</v>
      </c>
      <c r="E12">
        <v>3891.635654656</v>
      </c>
      <c r="F12">
        <v>-10043913</v>
      </c>
      <c r="G12">
        <v>-984.18709708799975</v>
      </c>
    </row>
    <row r="13" spans="1:7" x14ac:dyDescent="0.35">
      <c r="A13" s="1">
        <v>45863</v>
      </c>
      <c r="B13">
        <v>-118893894</v>
      </c>
      <c r="C13">
        <v>126141412</v>
      </c>
      <c r="D13">
        <v>-3770.7238727679996</v>
      </c>
      <c r="E13">
        <v>3756.5931847680004</v>
      </c>
      <c r="F13">
        <v>7247518</v>
      </c>
      <c r="G13">
        <v>-14.130687999999729</v>
      </c>
    </row>
    <row r="14" spans="1:7" x14ac:dyDescent="0.35">
      <c r="A14" s="1">
        <v>45862</v>
      </c>
      <c r="B14">
        <v>-156496686</v>
      </c>
      <c r="C14">
        <v>168968295</v>
      </c>
      <c r="D14">
        <v>-5526.7200942079999</v>
      </c>
      <c r="E14">
        <v>5184.1490923519996</v>
      </c>
      <c r="F14">
        <v>12471609</v>
      </c>
      <c r="G14">
        <v>-342.57100185600046</v>
      </c>
    </row>
    <row r="15" spans="1:7" x14ac:dyDescent="0.35">
      <c r="A15" s="1">
        <v>45861</v>
      </c>
      <c r="B15">
        <v>-127769691</v>
      </c>
      <c r="C15">
        <v>117866441</v>
      </c>
      <c r="D15">
        <v>-3630.3114240000004</v>
      </c>
      <c r="E15">
        <v>3736.5552168959998</v>
      </c>
      <c r="F15">
        <v>-9903250</v>
      </c>
      <c r="G15">
        <v>106.2437928959996</v>
      </c>
    </row>
    <row r="16" spans="1:7" x14ac:dyDescent="0.35">
      <c r="A16" s="1">
        <v>45860</v>
      </c>
      <c r="B16">
        <v>-137629554</v>
      </c>
      <c r="C16">
        <v>127139774</v>
      </c>
      <c r="D16">
        <v>-5610.5007267840001</v>
      </c>
      <c r="E16">
        <v>3730.192621568</v>
      </c>
      <c r="F16">
        <v>-10489780</v>
      </c>
      <c r="G16">
        <v>-1880.3081052160003</v>
      </c>
    </row>
    <row r="17" spans="1:7" x14ac:dyDescent="0.35">
      <c r="A17" s="1">
        <v>45859</v>
      </c>
      <c r="B17">
        <v>-135658857</v>
      </c>
      <c r="C17">
        <v>151216342</v>
      </c>
      <c r="D17">
        <v>-4292.6643773440001</v>
      </c>
      <c r="E17">
        <v>4430.6298880000004</v>
      </c>
      <c r="F17">
        <v>15557485</v>
      </c>
      <c r="G17">
        <v>137.96551065600039</v>
      </c>
    </row>
    <row r="18" spans="1:7" x14ac:dyDescent="0.35">
      <c r="A18" s="1">
        <v>45856</v>
      </c>
      <c r="B18">
        <v>-104937748</v>
      </c>
      <c r="C18">
        <v>120889120</v>
      </c>
      <c r="D18">
        <v>-3434.4492441599996</v>
      </c>
      <c r="E18">
        <v>3364.5136056319998</v>
      </c>
      <c r="F18">
        <v>15951372</v>
      </c>
      <c r="G18">
        <v>-69.935638527999814</v>
      </c>
    </row>
    <row r="19" spans="1:7" x14ac:dyDescent="0.35">
      <c r="A19" s="1">
        <v>45855</v>
      </c>
      <c r="B19">
        <v>-129146036</v>
      </c>
      <c r="C19">
        <v>132101321</v>
      </c>
      <c r="D19">
        <v>-3963.4483322880001</v>
      </c>
      <c r="E19">
        <v>3843.6958433280001</v>
      </c>
      <c r="F19">
        <v>2955285</v>
      </c>
      <c r="G19">
        <v>-119.75248895999988</v>
      </c>
    </row>
    <row r="20" spans="1:7" x14ac:dyDescent="0.35">
      <c r="A20" s="1">
        <v>45854</v>
      </c>
      <c r="B20">
        <v>-137684627</v>
      </c>
      <c r="C20">
        <v>180302974</v>
      </c>
      <c r="D20">
        <v>-6085.5548436479994</v>
      </c>
      <c r="E20">
        <v>6396.8925757439993</v>
      </c>
      <c r="F20">
        <v>42618347</v>
      </c>
      <c r="G20">
        <v>311.33773209599985</v>
      </c>
    </row>
    <row r="21" spans="1:7" x14ac:dyDescent="0.35">
      <c r="A21" s="1">
        <v>45853</v>
      </c>
      <c r="B21">
        <v>-97206095</v>
      </c>
      <c r="C21">
        <v>143956596</v>
      </c>
      <c r="D21">
        <v>-2850.8065791999998</v>
      </c>
      <c r="E21">
        <v>3988.3704053760002</v>
      </c>
      <c r="F21">
        <v>46750501</v>
      </c>
      <c r="G21">
        <v>1137.5638261760002</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8DAA-0631-42FB-B6E6-41860B4AB3C6}">
  <dimension ref="A1:C23"/>
  <sheetViews>
    <sheetView workbookViewId="0">
      <selection activeCell="Z32" sqref="Z32"/>
    </sheetView>
  </sheetViews>
  <sheetFormatPr defaultRowHeight="14.5" x14ac:dyDescent="0.35"/>
  <cols>
    <col min="1" max="1" width="14.6328125" bestFit="1" customWidth="1"/>
    <col min="2" max="2" width="11.81640625" bestFit="1" customWidth="1"/>
    <col min="3" max="3" width="12.453125" bestFit="1" customWidth="1"/>
  </cols>
  <sheetData>
    <row r="1" spans="1:3" x14ac:dyDescent="0.35">
      <c r="A1" t="s">
        <v>19</v>
      </c>
      <c r="B1" t="s">
        <v>191</v>
      </c>
      <c r="C1" t="s">
        <v>192</v>
      </c>
    </row>
    <row r="2" spans="1:3" x14ac:dyDescent="0.35">
      <c r="A2" s="158" t="s">
        <v>206</v>
      </c>
      <c r="B2">
        <v>1.1336711258503551</v>
      </c>
      <c r="C2">
        <v>1.4688417647759395</v>
      </c>
    </row>
    <row r="3" spans="1:3" x14ac:dyDescent="0.35">
      <c r="A3" s="158" t="s">
        <v>210</v>
      </c>
      <c r="B3">
        <v>0.78479233421717864</v>
      </c>
      <c r="C3">
        <v>1.2118443834838855</v>
      </c>
    </row>
    <row r="4" spans="1:3" x14ac:dyDescent="0.35">
      <c r="A4" s="158" t="s">
        <v>197</v>
      </c>
      <c r="B4">
        <v>1.2393909451606464</v>
      </c>
      <c r="C4">
        <v>0.99404773389989476</v>
      </c>
    </row>
    <row r="5" spans="1:3" x14ac:dyDescent="0.35">
      <c r="A5" s="158" t="s">
        <v>214</v>
      </c>
      <c r="B5">
        <v>0.87606384161053863</v>
      </c>
      <c r="C5">
        <v>0.73804108451152217</v>
      </c>
    </row>
    <row r="6" spans="1:3" x14ac:dyDescent="0.35">
      <c r="A6" s="158" t="s">
        <v>203</v>
      </c>
      <c r="B6">
        <v>1.0589807446116277</v>
      </c>
      <c r="C6">
        <v>0.55553078362014763</v>
      </c>
    </row>
    <row r="7" spans="1:3" x14ac:dyDescent="0.35">
      <c r="A7" s="158" t="s">
        <v>198</v>
      </c>
      <c r="B7">
        <v>0.91959662000150733</v>
      </c>
      <c r="C7">
        <v>0.55497678984084775</v>
      </c>
    </row>
    <row r="8" spans="1:3" x14ac:dyDescent="0.35">
      <c r="A8" s="158" t="s">
        <v>213</v>
      </c>
      <c r="B8">
        <v>1.5549320618557567</v>
      </c>
      <c r="C8">
        <v>0.48948095523644497</v>
      </c>
    </row>
    <row r="9" spans="1:3" x14ac:dyDescent="0.35">
      <c r="A9" s="158" t="s">
        <v>212</v>
      </c>
      <c r="B9">
        <v>0.92329719915430031</v>
      </c>
      <c r="C9">
        <v>0.34870230598105184</v>
      </c>
    </row>
    <row r="10" spans="1:3" x14ac:dyDescent="0.35">
      <c r="A10" s="158" t="s">
        <v>199</v>
      </c>
      <c r="B10">
        <v>1.4033165182966612</v>
      </c>
      <c r="C10">
        <v>0.30320030369681034</v>
      </c>
    </row>
    <row r="11" spans="1:3" x14ac:dyDescent="0.35">
      <c r="A11" s="158" t="s">
        <v>196</v>
      </c>
      <c r="B11">
        <v>0.98464460309473323</v>
      </c>
      <c r="C11">
        <v>0.26299067958692379</v>
      </c>
    </row>
    <row r="12" spans="1:3" x14ac:dyDescent="0.35">
      <c r="A12" s="158" t="s">
        <v>211</v>
      </c>
      <c r="B12">
        <v>1.2479633987161232</v>
      </c>
      <c r="C12">
        <v>0.26184104878754516</v>
      </c>
    </row>
    <row r="13" spans="1:3" x14ac:dyDescent="0.35">
      <c r="A13" s="158" t="s">
        <v>195</v>
      </c>
      <c r="B13">
        <v>0.99571809799457645</v>
      </c>
      <c r="C13">
        <v>0.182433288810115</v>
      </c>
    </row>
    <row r="14" spans="1:3" x14ac:dyDescent="0.35">
      <c r="A14" s="158" t="s">
        <v>208</v>
      </c>
      <c r="B14">
        <v>0.98186175982931367</v>
      </c>
      <c r="C14">
        <v>0.15876732816240249</v>
      </c>
    </row>
    <row r="15" spans="1:3" x14ac:dyDescent="0.35">
      <c r="A15" s="158" t="s">
        <v>202</v>
      </c>
      <c r="B15">
        <v>0.652013296302001</v>
      </c>
      <c r="C15">
        <v>0.11721875100346558</v>
      </c>
    </row>
    <row r="16" spans="1:3" x14ac:dyDescent="0.35">
      <c r="A16" s="158" t="s">
        <v>204</v>
      </c>
      <c r="B16">
        <v>1.0028003757787936</v>
      </c>
      <c r="C16">
        <v>8.6159053691960946E-2</v>
      </c>
    </row>
    <row r="17" spans="1:3" x14ac:dyDescent="0.35">
      <c r="A17" s="158" t="s">
        <v>207</v>
      </c>
      <c r="B17">
        <v>0.7110444959590505</v>
      </c>
      <c r="C17">
        <v>1.0650885494801213E-2</v>
      </c>
    </row>
    <row r="18" spans="1:3" x14ac:dyDescent="0.35">
      <c r="A18" s="158" t="s">
        <v>205</v>
      </c>
      <c r="B18">
        <v>0.623638729821125</v>
      </c>
      <c r="C18">
        <v>7.4702933297181211E-3</v>
      </c>
    </row>
    <row r="19" spans="1:3" x14ac:dyDescent="0.35">
      <c r="A19" s="158" t="s">
        <v>201</v>
      </c>
      <c r="B19">
        <v>0.82363234813781905</v>
      </c>
      <c r="C19">
        <v>-3.9277975421768883E-2</v>
      </c>
    </row>
    <row r="20" spans="1:3" x14ac:dyDescent="0.35">
      <c r="A20" s="158" t="s">
        <v>200</v>
      </c>
      <c r="B20">
        <v>0.65582877260268502</v>
      </c>
      <c r="C20">
        <v>-4.5823989617738474E-2</v>
      </c>
    </row>
    <row r="21" spans="1:3" x14ac:dyDescent="0.35">
      <c r="A21" s="158" t="s">
        <v>194</v>
      </c>
      <c r="B21">
        <v>1.5699940202227141</v>
      </c>
      <c r="C21">
        <v>-0.10174862081022258</v>
      </c>
    </row>
    <row r="22" spans="1:3" x14ac:dyDescent="0.35">
      <c r="A22" s="158" t="s">
        <v>193</v>
      </c>
      <c r="B22">
        <v>0.68882732229119992</v>
      </c>
      <c r="C22">
        <v>-0.24714888746166888</v>
      </c>
    </row>
    <row r="23" spans="1:3" x14ac:dyDescent="0.35">
      <c r="A23" s="158" t="s">
        <v>209</v>
      </c>
      <c r="B23">
        <v>0.66599501682733353</v>
      </c>
      <c r="C23">
        <v>-0.43142169771312128</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819CF-88BF-4D0E-B8E3-E78F84FD8C1C}">
  <dimension ref="A1:B4"/>
  <sheetViews>
    <sheetView workbookViewId="0">
      <selection activeCell="Z32" sqref="Z32"/>
    </sheetView>
  </sheetViews>
  <sheetFormatPr defaultRowHeight="14.5" x14ac:dyDescent="0.35"/>
  <cols>
    <col min="1" max="1" width="6.81640625" bestFit="1" customWidth="1"/>
    <col min="2" max="2" width="80.7265625" bestFit="1" customWidth="1"/>
  </cols>
  <sheetData>
    <row r="1" spans="1:2" x14ac:dyDescent="0.35">
      <c r="A1" t="s">
        <v>31</v>
      </c>
      <c r="B1" t="s">
        <v>107</v>
      </c>
    </row>
    <row r="2" spans="1:2" x14ac:dyDescent="0.35">
      <c r="A2" s="158" t="s">
        <v>108</v>
      </c>
      <c r="B2" s="158" t="s">
        <v>340</v>
      </c>
    </row>
    <row r="3" spans="1:2" x14ac:dyDescent="0.35">
      <c r="A3" s="158" t="s">
        <v>27</v>
      </c>
      <c r="B3" s="158" t="s">
        <v>269</v>
      </c>
    </row>
    <row r="4" spans="1:2" x14ac:dyDescent="0.35">
      <c r="A4" s="158" t="s">
        <v>49</v>
      </c>
      <c r="B4" s="158" t="s">
        <v>338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0A28-2256-4491-982D-333B7C76E0AC}">
  <dimension ref="A1:T36"/>
  <sheetViews>
    <sheetView workbookViewId="0">
      <selection activeCell="E51" sqref="E51"/>
    </sheetView>
  </sheetViews>
  <sheetFormatPr defaultRowHeight="14.5" x14ac:dyDescent="0.35"/>
  <cols>
    <col min="1" max="1" width="10.0898437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9" width="49" customWidth="1"/>
  </cols>
  <sheetData>
    <row r="1" spans="1:20" ht="20" thickBot="1" x14ac:dyDescent="0.5">
      <c r="A1" t="s">
        <v>1</v>
      </c>
      <c r="B1" t="s">
        <v>2</v>
      </c>
      <c r="C1" t="s">
        <v>3</v>
      </c>
      <c r="D1" t="s">
        <v>4</v>
      </c>
      <c r="E1" t="s">
        <v>5</v>
      </c>
      <c r="F1" t="s">
        <v>6</v>
      </c>
      <c r="G1" t="s">
        <v>0</v>
      </c>
      <c r="H1" t="s">
        <v>7</v>
      </c>
      <c r="I1" t="s">
        <v>8</v>
      </c>
      <c r="J1" t="s">
        <v>60</v>
      </c>
      <c r="L1" s="153" t="s">
        <v>9</v>
      </c>
      <c r="M1" s="153"/>
      <c r="N1" s="153"/>
      <c r="O1" s="153"/>
      <c r="P1" s="153"/>
      <c r="Q1" s="153"/>
      <c r="R1" s="153"/>
      <c r="S1" s="153"/>
    </row>
    <row r="2" spans="1:20" ht="15" thickTop="1" x14ac:dyDescent="0.35">
      <c r="A2" t="s">
        <v>44</v>
      </c>
      <c r="B2" t="s">
        <v>341</v>
      </c>
      <c r="C2" t="s">
        <v>342</v>
      </c>
      <c r="D2" t="s">
        <v>343</v>
      </c>
      <c r="E2" t="s">
        <v>344</v>
      </c>
      <c r="F2" s="1">
        <v>45880.64166666667</v>
      </c>
      <c r="G2" t="s">
        <v>9</v>
      </c>
      <c r="H2">
        <v>77</v>
      </c>
      <c r="I2" t="s">
        <v>13</v>
      </c>
      <c r="J2" t="s">
        <v>16</v>
      </c>
      <c r="L2" s="17" t="s">
        <v>51</v>
      </c>
      <c r="M2" s="17" t="str" cm="1">
        <f t="array" ref="M2:S12">_xlfn.CHOOSECOLS(_xlfn.VSTACK(daily_14h00_news[#Headers],
  _xlfn._xlws.SORT(_xlfn._xlws.FILTER(daily_14h00_news[], daily_14h00_news[news_type]=L1),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10</v>
      </c>
      <c r="B3" t="s">
        <v>345</v>
      </c>
      <c r="C3" t="s">
        <v>346</v>
      </c>
      <c r="D3" t="s">
        <v>347</v>
      </c>
      <c r="E3" t="s">
        <v>348</v>
      </c>
      <c r="F3" s="1">
        <v>45880.620138888888</v>
      </c>
      <c r="G3" t="s">
        <v>9</v>
      </c>
      <c r="H3">
        <v>89</v>
      </c>
      <c r="I3" t="s">
        <v>13</v>
      </c>
      <c r="J3" t="s">
        <v>12</v>
      </c>
      <c r="L3" t="str">
        <f t="shared" ref="L3:L12" si="0">M3</f>
        <v/>
      </c>
      <c r="M3" t="str">
        <v/>
      </c>
      <c r="N3" t="str">
        <v>VietStock</v>
      </c>
      <c r="O3" t="str">
        <v>Tích cực</v>
      </c>
      <c r="P3" s="16">
        <v>45880.620138888888</v>
      </c>
      <c r="Q3" s="72" t="str">
        <v>2 kịch bản khai thác sân bay Long Thành và Tân Sơn Nhất từ năm 2026</v>
      </c>
      <c r="R3" t="str">
        <v>Sân bay Long Thành khai thác 100% chuyến bay quốc tế, Tân Sơn Nhất 95% nội địa.  Long Thành đón 19,1 triệu khách quốc tế, Tân Sơn Nhất 29,5 triệu khách nội địa. Phương án một giúp tối ưu nguồn lực, tạo trung tâm trung chuyển hàng không duy nhất. Phương án hai phân tán hoạt động quốc tế, làm suy yếu vị thế trung chuyển sân bay Long Thành. Cục Hàng không và hãng bay quốc tế ủng hộ phương án một chuyển toàn bộ bay quốc tế.</v>
      </c>
      <c r="S3" t="str">
        <v>https://image.vietstock.vn/2025/08/11/vietstock_s_2-kich-ban-khai-thac-san-bay-long-thanh-va-tan-son-nhat-tu-nam-2026_20250811143611.png</v>
      </c>
      <c r="T3" t="s">
        <v>53</v>
      </c>
    </row>
    <row r="4" spans="1:20" x14ac:dyDescent="0.35">
      <c r="A4" t="s">
        <v>44</v>
      </c>
      <c r="B4" t="s">
        <v>349</v>
      </c>
      <c r="C4" t="s">
        <v>350</v>
      </c>
      <c r="D4" t="s">
        <v>351</v>
      </c>
      <c r="E4" t="s">
        <v>352</v>
      </c>
      <c r="F4" s="1">
        <v>45880.618055555555</v>
      </c>
      <c r="G4" t="s">
        <v>9</v>
      </c>
      <c r="H4">
        <v>86</v>
      </c>
      <c r="I4" t="s">
        <v>11</v>
      </c>
      <c r="J4" t="s">
        <v>16</v>
      </c>
      <c r="L4" t="str">
        <f t="shared" si="0"/>
        <v>o</v>
      </c>
      <c r="M4" t="str">
        <v>o</v>
      </c>
      <c r="N4" t="str">
        <v>VietStock</v>
      </c>
      <c r="O4" t="str">
        <v>Tích cực</v>
      </c>
      <c r="P4" s="16">
        <v>45880.609027777777</v>
      </c>
      <c r="Q4" s="72" t="str">
        <v>Thủ tướng Chính phủ yêu cầu hoàn thành cao nhất các mục tiêu phát triển kinh tế-xã hội năm 2025</v>
      </c>
      <c r="R4" t="str">
        <v>Thủ tướng yêu cầu hoàn thành mục tiêu GDP 8.3-8.5%, CPI dưới 4.5% năm 2025. Chính phủ ban hành Nghị quyết 230/NQ-CP yêu cầu các ngành theo dõi sát tình hình quốc tế. Bộ Tài chính phấn đấu tăng thu ngân sách nhà nước năm 2025 ít nhất 25%. Tăng tốc giải ngân vốn đầu tư công, đạt trên 60% đến hết quý 3. Tích cực chuẩn bị đầu tư công trung hạn giai đoạn 2026-2030 với dưới 3,000 dự án.</v>
      </c>
      <c r="S4" t="str">
        <v>https://image.vietstock.vn/2025/08/11/chinh-phu-ban-hanh-nghi-quyet-phien-hop-thuong-ky-thang-7.jpg</v>
      </c>
      <c r="T4" t="s">
        <v>53</v>
      </c>
    </row>
    <row r="5" spans="1:20" x14ac:dyDescent="0.35">
      <c r="A5" t="s">
        <v>10</v>
      </c>
      <c r="B5" t="s">
        <v>353</v>
      </c>
      <c r="C5" t="s">
        <v>354</v>
      </c>
      <c r="D5" t="s">
        <v>355</v>
      </c>
      <c r="E5" t="s">
        <v>356</v>
      </c>
      <c r="F5" s="1">
        <v>45880.609027777777</v>
      </c>
      <c r="G5" t="s">
        <v>9</v>
      </c>
      <c r="H5">
        <v>81</v>
      </c>
      <c r="I5" t="s">
        <v>13</v>
      </c>
      <c r="J5" t="s">
        <v>52</v>
      </c>
      <c r="L5" t="str">
        <f t="shared" si="0"/>
        <v/>
      </c>
      <c r="M5" t="str">
        <v/>
      </c>
      <c r="N5" t="str">
        <v>VietStock</v>
      </c>
      <c r="O5" t="str">
        <v>Tích cực</v>
      </c>
      <c r="P5" s="16">
        <v>45880.470138888886</v>
      </c>
      <c r="Q5" s="72" t="str">
        <v>Khách quốc tế đến Việt Nam có thể tăng mạnh nhờ chính sách miễn thị thực</v>
      </c>
      <c r="R5" t="str">
        <v>Chính phủ miễn thị thực 45 ngày cho công dân 12 nước châu Âu đến Việt Nam. Chính sách miễn thị thực này có hiệu lực từ 15/8/2025 đến hết ngày 14/8/2028.  Miễn thị thực cho các đối tượng đặc biệt phục vụ kinh tế xã hội theo Nghị định 221/2025/NĐ-CP.  Các học giả, chuyên gia, nhà đầu tư lớn cũng được miễn thị thực nhập cảnh.  Miễn thị thực nhiều lần, thời hạn tối đa 5 năm theo quy định mới.</v>
      </c>
      <c r="S5" t="str">
        <v>https://image.vietstock.vn/2025/08/11/mien-thi-thuc-de-kich-cau-du-lich.jpg</v>
      </c>
      <c r="T5" t="s">
        <v>53</v>
      </c>
    </row>
    <row r="6" spans="1:20" x14ac:dyDescent="0.35">
      <c r="A6" t="s">
        <v>10</v>
      </c>
      <c r="B6" t="s">
        <v>357</v>
      </c>
      <c r="C6" t="s">
        <v>358</v>
      </c>
      <c r="D6" t="s">
        <v>359</v>
      </c>
      <c r="E6" t="s">
        <v>360</v>
      </c>
      <c r="F6" s="1">
        <v>45880.470138888886</v>
      </c>
      <c r="G6" t="s">
        <v>9</v>
      </c>
      <c r="H6">
        <v>82</v>
      </c>
      <c r="I6" t="s">
        <v>13</v>
      </c>
      <c r="J6" t="s">
        <v>12</v>
      </c>
      <c r="L6" t="str">
        <f t="shared" si="0"/>
        <v>x</v>
      </c>
      <c r="M6" t="str">
        <v>x</v>
      </c>
      <c r="N6" t="str">
        <v>Vietnambiz</v>
      </c>
      <c r="O6" t="str">
        <v>Tích cực</v>
      </c>
      <c r="P6" s="16">
        <v>45880.64166666667</v>
      </c>
      <c r="Q6" s="72" t="str">
        <v>Chuyên gia: Ngân hàng nhỏ bứt phá nhờ thị trường 'ngách', chờ cú hích từ bỏ room tín dụng</v>
      </c>
      <c r="R6" t="str">
        <v>Ngân hàng nhỏ như NCB tăng 549,7%, ABBank tăng 227,8% lợi nhuận quý II/2025. Vốn thấp và khách hàng rớt hạng giúp ngân hàng nhỏ tăng trưởng mạnh mẽ hơn. Bỏ room tín dụng và sửa đổi Luật TCTD sẽ tạo cơ hội bứt phá. Chuyển đổi số, phát triển xanh là chiến lược tương lai quan trọng cho ngân hàng. Quản trị rủi ro tốt là yếu tố then chốt để ngân hàng nhỏ thành công.</v>
      </c>
      <c r="S6" t="str">
        <v>https://cdn.vietnambiz.vn/1881912202208555/images/2025/08/11/unknown-5-20250811115813731.jpg?width=700</v>
      </c>
      <c r="T6" t="s">
        <v>53</v>
      </c>
    </row>
    <row r="7" spans="1:20" x14ac:dyDescent="0.35">
      <c r="A7" t="s">
        <v>44</v>
      </c>
      <c r="B7" t="s">
        <v>361</v>
      </c>
      <c r="C7" t="s">
        <v>362</v>
      </c>
      <c r="D7" t="s">
        <v>363</v>
      </c>
      <c r="E7" t="s">
        <v>364</v>
      </c>
      <c r="F7" s="1">
        <v>45880.293055555558</v>
      </c>
      <c r="G7" t="s">
        <v>9</v>
      </c>
      <c r="H7">
        <v>72</v>
      </c>
      <c r="I7" t="s">
        <v>11</v>
      </c>
      <c r="J7" t="s">
        <v>12</v>
      </c>
      <c r="L7" t="str">
        <f t="shared" si="0"/>
        <v>x</v>
      </c>
      <c r="M7" t="str">
        <v>x</v>
      </c>
      <c r="N7" t="str">
        <v>Vietnambiz</v>
      </c>
      <c r="O7" t="str">
        <v>Trung lập</v>
      </c>
      <c r="P7" s="16">
        <v>45880.618055555555</v>
      </c>
      <c r="Q7" s="72" t="str">
        <v>Các ngân hàng đang cho vay bất động sản ra sao?</v>
      </c>
      <c r="R7" t="str">
        <v>Tín dụng bất động sản tăng mạnh, chiếm 18,5% tổng dư nợ toàn hệ thống. Techcombank dẫn đầu với dư nợ kinh doanh bất động sản gần 227.500 tỷ đồng. Tín dụng chảy mạnh vào bất động sản chủ yếu để đảo nợ trái phiếu, cấu trúc lại vốn. Việc này làm dấy lên lo ngại về "sốt" giá tài sản và rủi ro hệ thống. Tuy nhiên, NHNN cho rằng tín dụng bất động sản tăng là phù hợp với việc tháo gỡ khó khăn.</v>
      </c>
      <c r="S7" t="str">
        <v>https://cdn.vietnambiz.vn/1881912202208555/images/2025/08/11/screen-shot-2025-08-11-at-104900-20250811111603106.png?width=700</v>
      </c>
      <c r="T7" t="s">
        <v>53</v>
      </c>
    </row>
    <row r="8" spans="1:20" x14ac:dyDescent="0.35">
      <c r="A8" t="s">
        <v>44</v>
      </c>
      <c r="B8" t="s">
        <v>365</v>
      </c>
      <c r="C8" t="s">
        <v>366</v>
      </c>
      <c r="D8" t="s">
        <v>367</v>
      </c>
      <c r="E8" t="s">
        <v>368</v>
      </c>
      <c r="F8" s="1">
        <v>45879.847222222219</v>
      </c>
      <c r="G8" t="s">
        <v>9</v>
      </c>
      <c r="H8">
        <v>82</v>
      </c>
      <c r="I8" t="s">
        <v>13</v>
      </c>
      <c r="J8" t="s">
        <v>16</v>
      </c>
      <c r="L8" t="str">
        <f t="shared" si="0"/>
        <v/>
      </c>
      <c r="M8" t="str">
        <v/>
      </c>
      <c r="N8" t="str">
        <v>Vietnambiz</v>
      </c>
      <c r="O8" t="str">
        <v>Trung lập</v>
      </c>
      <c r="P8" s="16">
        <v>45880.293055555558</v>
      </c>
      <c r="Q8" s="72" t="str">
        <v>Tỷ giá USD hôm nay 11/8: Giá mua bán trong nước tăng nhẹ</v>
      </c>
      <c r="R8" t="str">
        <v>USD tuần qua giảm khi kinh tế Mỹ suy yếu, dữ liệu việc làm tháng 7 thấp hơn kỳ vọng.  Chỉ số DXY giao dịch tại 98,23, euro mạnh lên 1,1647 USD.  Các ngân hàng Việt Nam điều chỉnh tăng nhẹ, Vietcombank mua 24.231, bán 26.442.  Thị trường chợ đen niêm yết 26.420 - 26.480 VND/USD.  Fed có thể sớm cắt giảm lãi suất, ảnh hưởng đến giá trị USD toàn cầu.</v>
      </c>
      <c r="S8" t="str">
        <v>https://cdn1.vietnambiz.vn/1881912202208555/images/2025/08/10/lynxnpec9p09nl-20250810095118696-avatar-15x10-20250810103551772.jpg?width=600&amp;height=315</v>
      </c>
      <c r="T8" t="s">
        <v>53</v>
      </c>
    </row>
    <row r="9" spans="1:20" x14ac:dyDescent="0.35">
      <c r="A9" t="s">
        <v>44</v>
      </c>
      <c r="B9" t="s">
        <v>369</v>
      </c>
      <c r="C9" t="s">
        <v>370</v>
      </c>
      <c r="D9" t="s">
        <v>371</v>
      </c>
      <c r="E9" t="s">
        <v>372</v>
      </c>
      <c r="F9" s="1">
        <v>45879.638888888891</v>
      </c>
      <c r="G9" t="s">
        <v>9</v>
      </c>
      <c r="H9">
        <v>77</v>
      </c>
      <c r="I9" t="s">
        <v>13</v>
      </c>
      <c r="J9" t="s">
        <v>12</v>
      </c>
      <c r="L9" t="str">
        <f t="shared" si="0"/>
        <v>x</v>
      </c>
      <c r="M9" t="str">
        <v>x</v>
      </c>
      <c r="N9" t="str">
        <v>Vietnambiz</v>
      </c>
      <c r="O9" t="str">
        <v>Tích cực</v>
      </c>
      <c r="P9" s="16">
        <v>45879.847222222219</v>
      </c>
      <c r="Q9" s="72" t="str">
        <v>Hàng loạt kỷ lục trong tuần chứng khoán sôi động nhất lịch sử</v>
      </c>
      <c r="R9" t="str">
        <v>Thị trường chứng khoán Việt Nam phá kỷ lục với VN-Index đạt 1.584,95 điểm, thanh khoản 253.500 tỷ đồng. Dòng tiền nội áp đảo, lan tỏa khắp các nhóm ngành, trong khi khối ngoại bán ròng mạnh 12.849 tỷ đồng. Chứng khoán Mỹ cũng tăng mạnh, Nasdaq lập đỉnh mới nhờ cổ phiếu công nghệ và kỳ vọng Fed giảm lãi suất. VN-Index có thể thử thách 1.600 điểm nhưng nhà đầu tư cần thận trọng với rủi ro chốt lời, margin.</v>
      </c>
      <c r="S9" t="str">
        <v>https://cdn.vietnambiz.vn/1881912202208555/images/2025/08/10/crawl-20250810194624289.jpg</v>
      </c>
      <c r="T9" t="s">
        <v>53</v>
      </c>
    </row>
    <row r="10" spans="1:20" x14ac:dyDescent="0.35">
      <c r="A10" t="s">
        <v>44</v>
      </c>
      <c r="B10" t="s">
        <v>373</v>
      </c>
      <c r="C10" t="s">
        <v>374</v>
      </c>
      <c r="D10" t="s">
        <v>375</v>
      </c>
      <c r="E10" t="s">
        <v>376</v>
      </c>
      <c r="F10" s="1">
        <v>45879.601388888892</v>
      </c>
      <c r="G10" t="s">
        <v>9</v>
      </c>
      <c r="H10">
        <v>76</v>
      </c>
      <c r="I10" t="s">
        <v>11</v>
      </c>
      <c r="J10" t="s">
        <v>12</v>
      </c>
      <c r="L10" t="str">
        <f t="shared" si="0"/>
        <v/>
      </c>
      <c r="M10" t="str">
        <v/>
      </c>
      <c r="N10" t="str">
        <v>Vietnambiz</v>
      </c>
      <c r="O10" t="str">
        <v>Tích cực</v>
      </c>
      <c r="P10" s="16">
        <v>45879.638888888891</v>
      </c>
      <c r="Q10" s="72" t="str">
        <v>Vì sao tiền ồ ạt đổ vào chứng khoán tạo thanh khoản không tưởng?</v>
      </c>
      <c r="R10" t="str">
        <v>Thanh khoản chứng khoán Việt Nam đạt kỷ lục, có phiên giao dịch tới 3 tỷ USD. Lãi suất thấp cùng kỳ vọng nâng hạng FTSE thúc đẩy dòng tiền đổ mạnh. Chính sách nới lỏng tiền tệ và tăng trưởng tín dụng 10% hỗ trợ thị trường. Nhà đầu tư nên cẩn trọng với định giá P/E vượt trung bình 10 năm. Ưu tiên nhóm ngân hàng, bất động sản, hóa chất và đầu tư công.</v>
      </c>
      <c r="S10" t="str">
        <v>https://cdn.vietnambiz.vn/1881912202208555/images/2025/08/10/hinh-anh-10-8-25-luc-1438-20250810143846496.jpeg</v>
      </c>
      <c r="T10" t="s">
        <v>53</v>
      </c>
    </row>
    <row r="11" spans="1:20" x14ac:dyDescent="0.35">
      <c r="A11" t="s">
        <v>14</v>
      </c>
      <c r="B11" t="s">
        <v>377</v>
      </c>
      <c r="C11" t="s">
        <v>378</v>
      </c>
      <c r="D11" t="s">
        <v>379</v>
      </c>
      <c r="E11" t="s">
        <v>380</v>
      </c>
      <c r="F11" s="1">
        <v>45877.888194444444</v>
      </c>
      <c r="G11" t="s">
        <v>9</v>
      </c>
      <c r="H11">
        <v>70</v>
      </c>
      <c r="I11" t="s">
        <v>13</v>
      </c>
      <c r="J11" t="s">
        <v>12</v>
      </c>
      <c r="L11" t="str">
        <f t="shared" si="0"/>
        <v/>
      </c>
      <c r="M11" t="str">
        <v/>
      </c>
      <c r="N11" t="str">
        <v>Vietnambiz</v>
      </c>
      <c r="O11" t="str">
        <v>Trung lập</v>
      </c>
      <c r="P11" s="16">
        <v>45879.601388888892</v>
      </c>
      <c r="Q11" s="72" t="str">
        <v>Nhận định thị trường chứng khoán 11/8: Giằng co trong vùng 1.580 – 1.585 điểm</v>
      </c>
      <c r="R11" t="str">
        <v>VN-Index giằng co quanh mốc 1.585 điểm, lực bắt đáy tại 1.565 cho thấy tín hiệu tích cực. Các công ty chứng khoán dự báo xu hướng giằng co tiếp diễn ở vùng 1.580-1.585. ACBS kỳ vọng VN-Index tiếp tục tăng lên ngưỡng 1.600 điểm. TPS cảnh báo rủi ro khi xung lực tăng giá có dấu hiệu chững lại. Chứng khoán phái sinh cho thấy xu hướng tăng ngắn hạn duy trì trên 1.708 điểm.</v>
      </c>
      <c r="S11" t="str">
        <v>https://cdn.vietnambiz.vn/1881912202208555/images/2025/08/10/moi-20250810124656262.png?width=700</v>
      </c>
      <c r="T11" t="s">
        <v>53</v>
      </c>
    </row>
    <row r="12" spans="1:20" x14ac:dyDescent="0.35">
      <c r="A12" t="s">
        <v>10</v>
      </c>
      <c r="B12" t="s">
        <v>381</v>
      </c>
      <c r="C12" t="s">
        <v>382</v>
      </c>
      <c r="D12" t="s">
        <v>383</v>
      </c>
      <c r="E12" t="s">
        <v>384</v>
      </c>
      <c r="F12" s="1">
        <v>45880.534108796295</v>
      </c>
      <c r="G12" t="s">
        <v>17</v>
      </c>
      <c r="H12">
        <v>80</v>
      </c>
      <c r="I12" t="s">
        <v>13</v>
      </c>
      <c r="J12" t="s">
        <v>16</v>
      </c>
      <c r="L12" t="str">
        <f t="shared" si="0"/>
        <v/>
      </c>
      <c r="M12" t="str">
        <v/>
      </c>
      <c r="N12" t="str">
        <v>CafeF</v>
      </c>
      <c r="O12" t="str">
        <v>Tích cực</v>
      </c>
      <c r="P12" s="16">
        <v>45877.888194444444</v>
      </c>
      <c r="Q12" s="72" t="str">
        <v>Một tỉnh chuẩn bị đón gần 7 tỷ USD vốn đầu tư</v>
      </c>
      <c r="R12" t="str">
        <v xml:space="preserve">Bắc Ninh thu hút 3,9 tỷ USD FDI, hàng xuất sang Mỹ ước đạt 23-25% cả nước. Tăng trưởng kinh tế 10,47%, công nghiệp đạt 17,64%, kim ngạch xuất nhập khẩu 47,8 tỷ USD. Tỉnh sẽ trao giấy chứng nhận đầu tư 6,9 tỷ USD, chú trọng giải ngân vốn đạt 70,11%. Bắc Ninh khởi công dự án, kiến nghị Chính phủ ban hành một số nghị quyết quan trọng.
</v>
      </c>
      <c r="S12" t="str">
        <v>https://cafefcdn.com/zoom/600_315/203337114487263232/2025/8/8/avatar1754649724185-17546497258401201550428.jpg</v>
      </c>
      <c r="T12" t="s">
        <v>53</v>
      </c>
    </row>
    <row r="13" spans="1:20" ht="20" thickBot="1" x14ac:dyDescent="0.5">
      <c r="A13" t="s">
        <v>10</v>
      </c>
      <c r="B13" t="s">
        <v>385</v>
      </c>
      <c r="C13" t="s">
        <v>386</v>
      </c>
      <c r="D13" t="s">
        <v>387</v>
      </c>
      <c r="E13" t="s">
        <v>388</v>
      </c>
      <c r="F13" s="1">
        <v>45880.46534722222</v>
      </c>
      <c r="G13" t="s">
        <v>17</v>
      </c>
      <c r="H13">
        <v>82</v>
      </c>
      <c r="I13" t="s">
        <v>11</v>
      </c>
      <c r="J13" t="s">
        <v>12</v>
      </c>
      <c r="L13" s="153" t="s">
        <v>17</v>
      </c>
      <c r="M13" s="153"/>
      <c r="N13" s="153"/>
      <c r="O13" s="153"/>
      <c r="P13" s="153"/>
      <c r="Q13" s="153"/>
      <c r="R13" s="153"/>
      <c r="S13" s="153"/>
      <c r="T13" t="s">
        <v>53</v>
      </c>
    </row>
    <row r="14" spans="1:20" ht="15" thickTop="1" x14ac:dyDescent="0.35">
      <c r="A14" t="s">
        <v>14</v>
      </c>
      <c r="B14" t="s">
        <v>389</v>
      </c>
      <c r="C14" t="s">
        <v>390</v>
      </c>
      <c r="D14" t="s">
        <v>391</v>
      </c>
      <c r="E14" t="s">
        <v>392</v>
      </c>
      <c r="F14" s="1">
        <v>45880.423611111109</v>
      </c>
      <c r="G14" t="s">
        <v>17</v>
      </c>
      <c r="H14">
        <v>90</v>
      </c>
      <c r="I14" t="s">
        <v>15</v>
      </c>
      <c r="J14" t="s">
        <v>16</v>
      </c>
      <c r="L14" s="17" t="s">
        <v>51</v>
      </c>
      <c r="M14" s="17" t="str" cm="1">
        <f t="array" ref="M14:S24">_xlfn.CHOOSECOLS(_xlfn.VSTACK(daily_14h00_news[#Headers],
  _xlfn._xlws.SORT(_xlfn._xlws.FILTER(daily_14h00_news[], daily_14h00_news[news_type]=L13),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44</v>
      </c>
      <c r="B15" t="s">
        <v>393</v>
      </c>
      <c r="C15" t="s">
        <v>394</v>
      </c>
      <c r="D15" t="s">
        <v>395</v>
      </c>
      <c r="E15" t="s">
        <v>396</v>
      </c>
      <c r="F15" s="1">
        <v>45880.3125</v>
      </c>
      <c r="G15" t="s">
        <v>17</v>
      </c>
      <c r="H15">
        <v>80</v>
      </c>
      <c r="I15" t="s">
        <v>15</v>
      </c>
      <c r="J15" t="s">
        <v>12</v>
      </c>
      <c r="L15" t="str">
        <f t="shared" ref="L15:L24" si="1">M15</f>
        <v>x</v>
      </c>
      <c r="M15" t="str">
        <v>x</v>
      </c>
      <c r="N15" t="str">
        <v>VietStock</v>
      </c>
      <c r="O15" t="str">
        <v>Tích cực</v>
      </c>
      <c r="P15" s="16">
        <v>45880.534108796295</v>
      </c>
      <c r="Q15" s="72" t="str">
        <v>Một quan chức Fed ủng hộ giảm lãi suất 3 lần</v>
      </c>
      <c r="R15" t="str">
        <v xml:space="preserve">Phó Chủ tịch Fed Bowman ủng hộ ba lần giảm lãi suất trong năm 2024. Bà viện dẫn dữ liệu thị trường lao động và tự tin lạm phát gần 2%. Trump áp thuế quan, gây lo ngại "đình lạm", có thể đẩy Fed vào thế khó. Hiện tại, Fed còn ba cuộc họp, thị trường kỳ vọng cắt giảm lãi suất tháng 9. Chủ tịch Powell vẫn độc lập, bất chấp áp lực từ Trump, giữ nguyên lãi suất.
</v>
      </c>
      <c r="S15" t="str">
        <v>https://image.vietstock.vn/2025/08/11/bowman.png</v>
      </c>
      <c r="T15" t="s">
        <v>53</v>
      </c>
    </row>
    <row r="16" spans="1:20" x14ac:dyDescent="0.35">
      <c r="A16" t="s">
        <v>44</v>
      </c>
      <c r="B16" t="s">
        <v>397</v>
      </c>
      <c r="C16" t="s">
        <v>398</v>
      </c>
      <c r="D16" t="s">
        <v>399</v>
      </c>
      <c r="E16" t="s">
        <v>400</v>
      </c>
      <c r="F16" s="1">
        <v>45879.6875</v>
      </c>
      <c r="G16" t="s">
        <v>17</v>
      </c>
      <c r="H16">
        <v>82</v>
      </c>
      <c r="I16" t="s">
        <v>11</v>
      </c>
      <c r="J16" t="s">
        <v>12</v>
      </c>
      <c r="L16" t="str">
        <f t="shared" si="1"/>
        <v/>
      </c>
      <c r="M16" t="str">
        <v/>
      </c>
      <c r="N16" t="str">
        <v>VietStock</v>
      </c>
      <c r="O16" t="str">
        <v>Trung lập</v>
      </c>
      <c r="P16" s="16">
        <v>45880.46534722222</v>
      </c>
      <c r="Q16" s="72" t="str">
        <v>Thỏa thuận chưa từng có: Nvidia, AMD chia 15% doanh thu chip ở Trung Quốc cho Chính phủ Mỹ</v>
      </c>
      <c r="R16" t="str">
        <v xml:space="preserve">Nvidia và AMD sẽ chia sẻ 15% doanh thu chip bán tại Trung Quốc cho Chính phủ Mỹ. Để được cấp phép, họ được phép bán chip H20 và MI308 tại thị trường tỷ dân. Thỏa thuận này được đưa ra trong bối cảnh thuế quan của Trump gây ảnh hưởng lớn. CEO Nvidia Jensen Huang đã có cuộc gặp với ông Trump để thảo luận. Nvidia cho biết họ tuân thủ các quy tắc mà chính phủ Mỹ đã đề ra.
</v>
      </c>
      <c r="S16" t="str">
        <v>https://image.vietstock.vn/2025/08/11/amd_107978.png</v>
      </c>
      <c r="T16" t="s">
        <v>53</v>
      </c>
    </row>
    <row r="17" spans="1:20" x14ac:dyDescent="0.35">
      <c r="A17" t="s">
        <v>44</v>
      </c>
      <c r="B17" t="s">
        <v>401</v>
      </c>
      <c r="C17" t="s">
        <v>402</v>
      </c>
      <c r="D17" t="s">
        <v>403</v>
      </c>
      <c r="E17" t="s">
        <v>404</v>
      </c>
      <c r="F17" s="1">
        <v>45879.330555555556</v>
      </c>
      <c r="G17" t="s">
        <v>17</v>
      </c>
      <c r="H17">
        <v>76</v>
      </c>
      <c r="I17" t="s">
        <v>15</v>
      </c>
      <c r="J17" t="s">
        <v>16</v>
      </c>
      <c r="L17" t="str">
        <f t="shared" si="1"/>
        <v/>
      </c>
      <c r="M17" t="str">
        <v/>
      </c>
      <c r="N17" t="str">
        <v>VietStock</v>
      </c>
      <c r="O17" t="str">
        <v>Trung lập</v>
      </c>
      <c r="P17" s="16">
        <v>45878.50577546296</v>
      </c>
      <c r="Q17" s="72" t="str">
        <v>Dòng vốn "khủng" đổ vào trái phiếu doanh nghiệp Mỹ</v>
      </c>
      <c r="R17" t="str">
        <v>Dòng vốn 11.6 tỷ USD đổ vào trái phiếu doanh nghiệp Mỹ là lớn thứ năm lịch sử.  Nhà đầu tư lạc quan dù kinh tế Mỹ có dấu hiệu hạ nhiệt rõ rệt. Chi phí đi vay của doanh nghiệp Mỹ giảm đáng kể kể từ tháng 4.  Thỏa thuận thương mại xoa dịu lo ngại chiến tranh thương mại leo thang. Tuy nhiên, một số cảnh báo định giá hiện tại quá lạc quan.</v>
      </c>
      <c r="S17" t="str">
        <v>https://image.vietstock.vn/2025/08/09/pho-wwall.png</v>
      </c>
      <c r="T17" t="s">
        <v>53</v>
      </c>
    </row>
    <row r="18" spans="1:20" x14ac:dyDescent="0.35">
      <c r="A18" t="s">
        <v>44</v>
      </c>
      <c r="B18" t="s">
        <v>405</v>
      </c>
      <c r="C18" t="s">
        <v>406</v>
      </c>
      <c r="D18" t="s">
        <v>407</v>
      </c>
      <c r="E18" t="s">
        <v>408</v>
      </c>
      <c r="F18" s="1">
        <v>45878.604166666664</v>
      </c>
      <c r="G18" t="s">
        <v>17</v>
      </c>
      <c r="H18">
        <v>76</v>
      </c>
      <c r="I18" t="s">
        <v>13</v>
      </c>
      <c r="J18" t="s">
        <v>12</v>
      </c>
      <c r="L18" t="str">
        <f t="shared" si="1"/>
        <v>o</v>
      </c>
      <c r="M18" t="str">
        <v>o</v>
      </c>
      <c r="N18" t="str">
        <v>VietStock</v>
      </c>
      <c r="O18" t="str">
        <v>Trung lập</v>
      </c>
      <c r="P18" s="16">
        <v>45878.482395833336</v>
      </c>
      <c r="Q18" s="72" t="str">
        <v>Ông Trump thúc đẩy kế hoạch đưa Fannie Mae và Freddie Mac lên sàn chứng khoán</v>
      </c>
      <c r="R18" t="str">
        <v>Chính quyền Trump thúc đẩy kế hoạch đưa Fannie Mae và Freddie Mac lên sàn chứng khoán.  Họ dự định huy động khoảng 30 tỷ USD, định giá hai công ty hơn 500 tỷ USD. Lãnh đạo các ngân hàng lớn đã gặp Tổng thống để thảo luận về tương lai này. Hai tập đoàn này chịu sự kiểm soát chính phủ từ năm 2008 sau khủng hoảng tài chính. Thị trường nhà ở Mỹ gần đây giúp Fannie và Freddie phục hồi mạnh mẽ.</v>
      </c>
      <c r="S18" t="str">
        <v>https://image.vietstock.vn/2025/08/09/freddie-mac.png</v>
      </c>
      <c r="T18" t="s">
        <v>53</v>
      </c>
    </row>
    <row r="19" spans="1:20" x14ac:dyDescent="0.35">
      <c r="A19" t="s">
        <v>10</v>
      </c>
      <c r="B19" t="s">
        <v>409</v>
      </c>
      <c r="C19" t="s">
        <v>410</v>
      </c>
      <c r="D19" t="s">
        <v>411</v>
      </c>
      <c r="E19" t="s">
        <v>412</v>
      </c>
      <c r="F19" s="1">
        <v>45878.50577546296</v>
      </c>
      <c r="G19" t="s">
        <v>17</v>
      </c>
      <c r="H19">
        <v>76</v>
      </c>
      <c r="I19" t="s">
        <v>11</v>
      </c>
      <c r="J19" t="s">
        <v>12</v>
      </c>
      <c r="L19" t="str">
        <f t="shared" si="1"/>
        <v/>
      </c>
      <c r="M19" t="str">
        <v/>
      </c>
      <c r="N19" t="str">
        <v>VietStock</v>
      </c>
      <c r="O19" t="str">
        <v>Tích cực</v>
      </c>
      <c r="P19" s="16">
        <v>45878.341331018521</v>
      </c>
      <c r="Q19" s="72" t="str">
        <v>Tăng gần 4% trong tuần qua, Nasdaq Composite lập kỷ lục mới</v>
      </c>
      <c r="R19" t="str">
        <v>Nasdaq Composite lập kỷ lục mới, tăng gần 4% trong tuần qua. Cổ phiếu Apple tăng 13%, đóng góp lớn cho lĩnh vực công nghệ. Các chỉ số chính đều ghi nhận tuần tăng vững chắc, S&amp;P 500 thiếu chút nữa là đạt đỉnh. Nhà đầu tư bỏ qua chính sách thuế quan đối ứng của ông Trump. Ông Trump cho rằng thuế quan có tác động tích cực tới thị trường chứng khoán.</v>
      </c>
      <c r="S19" t="str">
        <v>https://image.vietstock.vn/2025/08/09/080925-ck-1.png</v>
      </c>
      <c r="T19" t="s">
        <v>53</v>
      </c>
    </row>
    <row r="20" spans="1:20" x14ac:dyDescent="0.35">
      <c r="A20" t="s">
        <v>10</v>
      </c>
      <c r="B20" t="s">
        <v>413</v>
      </c>
      <c r="C20" t="s">
        <v>414</v>
      </c>
      <c r="D20" t="s">
        <v>415</v>
      </c>
      <c r="E20" t="s">
        <v>416</v>
      </c>
      <c r="F20" s="1">
        <v>45878.482395833336</v>
      </c>
      <c r="G20" t="s">
        <v>17</v>
      </c>
      <c r="H20">
        <v>85</v>
      </c>
      <c r="I20" t="s">
        <v>11</v>
      </c>
      <c r="J20" t="s">
        <v>52</v>
      </c>
      <c r="L20" t="str">
        <f t="shared" si="1"/>
        <v/>
      </c>
      <c r="M20" t="str">
        <v/>
      </c>
      <c r="N20" t="str">
        <v>Vietnambiz</v>
      </c>
      <c r="O20" t="str">
        <v>Tiêu cực</v>
      </c>
      <c r="P20" s="16">
        <v>45880.3125</v>
      </c>
      <c r="Q20" s="72" t="str">
        <v>Trung Quốc cáo buộc chip H20 của Nvidia gây rủi ro bảo mật, ông lớn Mỹ lập tức phản bác</v>
      </c>
      <c r="R20" t="str">
        <v>Nvidia bác bỏ cáo buộc chip H20 là mối đe dọa an ninh quốc gia từ truyền thông Trung Quốc.  Truyền thông nhà nước Trung Quốc đưa tin chip H20 không tiên tiến hay thân thiện môi trường. Nvidia khẳng định chip không có "cửa hậu" hay chức năng "tắt từ xa". Mỹ đã nới lỏng lệnh cấm bán chip H20 cho Trung Quốc gần đây. Trung Quốc muốn Mỹ nới lỏng kiểm soát xuất khẩu chip băng thông cao.</v>
      </c>
      <c r="S20" t="str">
        <v>https://cdn.vietnambiz.vn/1881912202208555/images/2025/08/11/crawl-20250811072318315-20250811072318325.jpg?width=700</v>
      </c>
      <c r="T20" t="s">
        <v>53</v>
      </c>
    </row>
    <row r="21" spans="1:20" x14ac:dyDescent="0.35">
      <c r="A21" t="s">
        <v>10</v>
      </c>
      <c r="B21" t="s">
        <v>417</v>
      </c>
      <c r="C21" t="s">
        <v>418</v>
      </c>
      <c r="D21" t="s">
        <v>419</v>
      </c>
      <c r="E21" t="s">
        <v>420</v>
      </c>
      <c r="F21" s="1">
        <v>45878.341331018521</v>
      </c>
      <c r="G21" t="s">
        <v>17</v>
      </c>
      <c r="H21">
        <v>74</v>
      </c>
      <c r="I21" t="s">
        <v>13</v>
      </c>
      <c r="J21" t="s">
        <v>12</v>
      </c>
      <c r="L21" t="str">
        <f t="shared" si="1"/>
        <v/>
      </c>
      <c r="M21" t="str">
        <v/>
      </c>
      <c r="N21" t="str">
        <v>Vietnambiz</v>
      </c>
      <c r="O21" t="str">
        <v>Trung lập</v>
      </c>
      <c r="P21" s="16">
        <v>45879.6875</v>
      </c>
      <c r="Q21" s="72" t="str">
        <v>Bí ẩn 48 tỷ USD và vai trò của vàng: Lý do Thụy Sĩ gánh thuế cao từ Mỹ</v>
      </c>
      <c r="R21" t="str">
        <v>Mỹ áp thuế 39% lên hàng Thụy Sĩ do thâm hụt thương mại 48 tỷ USD. Ngành tinh luyện vàng khổng lồ làm sai lệch dữ liệu, khiến Thụy Sĩ gánh thuế cao nhất. Vàng quá cảnh chỉ đóng góp lợi nhuận nhỏ, nhưng chiếm 36 tỷ USD giao dịch quý đầu. Mức thuế ảnh hưởng GDP 0,3-0,6% và làm tăng chi phí giao dịch vàng. Căng thẳng thương mại lại thúc đẩy nhu cầu vàng toàn cầu, đạt kỷ lục mới.</v>
      </c>
      <c r="S21" t="str">
        <v>https://cdn.vietnambiz.vn/1881912202208555/images/2025/08/10/crawl-20250810160630230-20250810160630265.jpg?width=700</v>
      </c>
      <c r="T21" t="s">
        <v>53</v>
      </c>
    </row>
    <row r="22" spans="1:20" x14ac:dyDescent="0.35">
      <c r="A22" t="s">
        <v>44</v>
      </c>
      <c r="B22" t="s">
        <v>421</v>
      </c>
      <c r="C22" t="s">
        <v>422</v>
      </c>
      <c r="D22" t="s">
        <v>423</v>
      </c>
      <c r="E22" t="s">
        <v>424</v>
      </c>
      <c r="F22" s="1">
        <v>45880.606944444444</v>
      </c>
      <c r="G22" t="s">
        <v>18</v>
      </c>
      <c r="H22">
        <v>88</v>
      </c>
      <c r="I22" t="s">
        <v>13</v>
      </c>
      <c r="J22" t="s">
        <v>52</v>
      </c>
      <c r="L22" t="str">
        <f t="shared" si="1"/>
        <v>x</v>
      </c>
      <c r="M22" t="str">
        <v>x</v>
      </c>
      <c r="N22" t="str">
        <v>Vietnambiz</v>
      </c>
      <c r="O22" t="str">
        <v>Tiêu cực</v>
      </c>
      <c r="P22" s="16">
        <v>45879.330555555556</v>
      </c>
      <c r="Q22" s="72" t="str">
        <v>Thuế quan Mỹ và đồng yen mạnh - bộ đôi kìm hãm lợi nhuận của doanh nghiệp Nhật Bản</v>
      </c>
      <c r="R22" t="str">
        <v>Lợi nhuận ròng công ty niêm yết Nhật Bản quý II/2025 giảm 12%.  Ngành sản xuất chứng kiến lợi nhuận giảm 26%, ô tô chịu tác động nặng nề nhất.  Thuế quan Mỹ và đồng yen mạnh gây ảnh hưởng tiêu cực tới nhiều ngành. Các công ty phi sản xuất có hoạt động nước ngoài cũng gặp khó khăn. Tuy nhiên, các ngành nội địa và du lịch cho thấy khả năng phục hồi tốt.</v>
      </c>
      <c r="S22" t="str">
        <v>https://cdn.vietnambiz.vn/1881912202208555/images/2025/08/10/1-2025081007420187.jpg?width=700</v>
      </c>
      <c r="T22" t="s">
        <v>53</v>
      </c>
    </row>
    <row r="23" spans="1:20" x14ac:dyDescent="0.35">
      <c r="A23" t="s">
        <v>10</v>
      </c>
      <c r="B23" t="s">
        <v>425</v>
      </c>
      <c r="C23" t="s">
        <v>426</v>
      </c>
      <c r="D23" t="s">
        <v>427</v>
      </c>
      <c r="E23" t="s">
        <v>428</v>
      </c>
      <c r="F23" s="1">
        <v>45880.604444444441</v>
      </c>
      <c r="G23" t="s">
        <v>18</v>
      </c>
      <c r="H23">
        <v>78</v>
      </c>
      <c r="I23" t="s">
        <v>13</v>
      </c>
      <c r="J23" t="s">
        <v>12</v>
      </c>
      <c r="L23" t="str">
        <f t="shared" si="1"/>
        <v/>
      </c>
      <c r="M23" t="str">
        <v/>
      </c>
      <c r="N23" t="str">
        <v>Vietnambiz</v>
      </c>
      <c r="O23" t="str">
        <v>Tích cực</v>
      </c>
      <c r="P23" s="16">
        <v>45878.604166666664</v>
      </c>
      <c r="Q23" s="72" t="str">
        <v>Đồng USD chịu áp lực lớn trước những cơn gió ngược</v>
      </c>
      <c r="R23" t="str">
        <v>Bank of America nhận định đặt cược vào USD giảm là lựa chọn đầu tư chắc chắn nhất. Dữ liệu kinh tế Mỹ yếu cho thấy nền kinh tế đang chậm lại đáng kể. Giới giao dịch dự báo 89% khả năng Fed sẽ cắt giảm lãi suất tháng 9. Tuy nhiên, USD vẫn tăng 0,21% trong phiên 8/8 lên 98,19. Nhà đầu tư lo ngại chính sách tài khóa và sự độc lập của Fed.</v>
      </c>
      <c r="S23" t="str">
        <v>https://cdn.vietnambiz.vn/1881912202208555/images/2025/08/09/crawl-20250809140845799.jpg?width=700</v>
      </c>
      <c r="T23" t="s">
        <v>53</v>
      </c>
    </row>
    <row r="24" spans="1:20" x14ac:dyDescent="0.35">
      <c r="A24" t="s">
        <v>14</v>
      </c>
      <c r="B24" t="s">
        <v>429</v>
      </c>
      <c r="C24" t="s">
        <v>430</v>
      </c>
      <c r="D24" t="s">
        <v>431</v>
      </c>
      <c r="E24" t="s">
        <v>432</v>
      </c>
      <c r="F24" s="1">
        <v>45880.583333333336</v>
      </c>
      <c r="G24" t="s">
        <v>18</v>
      </c>
      <c r="H24">
        <v>85</v>
      </c>
      <c r="I24" t="s">
        <v>11</v>
      </c>
      <c r="J24" t="s">
        <v>12</v>
      </c>
      <c r="L24" t="str">
        <f t="shared" si="1"/>
        <v>x</v>
      </c>
      <c r="M24" t="str">
        <v>x</v>
      </c>
      <c r="N24" t="str">
        <v>CafeF</v>
      </c>
      <c r="O24" t="str">
        <v>Tiêu cực</v>
      </c>
      <c r="P24" s="16">
        <v>45880.423611111109</v>
      </c>
      <c r="Q24" s="72" t="str">
        <v>Mỹ nhắm thẳng vào “bạn hàng” lớn nhất của dầu Nga: Quốc gia chủ chốt BRICS liệu có buông tay?</v>
      </c>
      <c r="R24" t="str">
        <v xml:space="preserve">Ông Trump cân nhắc áp thuế Trung Quốc vì mua dầu Nga, tương tự Ấn Độ với mức 25%. Phó Tổng thống Vance xem xét, thuế quan là công cụ, song chưa có quyết định cuối cùng. Trung Quốc nhập 108,5 triệu tấn dầu Nga năm 2024, chiếm 20% tổng lượng. Mỹ và Trung Quốc gia hạn tạm dừng tăng thuế, chưa được chính quyền xác nhận chính thức. Ông Trump tìm kiếm thỏa thuận chấm dứt xung đột, dự kiến gặp Putin, nhưng chưa rõ hình thức xử lý.
</v>
      </c>
      <c r="S24" t="str">
        <v>https://cafefcdn.com/thumb_w/640/203337114487263232/2025/8/11/avatar1754881851630-17548818527221877829362.png</v>
      </c>
      <c r="T24" t="s">
        <v>53</v>
      </c>
    </row>
    <row r="25" spans="1:20" ht="20" thickBot="1" x14ac:dyDescent="0.5">
      <c r="A25" t="s">
        <v>10</v>
      </c>
      <c r="B25" t="s">
        <v>433</v>
      </c>
      <c r="C25" t="s">
        <v>434</v>
      </c>
      <c r="D25" t="s">
        <v>435</v>
      </c>
      <c r="E25" t="s">
        <v>436</v>
      </c>
      <c r="F25" s="1">
        <v>45880.46875</v>
      </c>
      <c r="G25" t="s">
        <v>18</v>
      </c>
      <c r="H25">
        <v>84</v>
      </c>
      <c r="I25" t="s">
        <v>13</v>
      </c>
      <c r="J25" t="s">
        <v>12</v>
      </c>
      <c r="L25" s="153" t="s">
        <v>18</v>
      </c>
      <c r="M25" s="153"/>
      <c r="N25" s="153"/>
      <c r="O25" s="153"/>
      <c r="P25" s="153"/>
      <c r="Q25" s="153"/>
      <c r="R25" s="153"/>
      <c r="S25" s="153"/>
      <c r="T25" t="s">
        <v>53</v>
      </c>
    </row>
    <row r="26" spans="1:20" ht="15" thickTop="1" x14ac:dyDescent="0.35">
      <c r="A26" t="s">
        <v>14</v>
      </c>
      <c r="B26" t="s">
        <v>437</v>
      </c>
      <c r="C26" t="s">
        <v>438</v>
      </c>
      <c r="D26" t="s">
        <v>439</v>
      </c>
      <c r="E26" t="s">
        <v>440</v>
      </c>
      <c r="F26" s="1">
        <v>45880.442361111112</v>
      </c>
      <c r="G26" t="s">
        <v>18</v>
      </c>
      <c r="H26">
        <v>89</v>
      </c>
      <c r="I26" t="s">
        <v>13</v>
      </c>
      <c r="J26" t="s">
        <v>12</v>
      </c>
      <c r="L26" s="17" t="s">
        <v>51</v>
      </c>
      <c r="M26" s="17" t="str" cm="1">
        <f t="array" ref="M26:S36">_xlfn.CHOOSECOLS(_xlfn.VSTACK(daily_14h00_news[#Headers],
  _xlfn._xlws.SORT(_xlfn._xlws.FILTER(daily_14h00_news[], daily_14h00_news[news_type]=L25),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44</v>
      </c>
      <c r="B27" t="s">
        <v>441</v>
      </c>
      <c r="C27" t="s">
        <v>442</v>
      </c>
      <c r="D27" t="s">
        <v>443</v>
      </c>
      <c r="E27" t="s">
        <v>444</v>
      </c>
      <c r="F27" s="1">
        <v>45880.435416666667</v>
      </c>
      <c r="G27" t="s">
        <v>18</v>
      </c>
      <c r="H27">
        <v>88</v>
      </c>
      <c r="I27" t="s">
        <v>13</v>
      </c>
      <c r="J27" t="s">
        <v>16</v>
      </c>
      <c r="L27" t="str">
        <f t="shared" ref="L27:L36" si="2">M27</f>
        <v/>
      </c>
      <c r="M27" t="str">
        <v/>
      </c>
      <c r="N27" t="str">
        <v>VietStock</v>
      </c>
      <c r="O27" t="str">
        <v>Tích cực</v>
      </c>
      <c r="P27" s="16">
        <v>45880.604444444441</v>
      </c>
      <c r="Q27" s="72" t="str">
        <v>Nhiều yếu tố tích cực hỗ trợ, cổ phiếu MSN tăng trần</v>
      </c>
      <c r="R27" t="str">
        <v>Cổ phiếu MSN tăng trần lên 82,000 đồng nhờ kết quả kinh doanh quý 2/2025 khả quan. Lợi nhuận sau thuế 6 tháng đầu năm đạt 2,602 tỷ đồng, gấp đôi cùng kỳ. Masan MEATLife và WinCommerce đóng góp lớn vào tăng trưởng này. Chính sách giảm thuế VAT và phục hồi kinh tế dự kiến kích cầu tiêu dùng nội địa. Giá heo hơi khả năng tiếp tục neo cao, mang lại lợi thế cho Masan MEATLife.</v>
      </c>
      <c r="S27" t="str">
        <v>https://image.vietstock.vn/2025/08/11/msn-2.PNG</v>
      </c>
      <c r="T27" t="s">
        <v>53</v>
      </c>
    </row>
    <row r="28" spans="1:20" x14ac:dyDescent="0.35">
      <c r="A28" t="s">
        <v>14</v>
      </c>
      <c r="B28" t="s">
        <v>445</v>
      </c>
      <c r="C28" t="s">
        <v>446</v>
      </c>
      <c r="D28" t="s">
        <v>447</v>
      </c>
      <c r="E28" t="s">
        <v>448</v>
      </c>
      <c r="F28" s="1">
        <v>45880.002083333333</v>
      </c>
      <c r="G28" t="s">
        <v>18</v>
      </c>
      <c r="H28">
        <v>81</v>
      </c>
      <c r="I28" t="s">
        <v>13</v>
      </c>
      <c r="J28" t="s">
        <v>16</v>
      </c>
      <c r="L28" t="str">
        <f t="shared" si="2"/>
        <v/>
      </c>
      <c r="M28" t="str">
        <v/>
      </c>
      <c r="N28" t="str">
        <v>VietStock</v>
      </c>
      <c r="O28" t="str">
        <v>Tích cực</v>
      </c>
      <c r="P28" s="16">
        <v>45880.46875</v>
      </c>
      <c r="Q28" s="72" t="str">
        <v>Giá vốn và lãi vay giảm mạnh, PGV lãi đậm quý 2</v>
      </c>
      <c r="R28" t="str">
        <v xml:space="preserve">Quý 2/2025, PGV lãi ròng 882 tỷ đồng nhờ giá vốn và lãi vay giảm mạnh. Doanh thu thuần đạt gần 12 ngàn tỷ đồng, giảm 6% so với cùng kỳ năm trước. Lãi gộp tăng gấp gần 2 lần, đạt hơn 1.9 ngàn tỷ đồng nhờ giá vốn giảm 14%. Lũy kế 6 tháng, lợi nhuận ròng đạt 978 tỷ đồng, trong khi cùng kỳ lỗ 950 tỷ. Tổng tài sản đạt gần 53 ngàn tỷ đồng, với nợ vay giảm đáng kể.
</v>
      </c>
      <c r="S28" t="str">
        <v>https://image.vietstock.vn/2025/08/11/PGV-q2-2025.png</v>
      </c>
      <c r="T28" t="s">
        <v>53</v>
      </c>
    </row>
    <row r="29" spans="1:20" x14ac:dyDescent="0.35">
      <c r="A29" t="s">
        <v>14</v>
      </c>
      <c r="B29" t="s">
        <v>449</v>
      </c>
      <c r="C29" t="s">
        <v>450</v>
      </c>
      <c r="D29" t="s">
        <v>451</v>
      </c>
      <c r="E29" t="s">
        <v>452</v>
      </c>
      <c r="F29" s="1">
        <v>45880.001388888886</v>
      </c>
      <c r="G29" t="s">
        <v>18</v>
      </c>
      <c r="H29">
        <v>75</v>
      </c>
      <c r="I29" t="s">
        <v>13</v>
      </c>
      <c r="J29" t="s">
        <v>12</v>
      </c>
      <c r="L29" t="str">
        <f t="shared" si="2"/>
        <v>o</v>
      </c>
      <c r="M29" t="str">
        <v>o</v>
      </c>
      <c r="N29" t="str">
        <v>Vietnambiz</v>
      </c>
      <c r="O29" t="str">
        <v>Tích cực</v>
      </c>
      <c r="P29" s="16">
        <v>45880.606944444444</v>
      </c>
      <c r="Q29" s="72" t="str">
        <v>Vingroup công bố hai trụ cột trọng điểm mới là hạ tầng và năng lượng xanh</v>
      </c>
      <c r="R29" t="str">
        <v>Nhân dịp 32 năm thành lập, Vingroup bổ sung hai trụ cột Hạ tầng và Năng lượng xanh chiến lược.  Tập đoàn đặt mục tiêu tiên phong hạ tầng giao thông xanh với 2 tuyến đường sắt tốc độ cao năm 2025. VinEnergo tham vọng phát triển năng lượng xanh với công suất dự kiến 80 GW tại bốn quốc gia.  Vingroup cam kết hiện thực hóa các dự án trọng điểm quốc gia, góp phần thịnh vượng.  Đến 30/6/2025, Vingroup có tổng tài sản 964.439 tỷ đồng.</v>
      </c>
      <c r="S29" t="str">
        <v>https://cdn.vietnambiz.vn/1881912202208555/images/2025/08/11/photo-import-20250811143237670.jpeg?width=700</v>
      </c>
      <c r="T29" t="s">
        <v>53</v>
      </c>
    </row>
    <row r="30" spans="1:20" x14ac:dyDescent="0.35">
      <c r="A30" t="s">
        <v>44</v>
      </c>
      <c r="B30" t="s">
        <v>453</v>
      </c>
      <c r="C30" t="s">
        <v>454</v>
      </c>
      <c r="D30" t="s">
        <v>455</v>
      </c>
      <c r="E30" t="s">
        <v>456</v>
      </c>
      <c r="F30" s="1">
        <v>45879.647916666669</v>
      </c>
      <c r="G30" t="s">
        <v>18</v>
      </c>
      <c r="H30">
        <v>90</v>
      </c>
      <c r="I30" t="s">
        <v>11</v>
      </c>
      <c r="J30" t="s">
        <v>12</v>
      </c>
      <c r="L30" t="str">
        <f t="shared" si="2"/>
        <v>x</v>
      </c>
      <c r="M30" t="str">
        <v>x</v>
      </c>
      <c r="N30" t="str">
        <v>Vietnambiz</v>
      </c>
      <c r="O30" t="str">
        <v>Tích cực</v>
      </c>
      <c r="P30" s="16">
        <v>45880.435416666667</v>
      </c>
      <c r="Q30" s="72" t="str">
        <v>Sau nhiều năm, Việt Nam mới lại xuất hiện cổ phiếu trên 1 triệu đồng</v>
      </c>
      <c r="R30" t="str">
        <v xml:space="preserve">Giá cổ phiếu F88 đạt 1.022.100 đồng/cổ phiếu, dẫn đầu thị trường UPCoM ngày 11/8. Đây là phiên tăng trần thứ hai của F88, vốn hóa tăng lên 8.447 tỷ đồng. Công ty ghi nhận doanh thu 1.744 tỷ đồng và lợi nhuận trước thuế 321 tỷ đồng trong 6 tháng đầu năm 2025. Khối ngoại nắm giữ 57,5% vốn, Mekong Capital dẫn đầu với gần 37% cổ phần F88. Doanh thu từ cho vay đạt 1.521 tỷ đồng; tổng giải ngân quý II gần 3.900 tỷ đồng.
</v>
      </c>
      <c r="S30" t="str">
        <v>https://cdn.vietnambiz.vn/1881912202208555/images/2025/08/11/hinh-anh-11-8-25-luc-1025-20250811102537513.jpeg?width=700</v>
      </c>
      <c r="T30" t="s">
        <v>53</v>
      </c>
    </row>
    <row r="31" spans="1:20" x14ac:dyDescent="0.35">
      <c r="A31" t="s">
        <v>14</v>
      </c>
      <c r="B31" t="s">
        <v>457</v>
      </c>
      <c r="C31" t="s">
        <v>458</v>
      </c>
      <c r="D31" t="s">
        <v>459</v>
      </c>
      <c r="E31" t="s">
        <v>460</v>
      </c>
      <c r="F31" s="1">
        <v>45878.359027777777</v>
      </c>
      <c r="G31" t="s">
        <v>18</v>
      </c>
      <c r="H31">
        <v>72</v>
      </c>
      <c r="I31" t="s">
        <v>11</v>
      </c>
      <c r="J31" t="s">
        <v>16</v>
      </c>
      <c r="L31" t="str">
        <f t="shared" si="2"/>
        <v/>
      </c>
      <c r="M31" t="str">
        <v/>
      </c>
      <c r="N31" t="str">
        <v>Vietnambiz</v>
      </c>
      <c r="O31" t="str">
        <v>Trung lập</v>
      </c>
      <c r="P31" s="16">
        <v>45879.647916666669</v>
      </c>
      <c r="Q31" s="72" t="str">
        <v>T&amp;T Group và Saigon Co.op hợp tác phát triển mô hình bán lẻ tại các khu đô thị toàn quốc</v>
      </c>
      <c r="R31" t="str">
        <v xml:space="preserve">T&amp;T Group và Saigon Co.op hợp tác phát triển bán lẻ trong các dự án trên cả nước. Hai bên sẽ triển khai các mô hình bán lẻ tại nhiều mặt bằng thương mại. SCID sẽ tư vấn, vận hành, góp phần đảm bảo hiệu quả khai thác, tối ưu hóa trải nghiệm. Saigon Co.op có nhiều mô hình phân phối, với các thương hiệu đa dạng phân khúc. T&amp;T Group hiện có nhiều dự án lớn, trong đó, 2 dự án nổi bật tại Tây Ninh và Nghệ An.
</v>
      </c>
      <c r="S31" t="str">
        <v>https://cdn.vietnambiz.vn/1881912202208555/images/2025/08/10/photo-import-2025081015311179.jpeg?width=700</v>
      </c>
      <c r="T31" t="s">
        <v>53</v>
      </c>
    </row>
    <row r="32" spans="1:20" x14ac:dyDescent="0.35">
      <c r="L32" t="str">
        <f t="shared" si="2"/>
        <v/>
      </c>
      <c r="M32" t="str">
        <v/>
      </c>
      <c r="N32" t="str">
        <v>CafeF</v>
      </c>
      <c r="O32" t="str">
        <v>Trung lập</v>
      </c>
      <c r="P32" s="16">
        <v>45880.583333333336</v>
      </c>
      <c r="Q32" s="72" t="str">
        <v>Những bước chân dồn dập trong 'Thế trận F2' của bầu Hiển và 2 con trai</v>
      </c>
      <c r="R32" t="str">
        <v xml:space="preserve">T&amp;T Group thể hiện chiến lược mới bằng sự kiện drone lớn, quảng bá dự án T&amp;T City. Dự án 267 ha ở phía Nam, kết hợp du lịch, đô thị hóa, kết nối hàng không. Vietravel Airlines tăng đội bay, mở rộng mạng bay quốc tế và trong nước linh hoạt. SHB với 8,900 tỷ lợi nhuận, cung cấp tài chính cho các dự án nội bộ. Bầu Hiển điều phối, hai con trai thực thi, tạo thế trận F2 kết nối chặt chẽ.
</v>
      </c>
      <c r="S32" t="str">
        <v>https://cafefcdn.com/thumb_w/640/203337114487263232/2025/8/11/avatar1754895589590-1754895590002995884860.png</v>
      </c>
      <c r="T32" t="s">
        <v>53</v>
      </c>
    </row>
    <row r="33" spans="12:20" x14ac:dyDescent="0.35">
      <c r="L33" t="str">
        <f t="shared" si="2"/>
        <v/>
      </c>
      <c r="M33" t="str">
        <v/>
      </c>
      <c r="N33" t="str">
        <v>CafeF</v>
      </c>
      <c r="O33" t="str">
        <v>Tích cực</v>
      </c>
      <c r="P33" s="16">
        <v>45880.442361111112</v>
      </c>
      <c r="Q33" s="72" t="str">
        <v>Cổ phiếu MSN của Masan tăng kịch trần, tài sản tỷ phú Nguyễn Đăng Quang chạm mốc 1,2 tỷ USD</v>
      </c>
      <c r="R33" t="str">
        <v xml:space="preserve">Cổ phiếu MSN của Masan Group tăng trần lên 82.000 đồng/cp với khối lượng giao dịch gần 16 triệu đơn vị. Tài sản của tỷ phú Nguyễn Đăng Quang tăng 75 triệu USD, đạt 1,2 tỷ USD, xếp thứ 2.797 thế giới. Ông Quang nắm giữ 446,3 triệu cổ phiếu MSN, chiếm 31,19%, và cổ phiếu Techcombank, MCH. Trong quý 2/2025, Masan Group đạt doanh thu 18.315 tỷ đồng, lợi nhuận sau thuế 1.619 tỷ đồng. Lợi nhuận tăng hơn 80% nhờ WinCommerce, Masan MEATLife và thoái vốn HCS.
</v>
      </c>
      <c r="S33" t="str">
        <v>https://cafefcdn.com/thumb_w/640/203337114487263232/2025/8/11/avatar1754883284264-17548832845801505933916.jpg</v>
      </c>
      <c r="T33" t="s">
        <v>53</v>
      </c>
    </row>
    <row r="34" spans="12:20" x14ac:dyDescent="0.35">
      <c r="L34" t="str">
        <f t="shared" si="2"/>
        <v>x</v>
      </c>
      <c r="M34" t="str">
        <v>x</v>
      </c>
      <c r="N34" t="str">
        <v>CafeF</v>
      </c>
      <c r="O34" t="str">
        <v>Tích cực</v>
      </c>
      <c r="P34" s="16">
        <v>45880.002083333333</v>
      </c>
      <c r="Q34" s="72" t="str">
        <v>“Đại gia” dầu khí kỳ vọng hưởng lợi lớn từ siêu dự án 12 tỷ USD Lô B - Ô Môn</v>
      </c>
      <c r="R34" t="str">
        <v xml:space="preserve">PVS ghi nhận doanh thu quý 2/2025 tăng 32%, đạt 7.383 tỷ đồng, lợi nhuận sau thuế tăng 53%. Lũy kế 6 tháng, doanh thu thuần đạt 13.397 tỷ đồng, lợi nhuận sau thuế tăng 20% so với cùng kỳ. Kế hoạch năm 2025 dự kiến doanh thu 22.500 tỷ, lợi nhuận sau thuế 780 tỷ đồng, đạt 79% mục tiêu. Mảng xây lắp dự kiến tăng trưởng mạnh, hỗ trợ bởi dự án Lô B, kỳ vọng LNST tăng 50-100%.
</v>
      </c>
      <c r="S34" t="str">
        <v>https://cafefcdn.com/thumb_w/640/203337114487263232/2025/8/10/avatar1754845394606-1754845395239803365468.jpeg</v>
      </c>
      <c r="T34" t="s">
        <v>53</v>
      </c>
    </row>
    <row r="35" spans="12:20" x14ac:dyDescent="0.35">
      <c r="L35" t="str">
        <f t="shared" si="2"/>
        <v/>
      </c>
      <c r="M35" t="str">
        <v/>
      </c>
      <c r="N35" t="str">
        <v>CafeF</v>
      </c>
      <c r="O35" t="str">
        <v>Tích cực</v>
      </c>
      <c r="P35" s="16">
        <v>45880.001388888886</v>
      </c>
      <c r="Q35" s="72" t="str">
        <v>CTCK điểm tên loạt doanh nghiệp có tiềm năng tăng trưởng, kỳ vọng "hút" tiền</v>
      </c>
      <c r="R35" t="str">
        <v xml:space="preserve">VN-Index được định giá hấp dẫn với P/E 13.8 lần, dự kiến tăng trưởng lên 1.445 – 1.646 điểm. VDSC khuyến nghị giữ tỷ trọng cổ phiếu cao, tập trung doanh nghiệp mở rộng hoạt động và chống lạm phát. MBB dự kiến tăng trưởng lợi nhuận kép 19%/năm trong giai đoạn 2025-2028, biên lãi ròng ổn định. VCB dự kiến tăng trưởng lợi nhuận trước thuế 15%/năm từ 2025-2028, NIM phục hồi gần 3%.
</v>
      </c>
      <c r="S35" t="str">
        <v>https://cafefcdn.com/thumb_w/640/203337114487263232/2025/8/10/avatar1754844013195-1754844013708388611266.png</v>
      </c>
      <c r="T35" t="s">
        <v>53</v>
      </c>
    </row>
    <row r="36" spans="12:20" x14ac:dyDescent="0.35">
      <c r="L36" t="str">
        <f t="shared" si="2"/>
        <v>x</v>
      </c>
      <c r="M36" t="str">
        <v>x</v>
      </c>
      <c r="N36" t="str">
        <v>CafeF</v>
      </c>
      <c r="O36" t="str">
        <v>Trung lập</v>
      </c>
      <c r="P36" s="16">
        <v>45878.359027777777</v>
      </c>
      <c r="Q36" s="72" t="str">
        <v>Một doanh nghiệp đã nhận hơn 38.000 tỷ đồng cổ tức từ Honda trước thềm Hà Nội sắp bỏ dần xe xăng</v>
      </c>
      <c r="R36" t="str">
        <v>VEAM, doanh nghiệp lớn nhất ngành ô tô, chủ yếu sống nhờ đầu tư 30% Honda Việt Nam. Nửa đầu năm 2025, VEAM lãi hơn 3.410 tỷ đồng, chủ yếu từ liên kết. VEAM nhận 5.932 tỷ cổ tức từ Honda Việt Nam trong sáu tháng. Từ 2018, VEAM nhận hơn 38.300 tỷ đồng cổ tức từ Honda. Lộ trình hạn chế xe xăng ảnh hưởng VEAM, Honda hướng tới xe điện.</v>
      </c>
      <c r="S36" t="str">
        <v>https://cafefcdn.com/thumb_w/640/203337114487263232/2025/8/9/avatar1754712503341-17547125040151612088756.jpg</v>
      </c>
      <c r="T36" t="s">
        <v>53</v>
      </c>
    </row>
  </sheetData>
  <mergeCells count="3">
    <mergeCell ref="L1:S1"/>
    <mergeCell ref="L13:S13"/>
    <mergeCell ref="L25:S25"/>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1341-3EC8-4912-9CD6-C1076E5C5086}">
  <dimension ref="A1:I41"/>
  <sheetViews>
    <sheetView workbookViewId="0">
      <selection activeCell="B53" sqref="B53"/>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 min="9" max="9" width="9.26953125" bestFit="1" customWidth="1"/>
  </cols>
  <sheetData>
    <row r="1" spans="1:9" x14ac:dyDescent="0.35">
      <c r="A1" t="s">
        <v>27</v>
      </c>
      <c r="B1" t="s">
        <v>118</v>
      </c>
      <c r="C1" t="s">
        <v>119</v>
      </c>
      <c r="D1" t="s">
        <v>120</v>
      </c>
      <c r="E1" t="s">
        <v>121</v>
      </c>
      <c r="F1" t="s">
        <v>122</v>
      </c>
      <c r="G1" t="s">
        <v>123</v>
      </c>
      <c r="H1" t="s">
        <v>31</v>
      </c>
      <c r="I1" t="s">
        <v>19</v>
      </c>
    </row>
    <row r="2" spans="1:9" x14ac:dyDescent="0.35">
      <c r="A2" s="1">
        <v>45880</v>
      </c>
      <c r="B2">
        <v>-5334</v>
      </c>
      <c r="C2">
        <v>4908</v>
      </c>
      <c r="D2">
        <v>-926.05421977599997</v>
      </c>
      <c r="E2">
        <v>852.39005183999996</v>
      </c>
      <c r="F2">
        <v>-426</v>
      </c>
      <c r="G2">
        <v>-73.664167936000013</v>
      </c>
      <c r="H2" t="s">
        <v>124</v>
      </c>
      <c r="I2" t="s">
        <v>125</v>
      </c>
    </row>
    <row r="3" spans="1:9" x14ac:dyDescent="0.35">
      <c r="A3" s="1">
        <v>45877</v>
      </c>
      <c r="B3">
        <v>-5543</v>
      </c>
      <c r="C3">
        <v>5101</v>
      </c>
      <c r="D3">
        <v>-953.48857241600001</v>
      </c>
      <c r="E3">
        <v>877.45717862399999</v>
      </c>
      <c r="F3">
        <v>-442</v>
      </c>
      <c r="G3">
        <v>-76.031393792000017</v>
      </c>
      <c r="H3" t="s">
        <v>124</v>
      </c>
      <c r="I3" t="s">
        <v>125</v>
      </c>
    </row>
    <row r="4" spans="1:9" x14ac:dyDescent="0.35">
      <c r="A4" s="1">
        <v>45876</v>
      </c>
      <c r="B4">
        <v>-5365</v>
      </c>
      <c r="C4">
        <v>5774</v>
      </c>
      <c r="D4">
        <v>-923.47046297600002</v>
      </c>
      <c r="E4">
        <v>993.87113471999999</v>
      </c>
      <c r="F4">
        <v>409</v>
      </c>
      <c r="G4">
        <v>70.400671743999965</v>
      </c>
      <c r="H4" t="s">
        <v>124</v>
      </c>
      <c r="I4" t="s">
        <v>125</v>
      </c>
    </row>
    <row r="5" spans="1:9" x14ac:dyDescent="0.35">
      <c r="A5" s="1">
        <v>45875</v>
      </c>
      <c r="B5">
        <v>-6562</v>
      </c>
      <c r="C5">
        <v>5340</v>
      </c>
      <c r="D5">
        <v>-1118.428069888</v>
      </c>
      <c r="E5">
        <v>910.15020544000004</v>
      </c>
      <c r="F5">
        <v>-1222</v>
      </c>
      <c r="G5">
        <v>-208.27786444799995</v>
      </c>
      <c r="H5" t="s">
        <v>124</v>
      </c>
      <c r="I5" t="s">
        <v>125</v>
      </c>
    </row>
    <row r="6" spans="1:9" x14ac:dyDescent="0.35">
      <c r="A6" s="1">
        <v>45874</v>
      </c>
      <c r="B6">
        <v>-6380</v>
      </c>
      <c r="C6">
        <v>9719</v>
      </c>
      <c r="D6">
        <v>-1078.539190272</v>
      </c>
      <c r="E6">
        <v>1642.997219328</v>
      </c>
      <c r="F6">
        <v>3339</v>
      </c>
      <c r="G6">
        <v>564.45802905599999</v>
      </c>
      <c r="H6" t="s">
        <v>124</v>
      </c>
      <c r="I6" t="s">
        <v>125</v>
      </c>
    </row>
    <row r="7" spans="1:9" x14ac:dyDescent="0.35">
      <c r="A7" s="1">
        <v>45873</v>
      </c>
      <c r="B7">
        <v>-7159</v>
      </c>
      <c r="C7">
        <v>7959</v>
      </c>
      <c r="D7">
        <v>-1164.463833088</v>
      </c>
      <c r="E7">
        <v>1294.5897553919999</v>
      </c>
      <c r="F7">
        <v>800</v>
      </c>
      <c r="G7">
        <v>130.12592230399991</v>
      </c>
      <c r="H7" t="s">
        <v>124</v>
      </c>
      <c r="I7" t="s">
        <v>125</v>
      </c>
    </row>
    <row r="8" spans="1:9" x14ac:dyDescent="0.35">
      <c r="A8" s="1">
        <v>45870</v>
      </c>
      <c r="B8">
        <v>-5171</v>
      </c>
      <c r="C8">
        <v>6777</v>
      </c>
      <c r="D8">
        <v>-829.82928384000002</v>
      </c>
      <c r="E8">
        <v>1087.5561574400001</v>
      </c>
      <c r="F8">
        <v>1606</v>
      </c>
      <c r="G8">
        <v>257.72687360000009</v>
      </c>
      <c r="H8" t="s">
        <v>124</v>
      </c>
      <c r="I8" t="s">
        <v>125</v>
      </c>
    </row>
    <row r="9" spans="1:9" x14ac:dyDescent="0.35">
      <c r="A9" s="1">
        <v>45869</v>
      </c>
      <c r="B9">
        <v>-8503</v>
      </c>
      <c r="C9">
        <v>7987</v>
      </c>
      <c r="D9">
        <v>-1368.887918592</v>
      </c>
      <c r="E9">
        <v>1285.8177617920001</v>
      </c>
      <c r="F9">
        <v>-516</v>
      </c>
      <c r="G9">
        <v>-83.07015679999995</v>
      </c>
      <c r="H9" t="s">
        <v>124</v>
      </c>
      <c r="I9" t="s">
        <v>125</v>
      </c>
    </row>
    <row r="10" spans="1:9" x14ac:dyDescent="0.35">
      <c r="A10" s="1">
        <v>45868</v>
      </c>
      <c r="B10">
        <v>-7077</v>
      </c>
      <c r="C10">
        <v>7050</v>
      </c>
      <c r="D10">
        <v>-1147.427094528</v>
      </c>
      <c r="E10">
        <v>1143.0494208</v>
      </c>
      <c r="F10">
        <v>-27</v>
      </c>
      <c r="G10">
        <v>-4.3776737279999907</v>
      </c>
      <c r="H10" t="s">
        <v>124</v>
      </c>
      <c r="I10" t="s">
        <v>125</v>
      </c>
    </row>
    <row r="11" spans="1:9" x14ac:dyDescent="0.35">
      <c r="A11" s="1">
        <v>45867</v>
      </c>
      <c r="B11">
        <v>-9886</v>
      </c>
      <c r="C11">
        <v>7918</v>
      </c>
      <c r="D11">
        <v>-1644.8563445760001</v>
      </c>
      <c r="E11">
        <v>1317.4158131199999</v>
      </c>
      <c r="F11">
        <v>-1968</v>
      </c>
      <c r="G11">
        <v>-327.44053145600014</v>
      </c>
      <c r="H11" t="s">
        <v>124</v>
      </c>
      <c r="I11" t="s">
        <v>125</v>
      </c>
    </row>
    <row r="12" spans="1:9" x14ac:dyDescent="0.35">
      <c r="A12" s="1">
        <v>45866</v>
      </c>
      <c r="B12">
        <v>-4466</v>
      </c>
      <c r="C12">
        <v>4708</v>
      </c>
      <c r="D12">
        <v>-751.26584115200001</v>
      </c>
      <c r="E12">
        <v>791.97483827200006</v>
      </c>
      <c r="F12">
        <v>242</v>
      </c>
      <c r="G12">
        <v>40.708997120000049</v>
      </c>
      <c r="H12" t="s">
        <v>124</v>
      </c>
      <c r="I12" t="s">
        <v>125</v>
      </c>
    </row>
    <row r="13" spans="1:9" x14ac:dyDescent="0.35">
      <c r="A13" s="1">
        <v>45863</v>
      </c>
      <c r="B13">
        <v>-6057</v>
      </c>
      <c r="C13">
        <v>5658</v>
      </c>
      <c r="D13">
        <v>-1005.809303552</v>
      </c>
      <c r="E13">
        <v>939.55247308800006</v>
      </c>
      <c r="F13">
        <v>-399</v>
      </c>
      <c r="G13">
        <v>-66.256830463999904</v>
      </c>
      <c r="H13" t="s">
        <v>124</v>
      </c>
      <c r="I13" t="s">
        <v>125</v>
      </c>
    </row>
    <row r="14" spans="1:9" x14ac:dyDescent="0.35">
      <c r="A14" s="1">
        <v>45862</v>
      </c>
      <c r="B14">
        <v>-6121</v>
      </c>
      <c r="C14">
        <v>5803</v>
      </c>
      <c r="D14">
        <v>-1009.387372544</v>
      </c>
      <c r="E14">
        <v>956.94736588800004</v>
      </c>
      <c r="F14">
        <v>-318</v>
      </c>
      <c r="G14">
        <v>-52.440006655999923</v>
      </c>
      <c r="H14" t="s">
        <v>124</v>
      </c>
      <c r="I14" t="s">
        <v>125</v>
      </c>
    </row>
    <row r="15" spans="1:9" x14ac:dyDescent="0.35">
      <c r="A15" s="1">
        <v>45861</v>
      </c>
      <c r="B15">
        <v>-6062</v>
      </c>
      <c r="C15">
        <v>5915</v>
      </c>
      <c r="D15">
        <v>-1002.45602304</v>
      </c>
      <c r="E15">
        <v>978.14701670399995</v>
      </c>
      <c r="F15">
        <v>-147</v>
      </c>
      <c r="G15">
        <v>-24.309006336000039</v>
      </c>
      <c r="H15" t="s">
        <v>124</v>
      </c>
      <c r="I15" t="s">
        <v>125</v>
      </c>
    </row>
    <row r="16" spans="1:9" x14ac:dyDescent="0.35">
      <c r="A16" s="1">
        <v>45860</v>
      </c>
      <c r="B16">
        <v>-11748</v>
      </c>
      <c r="C16">
        <v>7062</v>
      </c>
      <c r="D16">
        <v>-1912.126308352</v>
      </c>
      <c r="E16">
        <v>1149.4242385919999</v>
      </c>
      <c r="F16">
        <v>-4686</v>
      </c>
      <c r="G16">
        <v>-762.70206976000009</v>
      </c>
      <c r="H16" t="s">
        <v>124</v>
      </c>
      <c r="I16" t="s">
        <v>125</v>
      </c>
    </row>
    <row r="17" spans="1:9" x14ac:dyDescent="0.35">
      <c r="A17" s="1">
        <v>45859</v>
      </c>
      <c r="B17">
        <v>-11448</v>
      </c>
      <c r="C17">
        <v>7507</v>
      </c>
      <c r="D17">
        <v>-1874.4412733439999</v>
      </c>
      <c r="E17">
        <v>1229.160579072</v>
      </c>
      <c r="F17">
        <v>-3941</v>
      </c>
      <c r="G17">
        <v>-645.28069427199989</v>
      </c>
      <c r="H17" t="s">
        <v>124</v>
      </c>
      <c r="I17" t="s">
        <v>125</v>
      </c>
    </row>
    <row r="18" spans="1:9" x14ac:dyDescent="0.35">
      <c r="A18" s="1">
        <v>45856</v>
      </c>
      <c r="B18">
        <v>-6017</v>
      </c>
      <c r="C18">
        <v>15866</v>
      </c>
      <c r="D18">
        <v>-980.83877683200001</v>
      </c>
      <c r="E18">
        <v>2586.3365591040001</v>
      </c>
      <c r="F18">
        <v>9849</v>
      </c>
      <c r="G18">
        <v>1605.4977822720002</v>
      </c>
      <c r="H18" t="s">
        <v>124</v>
      </c>
      <c r="I18" t="s">
        <v>125</v>
      </c>
    </row>
    <row r="19" spans="1:9" x14ac:dyDescent="0.35">
      <c r="A19" s="1">
        <v>45855</v>
      </c>
      <c r="B19">
        <v>-15399</v>
      </c>
      <c r="C19">
        <v>3580</v>
      </c>
      <c r="D19">
        <v>-2514.3921868799998</v>
      </c>
      <c r="E19">
        <v>584.57096191999995</v>
      </c>
      <c r="F19">
        <v>-11819</v>
      </c>
      <c r="G19">
        <v>-1929.8212249599999</v>
      </c>
      <c r="H19" t="s">
        <v>124</v>
      </c>
      <c r="I19" t="s">
        <v>125</v>
      </c>
    </row>
    <row r="20" spans="1:9" x14ac:dyDescent="0.35">
      <c r="A20" s="1">
        <v>45854</v>
      </c>
      <c r="B20">
        <v>-10944</v>
      </c>
      <c r="C20">
        <v>5181</v>
      </c>
      <c r="D20">
        <v>-1753.8872770559999</v>
      </c>
      <c r="E20">
        <v>828.82501017599998</v>
      </c>
      <c r="F20">
        <v>-5763</v>
      </c>
      <c r="G20">
        <v>-925.06226687999992</v>
      </c>
      <c r="H20" t="s">
        <v>124</v>
      </c>
      <c r="I20" t="s">
        <v>125</v>
      </c>
    </row>
    <row r="21" spans="1:9" x14ac:dyDescent="0.35">
      <c r="A21" s="1">
        <v>45853</v>
      </c>
      <c r="B21">
        <v>-6636</v>
      </c>
      <c r="C21">
        <v>2174</v>
      </c>
      <c r="D21">
        <v>-1064.5426667520001</v>
      </c>
      <c r="E21">
        <v>348.75162624000001</v>
      </c>
      <c r="F21">
        <v>-4462</v>
      </c>
      <c r="G21">
        <v>-715.79104051200011</v>
      </c>
      <c r="H21" t="s">
        <v>124</v>
      </c>
      <c r="I21" t="s">
        <v>125</v>
      </c>
    </row>
    <row r="22" spans="1:9" x14ac:dyDescent="0.35">
      <c r="A22" s="1">
        <v>45877</v>
      </c>
      <c r="B22">
        <v>-3271</v>
      </c>
      <c r="C22">
        <v>3510</v>
      </c>
      <c r="D22">
        <v>-562.48806000000002</v>
      </c>
      <c r="E22">
        <v>604.12459999999999</v>
      </c>
      <c r="F22">
        <v>239</v>
      </c>
      <c r="G22">
        <v>41.636540000000004</v>
      </c>
      <c r="H22" t="s">
        <v>126</v>
      </c>
      <c r="I22" t="s">
        <v>125</v>
      </c>
    </row>
    <row r="23" spans="1:9" x14ac:dyDescent="0.35">
      <c r="A23" s="1">
        <v>45876</v>
      </c>
      <c r="B23">
        <v>-2530</v>
      </c>
      <c r="C23">
        <v>6752</v>
      </c>
      <c r="D23">
        <v>-435.21944000000002</v>
      </c>
      <c r="E23">
        <v>1161.5568400000002</v>
      </c>
      <c r="F23">
        <v>4222</v>
      </c>
      <c r="G23">
        <v>726.3374</v>
      </c>
      <c r="H23" t="s">
        <v>126</v>
      </c>
      <c r="I23" t="s">
        <v>125</v>
      </c>
    </row>
    <row r="24" spans="1:9" x14ac:dyDescent="0.35">
      <c r="A24" s="1">
        <v>45875</v>
      </c>
      <c r="B24">
        <v>-10667</v>
      </c>
      <c r="C24">
        <v>3399</v>
      </c>
      <c r="D24">
        <v>-1828.9403600000001</v>
      </c>
      <c r="E24">
        <v>578.25681999999995</v>
      </c>
      <c r="F24">
        <v>-7268</v>
      </c>
      <c r="G24">
        <v>-1250.68354</v>
      </c>
      <c r="H24" t="s">
        <v>126</v>
      </c>
      <c r="I24" t="s">
        <v>125</v>
      </c>
    </row>
    <row r="25" spans="1:9" x14ac:dyDescent="0.35">
      <c r="A25" s="1">
        <v>45874</v>
      </c>
      <c r="B25">
        <v>-2255</v>
      </c>
      <c r="C25">
        <v>4422</v>
      </c>
      <c r="D25">
        <v>-385.51348999999999</v>
      </c>
      <c r="E25">
        <v>745.72711000000004</v>
      </c>
      <c r="F25">
        <v>2167</v>
      </c>
      <c r="G25">
        <v>360.21361999999999</v>
      </c>
      <c r="H25" t="s">
        <v>126</v>
      </c>
      <c r="I25" t="s">
        <v>125</v>
      </c>
    </row>
    <row r="26" spans="1:9" x14ac:dyDescent="0.35">
      <c r="A26" s="1">
        <v>45873</v>
      </c>
      <c r="B26">
        <v>-6603</v>
      </c>
      <c r="C26">
        <v>4293</v>
      </c>
      <c r="D26">
        <v>-1083.9073100000001</v>
      </c>
      <c r="E26">
        <v>695.39465000000007</v>
      </c>
      <c r="F26">
        <v>-2310</v>
      </c>
      <c r="G26">
        <v>-388.51265999999998</v>
      </c>
      <c r="H26" t="s">
        <v>126</v>
      </c>
      <c r="I26" t="s">
        <v>125</v>
      </c>
    </row>
    <row r="27" spans="1:9" x14ac:dyDescent="0.35">
      <c r="A27" s="1">
        <v>45870</v>
      </c>
      <c r="B27">
        <v>-5921</v>
      </c>
      <c r="C27">
        <v>5892</v>
      </c>
      <c r="D27">
        <v>-950.16317000000004</v>
      </c>
      <c r="E27">
        <v>946.44880000000001</v>
      </c>
      <c r="F27">
        <v>-29</v>
      </c>
      <c r="G27">
        <v>-3.7143699999999997</v>
      </c>
      <c r="H27" t="s">
        <v>126</v>
      </c>
      <c r="I27" t="s">
        <v>125</v>
      </c>
    </row>
    <row r="28" spans="1:9" x14ac:dyDescent="0.35">
      <c r="A28" s="1">
        <v>45869</v>
      </c>
      <c r="B28">
        <v>-4007</v>
      </c>
      <c r="C28">
        <v>6327</v>
      </c>
      <c r="D28">
        <v>-644.04439000000002</v>
      </c>
      <c r="E28">
        <v>1017.92678</v>
      </c>
      <c r="F28">
        <v>2320</v>
      </c>
      <c r="G28">
        <v>373.88238999999999</v>
      </c>
      <c r="H28" t="s">
        <v>126</v>
      </c>
      <c r="I28" t="s">
        <v>125</v>
      </c>
    </row>
    <row r="29" spans="1:9" x14ac:dyDescent="0.35">
      <c r="A29" s="1">
        <v>45868</v>
      </c>
      <c r="B29">
        <v>-5845</v>
      </c>
      <c r="C29">
        <v>8764</v>
      </c>
      <c r="D29">
        <v>-949.20034999999996</v>
      </c>
      <c r="E29">
        <v>1421.9955500000001</v>
      </c>
      <c r="F29">
        <v>2919</v>
      </c>
      <c r="G29">
        <v>472.79520000000002</v>
      </c>
      <c r="H29" t="s">
        <v>126</v>
      </c>
      <c r="I29" t="s">
        <v>125</v>
      </c>
    </row>
    <row r="30" spans="1:9" x14ac:dyDescent="0.35">
      <c r="A30" s="1">
        <v>45867</v>
      </c>
      <c r="B30">
        <v>-14406</v>
      </c>
      <c r="C30">
        <v>14213</v>
      </c>
      <c r="D30">
        <v>-2398.92112</v>
      </c>
      <c r="E30">
        <v>2368.5058799999997</v>
      </c>
      <c r="F30">
        <v>-193</v>
      </c>
      <c r="G30">
        <v>-30.415240000000001</v>
      </c>
      <c r="H30" t="s">
        <v>126</v>
      </c>
      <c r="I30" t="s">
        <v>125</v>
      </c>
    </row>
    <row r="31" spans="1:9" x14ac:dyDescent="0.35">
      <c r="A31" s="1">
        <v>45866</v>
      </c>
      <c r="B31">
        <v>-8160</v>
      </c>
      <c r="C31">
        <v>9034</v>
      </c>
      <c r="D31">
        <v>-1375.5796200000002</v>
      </c>
      <c r="E31">
        <v>1517.2378999999999</v>
      </c>
      <c r="F31">
        <v>874</v>
      </c>
      <c r="G31">
        <v>141.65827999999999</v>
      </c>
      <c r="H31" t="s">
        <v>126</v>
      </c>
      <c r="I31" t="s">
        <v>125</v>
      </c>
    </row>
    <row r="32" spans="1:9" x14ac:dyDescent="0.35">
      <c r="A32" s="1">
        <v>45863</v>
      </c>
      <c r="B32">
        <v>-4688</v>
      </c>
      <c r="C32">
        <v>5802</v>
      </c>
      <c r="D32">
        <v>-780.83193999999992</v>
      </c>
      <c r="E32">
        <v>962.49956999999995</v>
      </c>
      <c r="F32">
        <v>1114</v>
      </c>
      <c r="G32">
        <v>181.66763</v>
      </c>
      <c r="H32" t="s">
        <v>126</v>
      </c>
      <c r="I32" t="s">
        <v>125</v>
      </c>
    </row>
    <row r="33" spans="1:9" x14ac:dyDescent="0.35">
      <c r="A33" s="1">
        <v>45862</v>
      </c>
      <c r="B33">
        <v>-5034</v>
      </c>
      <c r="C33">
        <v>4925</v>
      </c>
      <c r="D33">
        <v>-829.19343000000003</v>
      </c>
      <c r="E33">
        <v>811.41056999999989</v>
      </c>
      <c r="F33">
        <v>-109</v>
      </c>
      <c r="G33">
        <v>-17.782859999999999</v>
      </c>
      <c r="H33" t="s">
        <v>126</v>
      </c>
      <c r="I33" t="s">
        <v>125</v>
      </c>
    </row>
    <row r="34" spans="1:9" x14ac:dyDescent="0.35">
      <c r="A34" s="1">
        <v>45861</v>
      </c>
      <c r="B34">
        <v>-4473</v>
      </c>
      <c r="C34">
        <v>4479</v>
      </c>
      <c r="D34">
        <v>-739.40015000000005</v>
      </c>
      <c r="E34">
        <v>739.98824999999999</v>
      </c>
      <c r="F34">
        <v>6</v>
      </c>
      <c r="G34">
        <v>0.58810000000000007</v>
      </c>
      <c r="H34" t="s">
        <v>126</v>
      </c>
      <c r="I34" t="s">
        <v>125</v>
      </c>
    </row>
    <row r="35" spans="1:9" x14ac:dyDescent="0.35">
      <c r="A35" s="1">
        <v>45860</v>
      </c>
      <c r="B35">
        <v>-6188</v>
      </c>
      <c r="C35">
        <v>1802</v>
      </c>
      <c r="D35">
        <v>-1014.26735</v>
      </c>
      <c r="E35">
        <v>292.33875</v>
      </c>
      <c r="F35">
        <v>-4386</v>
      </c>
      <c r="G35">
        <v>-721.92859999999996</v>
      </c>
      <c r="H35" t="s">
        <v>126</v>
      </c>
      <c r="I35" t="s">
        <v>125</v>
      </c>
    </row>
    <row r="36" spans="1:9" x14ac:dyDescent="0.35">
      <c r="A36" s="1">
        <v>45859</v>
      </c>
      <c r="B36">
        <v>-3486</v>
      </c>
      <c r="C36">
        <v>3903</v>
      </c>
      <c r="D36">
        <v>-569.60658000000001</v>
      </c>
      <c r="E36">
        <v>639.23729000000003</v>
      </c>
      <c r="F36">
        <v>417</v>
      </c>
      <c r="G36">
        <v>69.630710000000008</v>
      </c>
      <c r="H36" t="s">
        <v>126</v>
      </c>
      <c r="I36" t="s">
        <v>125</v>
      </c>
    </row>
    <row r="37" spans="1:9" x14ac:dyDescent="0.35">
      <c r="A37" s="1">
        <v>45856</v>
      </c>
      <c r="B37">
        <v>-6259</v>
      </c>
      <c r="C37">
        <v>5520</v>
      </c>
      <c r="D37">
        <v>-1019.30917</v>
      </c>
      <c r="E37">
        <v>900.14142000000004</v>
      </c>
      <c r="F37">
        <v>-739</v>
      </c>
      <c r="G37">
        <v>-119.16775</v>
      </c>
      <c r="H37" t="s">
        <v>126</v>
      </c>
      <c r="I37" t="s">
        <v>125</v>
      </c>
    </row>
    <row r="38" spans="1:9" x14ac:dyDescent="0.35">
      <c r="A38" s="1">
        <v>45855</v>
      </c>
      <c r="B38">
        <v>-10723</v>
      </c>
      <c r="C38">
        <v>2959</v>
      </c>
      <c r="D38">
        <v>-1743.60169</v>
      </c>
      <c r="E38">
        <v>479.47384999999997</v>
      </c>
      <c r="F38">
        <v>-7764</v>
      </c>
      <c r="G38">
        <v>-1264.1278400000001</v>
      </c>
      <c r="H38" t="s">
        <v>126</v>
      </c>
      <c r="I38" t="s">
        <v>125</v>
      </c>
    </row>
    <row r="39" spans="1:9" x14ac:dyDescent="0.35">
      <c r="A39" s="1">
        <v>45854</v>
      </c>
      <c r="B39">
        <v>-1783</v>
      </c>
      <c r="C39">
        <v>100</v>
      </c>
      <c r="D39">
        <v>-282.94051999999999</v>
      </c>
      <c r="E39">
        <v>15.885</v>
      </c>
      <c r="F39">
        <v>-1683</v>
      </c>
      <c r="G39">
        <v>-267.05552</v>
      </c>
      <c r="H39" t="s">
        <v>126</v>
      </c>
      <c r="I39" t="s">
        <v>125</v>
      </c>
    </row>
    <row r="40" spans="1:9" x14ac:dyDescent="0.35">
      <c r="A40" s="1">
        <v>45853</v>
      </c>
      <c r="B40">
        <v>-296</v>
      </c>
      <c r="C40">
        <v>5</v>
      </c>
      <c r="D40">
        <v>-47.13503</v>
      </c>
      <c r="E40">
        <v>0.79649999999999999</v>
      </c>
      <c r="F40">
        <v>-291</v>
      </c>
      <c r="G40">
        <v>-46.338529999999999</v>
      </c>
      <c r="H40" t="s">
        <v>126</v>
      </c>
      <c r="I40" t="s">
        <v>125</v>
      </c>
    </row>
    <row r="41" spans="1:9" x14ac:dyDescent="0.35">
      <c r="A41" s="1">
        <v>45852</v>
      </c>
      <c r="B41">
        <v>-788</v>
      </c>
      <c r="C41">
        <v>52</v>
      </c>
      <c r="D41">
        <v>-124.89538</v>
      </c>
      <c r="E41">
        <v>8.2369699999999995</v>
      </c>
      <c r="F41">
        <v>-736</v>
      </c>
      <c r="G41">
        <v>-116.65841</v>
      </c>
      <c r="H41" t="s">
        <v>126</v>
      </c>
      <c r="I41" t="s">
        <v>125</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8BEE4-8B4C-4AF0-9590-9E454DB3A112}">
  <dimension ref="A1:T272"/>
  <sheetViews>
    <sheetView workbookViewId="0">
      <selection activeCell="A150" sqref="A145:E150"/>
    </sheetView>
  </sheetViews>
  <sheetFormatPr defaultRowHeight="14.5" x14ac:dyDescent="0.35"/>
  <cols>
    <col min="1" max="1" width="15.54296875" bestFit="1" customWidth="1"/>
    <col min="2" max="2" width="8.81640625" bestFit="1" customWidth="1"/>
    <col min="3" max="6" width="11.81640625" bestFit="1" customWidth="1"/>
    <col min="7" max="7" width="9.26953125" bestFit="1" customWidth="1"/>
    <col min="8" max="8" width="13.81640625" bestFit="1" customWidth="1"/>
    <col min="9" max="9" width="12.6328125" bestFit="1" customWidth="1"/>
    <col min="10" max="10" width="11.81640625" bestFit="1" customWidth="1"/>
    <col min="11" max="11" width="12.453125" bestFit="1" customWidth="1"/>
    <col min="12" max="12" width="14.90625" bestFit="1" customWidth="1"/>
    <col min="13" max="13" width="12.81640625" bestFit="1" customWidth="1"/>
    <col min="14" max="14" width="16.90625" bestFit="1" customWidth="1"/>
    <col min="15" max="15" width="16.36328125" bestFit="1" customWidth="1"/>
    <col min="16" max="16" width="12.81640625" bestFit="1" customWidth="1"/>
    <col min="17" max="17" width="14" bestFit="1" customWidth="1"/>
    <col min="18" max="18" width="18.08984375" bestFit="1" customWidth="1"/>
    <col min="19" max="19" width="17.54296875" bestFit="1" customWidth="1"/>
    <col min="20" max="20" width="14" customWidth="1"/>
    <col min="21" max="21" width="14" bestFit="1" customWidth="1"/>
    <col min="22" max="22" width="11.81640625" bestFit="1" customWidth="1"/>
  </cols>
  <sheetData>
    <row r="1" spans="1:20" x14ac:dyDescent="0.35">
      <c r="A1" t="s">
        <v>27</v>
      </c>
      <c r="B1" t="s">
        <v>19</v>
      </c>
      <c r="C1" t="s">
        <v>111</v>
      </c>
      <c r="D1" t="s">
        <v>112</v>
      </c>
      <c r="E1" t="s">
        <v>113</v>
      </c>
      <c r="F1" t="s">
        <v>28</v>
      </c>
      <c r="G1" t="s">
        <v>114</v>
      </c>
      <c r="H1" t="s">
        <v>148</v>
      </c>
      <c r="I1" t="s">
        <v>115</v>
      </c>
      <c r="J1" t="s">
        <v>116</v>
      </c>
      <c r="K1" t="s">
        <v>117</v>
      </c>
      <c r="L1" t="s">
        <v>147</v>
      </c>
      <c r="M1" t="s">
        <v>139</v>
      </c>
      <c r="N1" t="s">
        <v>140</v>
      </c>
      <c r="O1" t="s">
        <v>141</v>
      </c>
      <c r="P1" t="s">
        <v>142</v>
      </c>
      <c r="Q1" t="s">
        <v>143</v>
      </c>
      <c r="R1" t="s">
        <v>144</v>
      </c>
      <c r="S1" t="s">
        <v>145</v>
      </c>
      <c r="T1" t="s">
        <v>146</v>
      </c>
    </row>
    <row r="2" spans="1:20" x14ac:dyDescent="0.35">
      <c r="A2" s="1">
        <v>45880.375</v>
      </c>
      <c r="B2" t="s">
        <v>39</v>
      </c>
      <c r="C2">
        <v>1728.0999755859375</v>
      </c>
      <c r="D2">
        <v>1730</v>
      </c>
      <c r="E2">
        <v>1728.0999755859375</v>
      </c>
      <c r="F2">
        <v>1729</v>
      </c>
      <c r="G2">
        <v>2943</v>
      </c>
      <c r="H2">
        <v>2943</v>
      </c>
      <c r="I2">
        <v>3.3658594431717767E-3</v>
      </c>
      <c r="J2">
        <v>5.800048828125</v>
      </c>
      <c r="K2">
        <v>-7.99560546875E-2</v>
      </c>
      <c r="L2">
        <v>54821</v>
      </c>
      <c r="M2">
        <v>1605</v>
      </c>
      <c r="N2">
        <v>1693.800048828125</v>
      </c>
      <c r="O2">
        <v>1593</v>
      </c>
      <c r="P2">
        <v>1633.933349609375</v>
      </c>
      <c r="Q2">
        <v>1601.199951171875</v>
      </c>
      <c r="R2">
        <v>1693.800048828125</v>
      </c>
      <c r="S2">
        <v>1454</v>
      </c>
      <c r="T2">
        <v>1585.0333658854167</v>
      </c>
    </row>
    <row r="3" spans="1:20" x14ac:dyDescent="0.35">
      <c r="A3" s="1">
        <v>45880.375694444447</v>
      </c>
      <c r="B3" t="s">
        <v>39</v>
      </c>
      <c r="C3">
        <v>1728.5</v>
      </c>
      <c r="D3">
        <v>1729</v>
      </c>
      <c r="E3">
        <v>1728.0999755859375</v>
      </c>
      <c r="F3">
        <v>1728.0999755859375</v>
      </c>
      <c r="G3">
        <v>837</v>
      </c>
      <c r="H3">
        <v>3780</v>
      </c>
      <c r="I3">
        <v>2.8435611379458324E-3</v>
      </c>
      <c r="J3">
        <v>4.9000244140625</v>
      </c>
      <c r="K3">
        <v>-0.97998046875</v>
      </c>
      <c r="L3">
        <v>54821</v>
      </c>
      <c r="M3">
        <v>1605</v>
      </c>
      <c r="N3">
        <v>1693.800048828125</v>
      </c>
      <c r="O3">
        <v>1593</v>
      </c>
      <c r="P3">
        <v>1633.933349609375</v>
      </c>
      <c r="Q3">
        <v>1601.199951171875</v>
      </c>
      <c r="R3">
        <v>1693.800048828125</v>
      </c>
      <c r="S3">
        <v>1454</v>
      </c>
      <c r="T3">
        <v>1585.0333658854167</v>
      </c>
    </row>
    <row r="4" spans="1:20" x14ac:dyDescent="0.35">
      <c r="A4" s="1">
        <v>45880.376388888886</v>
      </c>
      <c r="B4" t="s">
        <v>39</v>
      </c>
      <c r="C4">
        <v>1726.699951171875</v>
      </c>
      <c r="D4">
        <v>1728.9000244140625</v>
      </c>
      <c r="E4">
        <v>1725.0999755859375</v>
      </c>
      <c r="F4">
        <v>1728.5</v>
      </c>
      <c r="G4">
        <v>1299</v>
      </c>
      <c r="H4">
        <v>5079</v>
      </c>
      <c r="I4">
        <v>3.0757015890817909E-3</v>
      </c>
      <c r="J4">
        <v>5.300048828125</v>
      </c>
      <c r="K4">
        <v>-0.5799560546875</v>
      </c>
      <c r="L4">
        <v>54821</v>
      </c>
      <c r="M4">
        <v>1605</v>
      </c>
      <c r="N4">
        <v>1693.800048828125</v>
      </c>
      <c r="O4">
        <v>1593</v>
      </c>
      <c r="P4">
        <v>1633.933349609375</v>
      </c>
      <c r="Q4">
        <v>1601.199951171875</v>
      </c>
      <c r="R4">
        <v>1693.800048828125</v>
      </c>
      <c r="S4">
        <v>1454</v>
      </c>
      <c r="T4">
        <v>1585.0333658854167</v>
      </c>
    </row>
    <row r="5" spans="1:20" x14ac:dyDescent="0.35">
      <c r="A5" s="1">
        <v>45880.377083333333</v>
      </c>
      <c r="B5" t="s">
        <v>39</v>
      </c>
      <c r="C5">
        <v>1726.9000244140625</v>
      </c>
      <c r="D5">
        <v>1727.4000244140625</v>
      </c>
      <c r="E5">
        <v>1726</v>
      </c>
      <c r="F5">
        <v>1726.800048828125</v>
      </c>
      <c r="G5">
        <v>729</v>
      </c>
      <c r="H5">
        <v>5808</v>
      </c>
      <c r="I5">
        <v>2.0891932209037766E-3</v>
      </c>
      <c r="J5">
        <v>3.60009765625</v>
      </c>
      <c r="K5">
        <v>-2.2799072265625</v>
      </c>
      <c r="L5">
        <v>54821</v>
      </c>
      <c r="M5">
        <v>1605</v>
      </c>
      <c r="N5">
        <v>1693.800048828125</v>
      </c>
      <c r="O5">
        <v>1593</v>
      </c>
      <c r="P5">
        <v>1633.933349609375</v>
      </c>
      <c r="Q5">
        <v>1601.199951171875</v>
      </c>
      <c r="R5">
        <v>1693.800048828125</v>
      </c>
      <c r="S5">
        <v>1454</v>
      </c>
      <c r="T5">
        <v>1585.0333658854167</v>
      </c>
    </row>
    <row r="6" spans="1:20" x14ac:dyDescent="0.35">
      <c r="A6" s="1">
        <v>45880.37777777778</v>
      </c>
      <c r="B6" t="s">
        <v>39</v>
      </c>
      <c r="C6">
        <v>1727.5</v>
      </c>
      <c r="D6">
        <v>1728.5999755859375</v>
      </c>
      <c r="E6">
        <v>1726.5999755859375</v>
      </c>
      <c r="F6">
        <v>1726.699951171875</v>
      </c>
      <c r="G6">
        <v>507</v>
      </c>
      <c r="H6">
        <v>6315</v>
      </c>
      <c r="I6">
        <v>2.0311049786299025E-3</v>
      </c>
      <c r="J6">
        <v>3.5</v>
      </c>
      <c r="K6">
        <v>-2.3800048828125</v>
      </c>
      <c r="L6">
        <v>54821</v>
      </c>
      <c r="M6">
        <v>1605</v>
      </c>
      <c r="N6">
        <v>1693.800048828125</v>
      </c>
      <c r="O6">
        <v>1593</v>
      </c>
      <c r="P6">
        <v>1633.933349609375</v>
      </c>
      <c r="Q6">
        <v>1601.199951171875</v>
      </c>
      <c r="R6">
        <v>1693.800048828125</v>
      </c>
      <c r="S6">
        <v>1454</v>
      </c>
      <c r="T6">
        <v>1585.0333658854167</v>
      </c>
    </row>
    <row r="7" spans="1:20" x14ac:dyDescent="0.35">
      <c r="A7" s="1">
        <v>45880.378472222219</v>
      </c>
      <c r="B7" t="s">
        <v>39</v>
      </c>
      <c r="C7">
        <v>1729.9000244140625</v>
      </c>
      <c r="D7">
        <v>1729.9000244140625</v>
      </c>
      <c r="E7">
        <v>1727.5</v>
      </c>
      <c r="F7">
        <v>1727.5</v>
      </c>
      <c r="G7">
        <v>1235</v>
      </c>
      <c r="H7">
        <v>7550</v>
      </c>
      <c r="I7">
        <v>2.4953858809018186E-3</v>
      </c>
      <c r="J7">
        <v>4.300048828125</v>
      </c>
      <c r="K7">
        <v>-1.5799560546875</v>
      </c>
      <c r="L7">
        <v>54821</v>
      </c>
      <c r="M7">
        <v>1605</v>
      </c>
      <c r="N7">
        <v>1693.800048828125</v>
      </c>
      <c r="O7">
        <v>1593</v>
      </c>
      <c r="P7">
        <v>1633.933349609375</v>
      </c>
      <c r="Q7">
        <v>1601.199951171875</v>
      </c>
      <c r="R7">
        <v>1693.800048828125</v>
      </c>
      <c r="S7">
        <v>1454</v>
      </c>
      <c r="T7">
        <v>1585.0333658854167</v>
      </c>
    </row>
    <row r="8" spans="1:20" x14ac:dyDescent="0.35">
      <c r="A8" s="1">
        <v>45880.379166666666</v>
      </c>
      <c r="B8" t="s">
        <v>39</v>
      </c>
      <c r="C8">
        <v>1729.300048828125</v>
      </c>
      <c r="D8">
        <v>1730</v>
      </c>
      <c r="E8">
        <v>1728.699951171875</v>
      </c>
      <c r="F8">
        <v>1729.699951171875</v>
      </c>
      <c r="G8">
        <v>1050</v>
      </c>
      <c r="H8">
        <v>8600</v>
      </c>
      <c r="I8">
        <v>3.7720521031698187E-3</v>
      </c>
      <c r="J8">
        <v>6.5</v>
      </c>
      <c r="K8">
        <v>0.6199951171875</v>
      </c>
      <c r="L8">
        <v>54821</v>
      </c>
      <c r="M8">
        <v>1605</v>
      </c>
      <c r="N8">
        <v>1693.800048828125</v>
      </c>
      <c r="O8">
        <v>1593</v>
      </c>
      <c r="P8">
        <v>1633.933349609375</v>
      </c>
      <c r="Q8">
        <v>1601.199951171875</v>
      </c>
      <c r="R8">
        <v>1693.800048828125</v>
      </c>
      <c r="S8">
        <v>1454</v>
      </c>
      <c r="T8">
        <v>1585.0333658854167</v>
      </c>
    </row>
    <row r="9" spans="1:20" x14ac:dyDescent="0.35">
      <c r="A9" s="1">
        <v>45880.379861111112</v>
      </c>
      <c r="B9" t="s">
        <v>39</v>
      </c>
      <c r="C9">
        <v>1728.5</v>
      </c>
      <c r="D9">
        <v>1729.199951171875</v>
      </c>
      <c r="E9">
        <v>1728.5</v>
      </c>
      <c r="F9">
        <v>1729.199951171875</v>
      </c>
      <c r="G9">
        <v>210</v>
      </c>
      <c r="H9">
        <v>8810</v>
      </c>
      <c r="I9">
        <v>3.4818942490798328E-3</v>
      </c>
      <c r="J9">
        <v>6</v>
      </c>
      <c r="K9">
        <v>0.1199951171875</v>
      </c>
      <c r="L9">
        <v>54821</v>
      </c>
      <c r="M9">
        <v>1605</v>
      </c>
      <c r="N9">
        <v>1693.800048828125</v>
      </c>
      <c r="O9">
        <v>1593</v>
      </c>
      <c r="P9">
        <v>1633.933349609375</v>
      </c>
      <c r="Q9">
        <v>1601.199951171875</v>
      </c>
      <c r="R9">
        <v>1693.800048828125</v>
      </c>
      <c r="S9">
        <v>1454</v>
      </c>
      <c r="T9">
        <v>1585.0333658854167</v>
      </c>
    </row>
    <row r="10" spans="1:20" x14ac:dyDescent="0.35">
      <c r="A10" s="1">
        <v>45880.380555555559</v>
      </c>
      <c r="B10" t="s">
        <v>39</v>
      </c>
      <c r="C10">
        <v>1727.5</v>
      </c>
      <c r="D10">
        <v>1728.699951171875</v>
      </c>
      <c r="E10">
        <v>1727.5</v>
      </c>
      <c r="F10">
        <v>1728.699951171875</v>
      </c>
      <c r="G10">
        <v>244</v>
      </c>
      <c r="H10">
        <v>9054</v>
      </c>
      <c r="I10">
        <v>3.1917363949898465E-3</v>
      </c>
      <c r="J10">
        <v>5.5</v>
      </c>
      <c r="K10">
        <v>-0.3800048828125</v>
      </c>
      <c r="L10">
        <v>54821</v>
      </c>
      <c r="M10">
        <v>1605</v>
      </c>
      <c r="N10">
        <v>1693.800048828125</v>
      </c>
      <c r="O10">
        <v>1593</v>
      </c>
      <c r="P10">
        <v>1633.933349609375</v>
      </c>
      <c r="Q10">
        <v>1601.199951171875</v>
      </c>
      <c r="R10">
        <v>1693.800048828125</v>
      </c>
      <c r="S10">
        <v>1454</v>
      </c>
      <c r="T10">
        <v>1585.0333658854167</v>
      </c>
    </row>
    <row r="11" spans="1:20" x14ac:dyDescent="0.35">
      <c r="A11" s="1">
        <v>45880.381249999999</v>
      </c>
      <c r="B11" t="s">
        <v>39</v>
      </c>
      <c r="C11">
        <v>1727.5999755859375</v>
      </c>
      <c r="D11">
        <v>1728.699951171875</v>
      </c>
      <c r="E11">
        <v>1727.300048828125</v>
      </c>
      <c r="F11">
        <v>1728.0999755859375</v>
      </c>
      <c r="G11">
        <v>344</v>
      </c>
      <c r="H11">
        <v>9398</v>
      </c>
      <c r="I11">
        <v>2.8435611379458324E-3</v>
      </c>
      <c r="J11">
        <v>4.9000244140625</v>
      </c>
      <c r="K11">
        <v>-0.97998046875</v>
      </c>
      <c r="L11">
        <v>54821</v>
      </c>
      <c r="M11">
        <v>1605</v>
      </c>
      <c r="N11">
        <v>1693.800048828125</v>
      </c>
      <c r="O11">
        <v>1593</v>
      </c>
      <c r="P11">
        <v>1633.933349609375</v>
      </c>
      <c r="Q11">
        <v>1601.199951171875</v>
      </c>
      <c r="R11">
        <v>1693.800048828125</v>
      </c>
      <c r="S11">
        <v>1454</v>
      </c>
      <c r="T11">
        <v>1585.0333658854167</v>
      </c>
    </row>
    <row r="12" spans="1:20" x14ac:dyDescent="0.35">
      <c r="A12" s="1">
        <v>45880.381944444445</v>
      </c>
      <c r="B12" t="s">
        <v>39</v>
      </c>
      <c r="C12">
        <v>1729.300048828125</v>
      </c>
      <c r="D12">
        <v>1729.300048828125</v>
      </c>
      <c r="E12">
        <v>1727.5999755859375</v>
      </c>
      <c r="F12">
        <v>1727.699951171875</v>
      </c>
      <c r="G12">
        <v>387</v>
      </c>
      <c r="H12">
        <v>9785</v>
      </c>
      <c r="I12">
        <v>2.6114206868098743E-3</v>
      </c>
      <c r="J12">
        <v>4.5</v>
      </c>
      <c r="K12">
        <v>-1.3800048828125</v>
      </c>
      <c r="L12">
        <v>54821</v>
      </c>
      <c r="M12">
        <v>1605</v>
      </c>
      <c r="N12">
        <v>1693.800048828125</v>
      </c>
      <c r="O12">
        <v>1593</v>
      </c>
      <c r="P12">
        <v>1633.933349609375</v>
      </c>
      <c r="Q12">
        <v>1601.199951171875</v>
      </c>
      <c r="R12">
        <v>1693.800048828125</v>
      </c>
      <c r="S12">
        <v>1454</v>
      </c>
      <c r="T12">
        <v>1585.0333658854167</v>
      </c>
    </row>
    <row r="13" spans="1:20" x14ac:dyDescent="0.35">
      <c r="A13" s="1">
        <v>45880.382638888892</v>
      </c>
      <c r="B13" t="s">
        <v>39</v>
      </c>
      <c r="C13">
        <v>1728</v>
      </c>
      <c r="D13">
        <v>1729.300048828125</v>
      </c>
      <c r="E13">
        <v>1728</v>
      </c>
      <c r="F13">
        <v>1729</v>
      </c>
      <c r="G13">
        <v>325</v>
      </c>
      <c r="H13">
        <v>10110</v>
      </c>
      <c r="I13">
        <v>3.3658594431717767E-3</v>
      </c>
      <c r="J13">
        <v>5.800048828125</v>
      </c>
      <c r="K13">
        <v>-7.99560546875E-2</v>
      </c>
      <c r="L13">
        <v>54821</v>
      </c>
      <c r="M13">
        <v>1605</v>
      </c>
      <c r="N13">
        <v>1693.800048828125</v>
      </c>
      <c r="O13">
        <v>1593</v>
      </c>
      <c r="P13">
        <v>1633.933349609375</v>
      </c>
      <c r="Q13">
        <v>1601.199951171875</v>
      </c>
      <c r="R13">
        <v>1693.800048828125</v>
      </c>
      <c r="S13">
        <v>1454</v>
      </c>
      <c r="T13">
        <v>1585.0333658854167</v>
      </c>
    </row>
    <row r="14" spans="1:20" x14ac:dyDescent="0.35">
      <c r="A14" s="1">
        <v>45880.383333333331</v>
      </c>
      <c r="B14" t="s">
        <v>39</v>
      </c>
      <c r="C14">
        <v>1728</v>
      </c>
      <c r="D14">
        <v>1728.199951171875</v>
      </c>
      <c r="E14">
        <v>1728</v>
      </c>
      <c r="F14">
        <v>1728.0999755859375</v>
      </c>
      <c r="G14">
        <v>168</v>
      </c>
      <c r="H14">
        <v>10278</v>
      </c>
      <c r="I14">
        <v>2.8435611379458324E-3</v>
      </c>
      <c r="J14">
        <v>4.9000244140625</v>
      </c>
      <c r="K14">
        <v>-0.97998046875</v>
      </c>
      <c r="L14">
        <v>54821</v>
      </c>
      <c r="M14">
        <v>1605</v>
      </c>
      <c r="N14">
        <v>1693.800048828125</v>
      </c>
      <c r="O14">
        <v>1593</v>
      </c>
      <c r="P14">
        <v>1633.933349609375</v>
      </c>
      <c r="Q14">
        <v>1601.199951171875</v>
      </c>
      <c r="R14">
        <v>1693.800048828125</v>
      </c>
      <c r="S14">
        <v>1454</v>
      </c>
      <c r="T14">
        <v>1585.0333658854167</v>
      </c>
    </row>
    <row r="15" spans="1:20" x14ac:dyDescent="0.35">
      <c r="A15" s="1">
        <v>45880.384027777778</v>
      </c>
      <c r="B15" t="s">
        <v>39</v>
      </c>
      <c r="C15">
        <v>1727.0999755859375</v>
      </c>
      <c r="D15">
        <v>1728.199951171875</v>
      </c>
      <c r="E15">
        <v>1726.9000244140625</v>
      </c>
      <c r="F15">
        <v>1728</v>
      </c>
      <c r="G15">
        <v>667</v>
      </c>
      <c r="H15">
        <v>10945</v>
      </c>
      <c r="I15">
        <v>2.7855437349918045E-3</v>
      </c>
      <c r="J15">
        <v>4.800048828125</v>
      </c>
      <c r="K15">
        <v>-1.0799560546875</v>
      </c>
      <c r="L15">
        <v>54821</v>
      </c>
      <c r="M15">
        <v>1605</v>
      </c>
      <c r="N15">
        <v>1693.800048828125</v>
      </c>
      <c r="O15">
        <v>1593</v>
      </c>
      <c r="P15">
        <v>1633.933349609375</v>
      </c>
      <c r="Q15">
        <v>1601.199951171875</v>
      </c>
      <c r="R15">
        <v>1693.800048828125</v>
      </c>
      <c r="S15">
        <v>1454</v>
      </c>
      <c r="T15">
        <v>1585.0333658854167</v>
      </c>
    </row>
    <row r="16" spans="1:20" x14ac:dyDescent="0.35">
      <c r="A16" s="1">
        <v>45880.384722222225</v>
      </c>
      <c r="B16" t="s">
        <v>39</v>
      </c>
      <c r="C16">
        <v>1727.800048828125</v>
      </c>
      <c r="D16">
        <v>1727.9000244140625</v>
      </c>
      <c r="E16">
        <v>1726.699951171875</v>
      </c>
      <c r="F16">
        <v>1727</v>
      </c>
      <c r="G16">
        <v>334</v>
      </c>
      <c r="H16">
        <v>11279</v>
      </c>
      <c r="I16">
        <v>2.2052280268118323E-3</v>
      </c>
      <c r="J16">
        <v>3.800048828125</v>
      </c>
      <c r="K16">
        <v>-2.0799560546875</v>
      </c>
      <c r="L16">
        <v>54821</v>
      </c>
      <c r="M16">
        <v>1605</v>
      </c>
      <c r="N16">
        <v>1693.800048828125</v>
      </c>
      <c r="O16">
        <v>1593</v>
      </c>
      <c r="P16">
        <v>1633.933349609375</v>
      </c>
      <c r="Q16">
        <v>1601.199951171875</v>
      </c>
      <c r="R16">
        <v>1693.800048828125</v>
      </c>
      <c r="S16">
        <v>1454</v>
      </c>
      <c r="T16">
        <v>1585.0333658854167</v>
      </c>
    </row>
    <row r="17" spans="1:20" x14ac:dyDescent="0.35">
      <c r="A17" s="1">
        <v>45880.385416666664</v>
      </c>
      <c r="B17" t="s">
        <v>39</v>
      </c>
      <c r="C17">
        <v>1730.0999755859375</v>
      </c>
      <c r="D17">
        <v>1730.199951171875</v>
      </c>
      <c r="E17">
        <v>1727.199951171875</v>
      </c>
      <c r="F17">
        <v>1727.800048828125</v>
      </c>
      <c r="G17">
        <v>1453</v>
      </c>
      <c r="H17">
        <v>12732</v>
      </c>
      <c r="I17">
        <v>2.6695089290837489E-3</v>
      </c>
      <c r="J17">
        <v>4.60009765625</v>
      </c>
      <c r="K17">
        <v>-1.2799072265625</v>
      </c>
      <c r="L17">
        <v>54821</v>
      </c>
      <c r="M17">
        <v>1605</v>
      </c>
      <c r="N17">
        <v>1693.800048828125</v>
      </c>
      <c r="O17">
        <v>1593</v>
      </c>
      <c r="P17">
        <v>1633.933349609375</v>
      </c>
      <c r="Q17">
        <v>1601.199951171875</v>
      </c>
      <c r="R17">
        <v>1693.800048828125</v>
      </c>
      <c r="S17">
        <v>1454</v>
      </c>
      <c r="T17">
        <v>1585.0333658854167</v>
      </c>
    </row>
    <row r="18" spans="1:20" x14ac:dyDescent="0.35">
      <c r="A18" s="1">
        <v>45880.386111111111</v>
      </c>
      <c r="B18" t="s">
        <v>39</v>
      </c>
      <c r="C18">
        <v>1726.699951171875</v>
      </c>
      <c r="D18">
        <v>1730.4000244140625</v>
      </c>
      <c r="E18">
        <v>1726.699951171875</v>
      </c>
      <c r="F18">
        <v>1730.0999755859375</v>
      </c>
      <c r="G18">
        <v>1562</v>
      </c>
      <c r="H18">
        <v>14294</v>
      </c>
      <c r="I18">
        <v>4.0041925543057768E-3</v>
      </c>
      <c r="J18">
        <v>6.9000244140625</v>
      </c>
      <c r="K18">
        <v>1.02001953125</v>
      </c>
      <c r="L18">
        <v>54821</v>
      </c>
      <c r="M18">
        <v>1605</v>
      </c>
      <c r="N18">
        <v>1693.800048828125</v>
      </c>
      <c r="O18">
        <v>1593</v>
      </c>
      <c r="P18">
        <v>1633.933349609375</v>
      </c>
      <c r="Q18">
        <v>1601.199951171875</v>
      </c>
      <c r="R18">
        <v>1693.800048828125</v>
      </c>
      <c r="S18">
        <v>1454</v>
      </c>
      <c r="T18">
        <v>1585.0333658854167</v>
      </c>
    </row>
    <row r="19" spans="1:20" x14ac:dyDescent="0.35">
      <c r="A19" s="1">
        <v>45880.386805555558</v>
      </c>
      <c r="B19" t="s">
        <v>39</v>
      </c>
      <c r="C19">
        <v>1727.199951171875</v>
      </c>
      <c r="D19">
        <v>1728.4000244140625</v>
      </c>
      <c r="E19">
        <v>1726.800048828125</v>
      </c>
      <c r="F19">
        <v>1726.9000244140625</v>
      </c>
      <c r="G19">
        <v>782</v>
      </c>
      <c r="H19">
        <v>15076</v>
      </c>
      <c r="I19">
        <v>2.1472106238578045E-3</v>
      </c>
      <c r="J19">
        <v>3.7000732421875</v>
      </c>
      <c r="K19">
        <v>-2.179931640625</v>
      </c>
      <c r="L19">
        <v>54821</v>
      </c>
      <c r="M19">
        <v>1605</v>
      </c>
      <c r="N19">
        <v>1693.800048828125</v>
      </c>
      <c r="O19">
        <v>1593</v>
      </c>
      <c r="P19">
        <v>1633.933349609375</v>
      </c>
      <c r="Q19">
        <v>1601.199951171875</v>
      </c>
      <c r="R19">
        <v>1693.800048828125</v>
      </c>
      <c r="S19">
        <v>1454</v>
      </c>
      <c r="T19">
        <v>1585.0333658854167</v>
      </c>
    </row>
    <row r="20" spans="1:20" x14ac:dyDescent="0.35">
      <c r="A20" s="1">
        <v>45880.387499999997</v>
      </c>
      <c r="B20" t="s">
        <v>39</v>
      </c>
      <c r="C20">
        <v>1726.0999755859375</v>
      </c>
      <c r="D20">
        <v>1727.199951171875</v>
      </c>
      <c r="E20">
        <v>1725.699951171875</v>
      </c>
      <c r="F20">
        <v>1727.199951171875</v>
      </c>
      <c r="G20">
        <v>1104</v>
      </c>
      <c r="H20">
        <v>16180</v>
      </c>
      <c r="I20">
        <v>2.3212628327198884E-3</v>
      </c>
      <c r="J20">
        <v>4</v>
      </c>
      <c r="K20">
        <v>-1.8800048828125</v>
      </c>
      <c r="L20">
        <v>54821</v>
      </c>
      <c r="M20">
        <v>1605</v>
      </c>
      <c r="N20">
        <v>1693.800048828125</v>
      </c>
      <c r="O20">
        <v>1593</v>
      </c>
      <c r="P20">
        <v>1633.933349609375</v>
      </c>
      <c r="Q20">
        <v>1601.199951171875</v>
      </c>
      <c r="R20">
        <v>1693.800048828125</v>
      </c>
      <c r="S20">
        <v>1454</v>
      </c>
      <c r="T20">
        <v>1585.0333658854167</v>
      </c>
    </row>
    <row r="21" spans="1:20" x14ac:dyDescent="0.35">
      <c r="A21" s="1">
        <v>45880.388194444444</v>
      </c>
      <c r="B21" t="s">
        <v>39</v>
      </c>
      <c r="C21">
        <v>1726</v>
      </c>
      <c r="D21">
        <v>1727.199951171875</v>
      </c>
      <c r="E21">
        <v>1725.800048828125</v>
      </c>
      <c r="F21">
        <v>1726.199951171875</v>
      </c>
      <c r="G21">
        <v>581</v>
      </c>
      <c r="H21">
        <v>16761</v>
      </c>
      <c r="I21">
        <v>1.7409471245399164E-3</v>
      </c>
      <c r="J21">
        <v>3</v>
      </c>
      <c r="K21">
        <v>-2.8800048828125</v>
      </c>
      <c r="L21">
        <v>54821</v>
      </c>
      <c r="M21">
        <v>1605</v>
      </c>
      <c r="N21">
        <v>1693.800048828125</v>
      </c>
      <c r="O21">
        <v>1593</v>
      </c>
      <c r="P21">
        <v>1633.933349609375</v>
      </c>
      <c r="Q21">
        <v>1601.199951171875</v>
      </c>
      <c r="R21">
        <v>1693.800048828125</v>
      </c>
      <c r="S21">
        <v>1454</v>
      </c>
      <c r="T21">
        <v>1585.0333658854167</v>
      </c>
    </row>
    <row r="22" spans="1:20" x14ac:dyDescent="0.35">
      <c r="A22" s="1">
        <v>45880.388888888891</v>
      </c>
      <c r="B22" t="s">
        <v>39</v>
      </c>
      <c r="C22">
        <v>1725</v>
      </c>
      <c r="D22">
        <v>1726.4000244140625</v>
      </c>
      <c r="E22">
        <v>1723.199951171875</v>
      </c>
      <c r="F22">
        <v>1726</v>
      </c>
      <c r="G22">
        <v>1695</v>
      </c>
      <c r="H22">
        <v>18456</v>
      </c>
      <c r="I22">
        <v>1.6249123186318603E-3</v>
      </c>
      <c r="J22">
        <v>2.800048828125</v>
      </c>
      <c r="K22">
        <v>-3.0799560546875</v>
      </c>
      <c r="L22">
        <v>54821</v>
      </c>
      <c r="M22">
        <v>1605</v>
      </c>
      <c r="N22">
        <v>1693.800048828125</v>
      </c>
      <c r="O22">
        <v>1593</v>
      </c>
      <c r="P22">
        <v>1633.933349609375</v>
      </c>
      <c r="Q22">
        <v>1601.199951171875</v>
      </c>
      <c r="R22">
        <v>1693.800048828125</v>
      </c>
      <c r="S22">
        <v>1454</v>
      </c>
      <c r="T22">
        <v>1585.0333658854167</v>
      </c>
    </row>
    <row r="23" spans="1:20" x14ac:dyDescent="0.35">
      <c r="A23" s="1">
        <v>45880.38958333333</v>
      </c>
      <c r="B23" t="s">
        <v>39</v>
      </c>
      <c r="C23">
        <v>1724</v>
      </c>
      <c r="D23">
        <v>1725.4000244140625</v>
      </c>
      <c r="E23">
        <v>1724</v>
      </c>
      <c r="F23">
        <v>1724.5999755859375</v>
      </c>
      <c r="G23">
        <v>628</v>
      </c>
      <c r="H23">
        <v>19084</v>
      </c>
      <c r="I23">
        <v>8.1245615931593016E-4</v>
      </c>
      <c r="J23">
        <v>1.4000244140625</v>
      </c>
      <c r="K23">
        <v>-4.47998046875</v>
      </c>
      <c r="L23">
        <v>54821</v>
      </c>
      <c r="M23">
        <v>1605</v>
      </c>
      <c r="N23">
        <v>1693.800048828125</v>
      </c>
      <c r="O23">
        <v>1593</v>
      </c>
      <c r="P23">
        <v>1633.933349609375</v>
      </c>
      <c r="Q23">
        <v>1601.199951171875</v>
      </c>
      <c r="R23">
        <v>1693.800048828125</v>
      </c>
      <c r="S23">
        <v>1454</v>
      </c>
      <c r="T23">
        <v>1585.0333658854167</v>
      </c>
    </row>
    <row r="24" spans="1:20" x14ac:dyDescent="0.35">
      <c r="A24" s="1">
        <v>45880.390277777777</v>
      </c>
      <c r="B24" t="s">
        <v>39</v>
      </c>
      <c r="C24">
        <v>1724.699951171875</v>
      </c>
      <c r="D24">
        <v>1725.5</v>
      </c>
      <c r="E24">
        <v>1724</v>
      </c>
      <c r="F24">
        <v>1724.199951171875</v>
      </c>
      <c r="G24">
        <v>687</v>
      </c>
      <c r="H24">
        <v>19771</v>
      </c>
      <c r="I24">
        <v>5.8031570817997211E-4</v>
      </c>
      <c r="J24">
        <v>1</v>
      </c>
      <c r="K24">
        <v>-4.8800048828125</v>
      </c>
      <c r="L24">
        <v>54821</v>
      </c>
      <c r="M24">
        <v>1605</v>
      </c>
      <c r="N24">
        <v>1693.800048828125</v>
      </c>
      <c r="O24">
        <v>1593</v>
      </c>
      <c r="P24">
        <v>1633.933349609375</v>
      </c>
      <c r="Q24">
        <v>1601.199951171875</v>
      </c>
      <c r="R24">
        <v>1693.800048828125</v>
      </c>
      <c r="S24">
        <v>1454</v>
      </c>
      <c r="T24">
        <v>1585.0333658854167</v>
      </c>
    </row>
    <row r="25" spans="1:20" x14ac:dyDescent="0.35">
      <c r="A25" s="1">
        <v>45880.390972222223</v>
      </c>
      <c r="B25" t="s">
        <v>39</v>
      </c>
      <c r="C25">
        <v>1724.9000244140625</v>
      </c>
      <c r="D25">
        <v>1725</v>
      </c>
      <c r="E25">
        <v>1723.5</v>
      </c>
      <c r="F25">
        <v>1724.699951171875</v>
      </c>
      <c r="G25">
        <v>1324</v>
      </c>
      <c r="H25">
        <v>21095</v>
      </c>
      <c r="I25">
        <v>8.7047356226995821E-4</v>
      </c>
      <c r="J25">
        <v>1.5</v>
      </c>
      <c r="K25">
        <v>-4.3800048828125</v>
      </c>
      <c r="L25">
        <v>54821</v>
      </c>
      <c r="M25">
        <v>1605</v>
      </c>
      <c r="N25">
        <v>1693.800048828125</v>
      </c>
      <c r="O25">
        <v>1593</v>
      </c>
      <c r="P25">
        <v>1633.933349609375</v>
      </c>
      <c r="Q25">
        <v>1601.199951171875</v>
      </c>
      <c r="R25">
        <v>1693.800048828125</v>
      </c>
      <c r="S25">
        <v>1454</v>
      </c>
      <c r="T25">
        <v>1585.0333658854167</v>
      </c>
    </row>
    <row r="26" spans="1:20" x14ac:dyDescent="0.35">
      <c r="A26" s="1">
        <v>45880.39166666667</v>
      </c>
      <c r="B26" t="s">
        <v>39</v>
      </c>
      <c r="C26">
        <v>1724.199951171875</v>
      </c>
      <c r="D26">
        <v>1726.4000244140625</v>
      </c>
      <c r="E26">
        <v>1724.199951171875</v>
      </c>
      <c r="F26">
        <v>1725</v>
      </c>
      <c r="G26">
        <v>891</v>
      </c>
      <c r="H26">
        <v>21986</v>
      </c>
      <c r="I26">
        <v>1.0445966104518883E-3</v>
      </c>
      <c r="J26">
        <v>1.800048828125</v>
      </c>
      <c r="K26">
        <v>-4.0799560546875</v>
      </c>
      <c r="L26">
        <v>54821</v>
      </c>
      <c r="M26">
        <v>1605</v>
      </c>
      <c r="N26">
        <v>1693.800048828125</v>
      </c>
      <c r="O26">
        <v>1593</v>
      </c>
      <c r="P26">
        <v>1633.933349609375</v>
      </c>
      <c r="Q26">
        <v>1601.199951171875</v>
      </c>
      <c r="R26">
        <v>1693.800048828125</v>
      </c>
      <c r="S26">
        <v>1454</v>
      </c>
      <c r="T26">
        <v>1585.0333658854167</v>
      </c>
    </row>
    <row r="27" spans="1:20" x14ac:dyDescent="0.35">
      <c r="A27" s="1">
        <v>45880.392361111109</v>
      </c>
      <c r="B27" t="s">
        <v>39</v>
      </c>
      <c r="C27">
        <v>1726.5999755859375</v>
      </c>
      <c r="D27">
        <v>1727.5</v>
      </c>
      <c r="E27">
        <v>1724</v>
      </c>
      <c r="F27">
        <v>1724.4000244140625</v>
      </c>
      <c r="G27">
        <v>1722</v>
      </c>
      <c r="H27">
        <v>23708</v>
      </c>
      <c r="I27">
        <v>6.9642135340787427E-4</v>
      </c>
      <c r="J27">
        <v>1.2000732421875</v>
      </c>
      <c r="K27">
        <v>-4.679931640625</v>
      </c>
      <c r="L27">
        <v>54821</v>
      </c>
      <c r="M27">
        <v>1605</v>
      </c>
      <c r="N27">
        <v>1693.800048828125</v>
      </c>
      <c r="O27">
        <v>1593</v>
      </c>
      <c r="P27">
        <v>1633.933349609375</v>
      </c>
      <c r="Q27">
        <v>1601.199951171875</v>
      </c>
      <c r="R27">
        <v>1693.800048828125</v>
      </c>
      <c r="S27">
        <v>1454</v>
      </c>
      <c r="T27">
        <v>1585.0333658854167</v>
      </c>
    </row>
    <row r="28" spans="1:20" x14ac:dyDescent="0.35">
      <c r="A28" s="1">
        <v>45880.393055555556</v>
      </c>
      <c r="B28" t="s">
        <v>39</v>
      </c>
      <c r="C28">
        <v>1726.9000244140625</v>
      </c>
      <c r="D28">
        <v>1726.9000244140625</v>
      </c>
      <c r="E28">
        <v>1725.300048828125</v>
      </c>
      <c r="F28">
        <v>1726.5999755859375</v>
      </c>
      <c r="G28">
        <v>447</v>
      </c>
      <c r="H28">
        <v>24155</v>
      </c>
      <c r="I28">
        <v>1.9730875756758743E-3</v>
      </c>
      <c r="J28">
        <v>3.4000244140625</v>
      </c>
      <c r="K28">
        <v>-2.47998046875</v>
      </c>
      <c r="L28">
        <v>54821</v>
      </c>
      <c r="M28">
        <v>1605</v>
      </c>
      <c r="N28">
        <v>1693.800048828125</v>
      </c>
      <c r="O28">
        <v>1593</v>
      </c>
      <c r="P28">
        <v>1633.933349609375</v>
      </c>
      <c r="Q28">
        <v>1601.199951171875</v>
      </c>
      <c r="R28">
        <v>1693.800048828125</v>
      </c>
      <c r="S28">
        <v>1454</v>
      </c>
      <c r="T28">
        <v>1585.0333658854167</v>
      </c>
    </row>
    <row r="29" spans="1:20" x14ac:dyDescent="0.35">
      <c r="A29" s="1">
        <v>45880.393750000003</v>
      </c>
      <c r="B29" t="s">
        <v>39</v>
      </c>
      <c r="C29">
        <v>1726</v>
      </c>
      <c r="D29">
        <v>1727</v>
      </c>
      <c r="E29">
        <v>1726</v>
      </c>
      <c r="F29">
        <v>1726.800048828125</v>
      </c>
      <c r="G29">
        <v>439</v>
      </c>
      <c r="H29">
        <v>24594</v>
      </c>
      <c r="I29">
        <v>2.0891932209037766E-3</v>
      </c>
      <c r="J29">
        <v>3.60009765625</v>
      </c>
      <c r="K29">
        <v>-2.2799072265625</v>
      </c>
      <c r="L29">
        <v>54821</v>
      </c>
      <c r="M29">
        <v>1605</v>
      </c>
      <c r="N29">
        <v>1693.800048828125</v>
      </c>
      <c r="O29">
        <v>1593</v>
      </c>
      <c r="P29">
        <v>1633.933349609375</v>
      </c>
      <c r="Q29">
        <v>1601.199951171875</v>
      </c>
      <c r="R29">
        <v>1693.800048828125</v>
      </c>
      <c r="S29">
        <v>1454</v>
      </c>
      <c r="T29">
        <v>1585.0333658854167</v>
      </c>
    </row>
    <row r="30" spans="1:20" x14ac:dyDescent="0.35">
      <c r="A30" s="1">
        <v>45880.394444444442</v>
      </c>
      <c r="B30" t="s">
        <v>39</v>
      </c>
      <c r="C30">
        <v>1726</v>
      </c>
      <c r="D30">
        <v>1726.300048828125</v>
      </c>
      <c r="E30">
        <v>1725.0999755859375</v>
      </c>
      <c r="F30">
        <v>1725.9000244140625</v>
      </c>
      <c r="G30">
        <v>386</v>
      </c>
      <c r="H30">
        <v>24980</v>
      </c>
      <c r="I30">
        <v>1.5668949156778325E-3</v>
      </c>
      <c r="J30">
        <v>2.7000732421875</v>
      </c>
      <c r="K30">
        <v>-3.179931640625</v>
      </c>
      <c r="L30">
        <v>54821</v>
      </c>
      <c r="M30">
        <v>1605</v>
      </c>
      <c r="N30">
        <v>1693.800048828125</v>
      </c>
      <c r="O30">
        <v>1593</v>
      </c>
      <c r="P30">
        <v>1633.933349609375</v>
      </c>
      <c r="Q30">
        <v>1601.199951171875</v>
      </c>
      <c r="R30">
        <v>1693.800048828125</v>
      </c>
      <c r="S30">
        <v>1454</v>
      </c>
      <c r="T30">
        <v>1585.0333658854167</v>
      </c>
    </row>
    <row r="31" spans="1:20" x14ac:dyDescent="0.35">
      <c r="A31" s="1">
        <v>45880.395138888889</v>
      </c>
      <c r="B31" t="s">
        <v>39</v>
      </c>
      <c r="C31">
        <v>1726.699951171875</v>
      </c>
      <c r="D31">
        <v>1727</v>
      </c>
      <c r="E31">
        <v>1726.0999755859375</v>
      </c>
      <c r="F31">
        <v>1726.0999755859375</v>
      </c>
      <c r="G31">
        <v>417</v>
      </c>
      <c r="H31">
        <v>25397</v>
      </c>
      <c r="I31">
        <v>1.6829297215858884E-3</v>
      </c>
      <c r="J31">
        <v>2.9000244140625</v>
      </c>
      <c r="K31">
        <v>-2.97998046875</v>
      </c>
      <c r="L31">
        <v>54821</v>
      </c>
      <c r="M31">
        <v>1605</v>
      </c>
      <c r="N31">
        <v>1693.800048828125</v>
      </c>
      <c r="O31">
        <v>1593</v>
      </c>
      <c r="P31">
        <v>1633.933349609375</v>
      </c>
      <c r="Q31">
        <v>1601.199951171875</v>
      </c>
      <c r="R31">
        <v>1693.800048828125</v>
      </c>
      <c r="S31">
        <v>1454</v>
      </c>
      <c r="T31">
        <v>1585.0333658854167</v>
      </c>
    </row>
    <row r="32" spans="1:20" x14ac:dyDescent="0.35">
      <c r="A32" s="1">
        <v>45880.395833333336</v>
      </c>
      <c r="B32" t="s">
        <v>39</v>
      </c>
      <c r="C32">
        <v>1727.800048828125</v>
      </c>
      <c r="D32">
        <v>1727.800048828125</v>
      </c>
      <c r="E32">
        <v>1726.4000244140625</v>
      </c>
      <c r="F32">
        <v>1726.699951171875</v>
      </c>
      <c r="G32">
        <v>825</v>
      </c>
      <c r="H32">
        <v>26222</v>
      </c>
      <c r="I32">
        <v>2.0311049786299025E-3</v>
      </c>
      <c r="J32">
        <v>3.5</v>
      </c>
      <c r="K32">
        <v>-2.3800048828125</v>
      </c>
      <c r="L32">
        <v>54821</v>
      </c>
      <c r="M32">
        <v>1605</v>
      </c>
      <c r="N32">
        <v>1693.800048828125</v>
      </c>
      <c r="O32">
        <v>1593</v>
      </c>
      <c r="P32">
        <v>1633.933349609375</v>
      </c>
      <c r="Q32">
        <v>1601.199951171875</v>
      </c>
      <c r="R32">
        <v>1693.800048828125</v>
      </c>
      <c r="S32">
        <v>1454</v>
      </c>
      <c r="T32">
        <v>1585.0333658854167</v>
      </c>
    </row>
    <row r="33" spans="1:20" x14ac:dyDescent="0.35">
      <c r="A33" s="1">
        <v>45880.396527777775</v>
      </c>
      <c r="B33" t="s">
        <v>39</v>
      </c>
      <c r="C33">
        <v>1728.300048828125</v>
      </c>
      <c r="D33">
        <v>1728.5</v>
      </c>
      <c r="E33">
        <v>1727.5</v>
      </c>
      <c r="F33">
        <v>1727.800048828125</v>
      </c>
      <c r="G33">
        <v>831</v>
      </c>
      <c r="H33">
        <v>27053</v>
      </c>
      <c r="I33">
        <v>2.6695089290837489E-3</v>
      </c>
      <c r="J33">
        <v>4.60009765625</v>
      </c>
      <c r="K33">
        <v>-1.2799072265625</v>
      </c>
      <c r="L33">
        <v>54821</v>
      </c>
      <c r="M33">
        <v>1605</v>
      </c>
      <c r="N33">
        <v>1693.800048828125</v>
      </c>
      <c r="O33">
        <v>1593</v>
      </c>
      <c r="P33">
        <v>1633.933349609375</v>
      </c>
      <c r="Q33">
        <v>1601.199951171875</v>
      </c>
      <c r="R33">
        <v>1693.800048828125</v>
      </c>
      <c r="S33">
        <v>1454</v>
      </c>
      <c r="T33">
        <v>1585.0333658854167</v>
      </c>
    </row>
    <row r="34" spans="1:20" x14ac:dyDescent="0.35">
      <c r="A34" s="1">
        <v>45880.397222222222</v>
      </c>
      <c r="B34" t="s">
        <v>39</v>
      </c>
      <c r="C34">
        <v>1728.5</v>
      </c>
      <c r="D34">
        <v>1728.9000244140625</v>
      </c>
      <c r="E34">
        <v>1728.0999755859375</v>
      </c>
      <c r="F34">
        <v>1728.0999755859375</v>
      </c>
      <c r="G34">
        <v>639</v>
      </c>
      <c r="H34">
        <v>27692</v>
      </c>
      <c r="I34">
        <v>2.8435611379458324E-3</v>
      </c>
      <c r="J34">
        <v>4.9000244140625</v>
      </c>
      <c r="K34">
        <v>-0.97998046875</v>
      </c>
      <c r="L34">
        <v>54821</v>
      </c>
      <c r="M34">
        <v>1605</v>
      </c>
      <c r="N34">
        <v>1693.800048828125</v>
      </c>
      <c r="O34">
        <v>1593</v>
      </c>
      <c r="P34">
        <v>1633.933349609375</v>
      </c>
      <c r="Q34">
        <v>1601.199951171875</v>
      </c>
      <c r="R34">
        <v>1693.800048828125</v>
      </c>
      <c r="S34">
        <v>1454</v>
      </c>
      <c r="T34">
        <v>1585.0333658854167</v>
      </c>
    </row>
    <row r="35" spans="1:20" x14ac:dyDescent="0.35">
      <c r="A35" s="1">
        <v>45880.397916666669</v>
      </c>
      <c r="B35" t="s">
        <v>39</v>
      </c>
      <c r="C35">
        <v>1729.300048828125</v>
      </c>
      <c r="D35">
        <v>1729.4000244140625</v>
      </c>
      <c r="E35">
        <v>1728</v>
      </c>
      <c r="F35">
        <v>1728.800048828125</v>
      </c>
      <c r="G35">
        <v>1238</v>
      </c>
      <c r="H35">
        <v>28930</v>
      </c>
      <c r="I35">
        <v>3.2498246372637206E-3</v>
      </c>
      <c r="J35">
        <v>5.60009765625</v>
      </c>
      <c r="K35">
        <v>-0.2799072265625</v>
      </c>
      <c r="L35">
        <v>54821</v>
      </c>
      <c r="M35">
        <v>1605</v>
      </c>
      <c r="N35">
        <v>1693.800048828125</v>
      </c>
      <c r="O35">
        <v>1593</v>
      </c>
      <c r="P35">
        <v>1633.933349609375</v>
      </c>
      <c r="Q35">
        <v>1601.199951171875</v>
      </c>
      <c r="R35">
        <v>1693.800048828125</v>
      </c>
      <c r="S35">
        <v>1454</v>
      </c>
      <c r="T35">
        <v>1585.0333658854167</v>
      </c>
    </row>
    <row r="36" spans="1:20" x14ac:dyDescent="0.35">
      <c r="A36" s="1">
        <v>45880.398611111108</v>
      </c>
      <c r="B36" t="s">
        <v>39</v>
      </c>
      <c r="C36">
        <v>1729.9000244140625</v>
      </c>
      <c r="D36">
        <v>1730.4000244140625</v>
      </c>
      <c r="E36">
        <v>1729</v>
      </c>
      <c r="F36">
        <v>1729.199951171875</v>
      </c>
      <c r="G36">
        <v>1555</v>
      </c>
      <c r="H36">
        <v>30485</v>
      </c>
      <c r="I36">
        <v>3.4818942490798328E-3</v>
      </c>
      <c r="J36">
        <v>6</v>
      </c>
      <c r="K36">
        <v>0.1199951171875</v>
      </c>
      <c r="L36">
        <v>54821</v>
      </c>
      <c r="M36">
        <v>1605</v>
      </c>
      <c r="N36">
        <v>1693.800048828125</v>
      </c>
      <c r="O36">
        <v>1593</v>
      </c>
      <c r="P36">
        <v>1633.933349609375</v>
      </c>
      <c r="Q36">
        <v>1601.199951171875</v>
      </c>
      <c r="R36">
        <v>1693.800048828125</v>
      </c>
      <c r="S36">
        <v>1454</v>
      </c>
      <c r="T36">
        <v>1585.0333658854167</v>
      </c>
    </row>
    <row r="37" spans="1:20" x14ac:dyDescent="0.35">
      <c r="A37" s="1">
        <v>45880.399305555555</v>
      </c>
      <c r="B37" t="s">
        <v>39</v>
      </c>
      <c r="C37">
        <v>1731.300048828125</v>
      </c>
      <c r="D37">
        <v>1732.5</v>
      </c>
      <c r="E37">
        <v>1729.699951171875</v>
      </c>
      <c r="F37">
        <v>1729.9000244140625</v>
      </c>
      <c r="G37">
        <v>2536</v>
      </c>
      <c r="H37">
        <v>33021</v>
      </c>
      <c r="I37">
        <v>3.8881577483977207E-3</v>
      </c>
      <c r="J37">
        <v>6.7000732421875</v>
      </c>
      <c r="K37">
        <v>0.820068359375</v>
      </c>
      <c r="L37">
        <v>54821</v>
      </c>
      <c r="M37">
        <v>1605</v>
      </c>
      <c r="N37">
        <v>1693.800048828125</v>
      </c>
      <c r="O37">
        <v>1593</v>
      </c>
      <c r="P37">
        <v>1633.933349609375</v>
      </c>
      <c r="Q37">
        <v>1601.199951171875</v>
      </c>
      <c r="R37">
        <v>1693.800048828125</v>
      </c>
      <c r="S37">
        <v>1454</v>
      </c>
      <c r="T37">
        <v>1585.0333658854167</v>
      </c>
    </row>
    <row r="38" spans="1:20" x14ac:dyDescent="0.35">
      <c r="A38" s="1">
        <v>45880.4</v>
      </c>
      <c r="B38" t="s">
        <v>39</v>
      </c>
      <c r="C38">
        <v>1732.9000244140625</v>
      </c>
      <c r="D38">
        <v>1732.9000244140625</v>
      </c>
      <c r="E38">
        <v>1731.5</v>
      </c>
      <c r="F38">
        <v>1731.5</v>
      </c>
      <c r="G38">
        <v>1020</v>
      </c>
      <c r="H38">
        <v>34041</v>
      </c>
      <c r="I38">
        <v>4.8166487136217066E-3</v>
      </c>
      <c r="J38">
        <v>8.300048828125</v>
      </c>
      <c r="K38">
        <v>2.4200439453125</v>
      </c>
      <c r="L38">
        <v>54821</v>
      </c>
      <c r="M38">
        <v>1605</v>
      </c>
      <c r="N38">
        <v>1693.800048828125</v>
      </c>
      <c r="O38">
        <v>1593</v>
      </c>
      <c r="P38">
        <v>1633.933349609375</v>
      </c>
      <c r="Q38">
        <v>1601.199951171875</v>
      </c>
      <c r="R38">
        <v>1693.800048828125</v>
      </c>
      <c r="S38">
        <v>1454</v>
      </c>
      <c r="T38">
        <v>1585.0333658854167</v>
      </c>
    </row>
    <row r="39" spans="1:20" x14ac:dyDescent="0.35">
      <c r="A39" s="1">
        <v>45880.400694444441</v>
      </c>
      <c r="B39" t="s">
        <v>39</v>
      </c>
      <c r="C39">
        <v>1734</v>
      </c>
      <c r="D39">
        <v>1734.5</v>
      </c>
      <c r="E39">
        <v>1732.5</v>
      </c>
      <c r="F39">
        <v>1732.9000244140625</v>
      </c>
      <c r="G39">
        <v>2226</v>
      </c>
      <c r="H39">
        <v>36267</v>
      </c>
      <c r="I39">
        <v>5.6291048729376373E-3</v>
      </c>
      <c r="J39">
        <v>9.7000732421875</v>
      </c>
      <c r="K39">
        <v>3.820068359375</v>
      </c>
      <c r="L39">
        <v>54821</v>
      </c>
      <c r="M39">
        <v>1605</v>
      </c>
      <c r="N39">
        <v>1693.800048828125</v>
      </c>
      <c r="O39">
        <v>1593</v>
      </c>
      <c r="P39">
        <v>1633.933349609375</v>
      </c>
      <c r="Q39">
        <v>1601.199951171875</v>
      </c>
      <c r="R39">
        <v>1693.800048828125</v>
      </c>
      <c r="S39">
        <v>1454</v>
      </c>
      <c r="T39">
        <v>1585.0333658854167</v>
      </c>
    </row>
    <row r="40" spans="1:20" x14ac:dyDescent="0.35">
      <c r="A40" s="1">
        <v>45880.401388888888</v>
      </c>
      <c r="B40" t="s">
        <v>39</v>
      </c>
      <c r="C40">
        <v>1735</v>
      </c>
      <c r="D40">
        <v>1735</v>
      </c>
      <c r="E40">
        <v>1733</v>
      </c>
      <c r="F40">
        <v>1734.199951171875</v>
      </c>
      <c r="G40">
        <v>1639</v>
      </c>
      <c r="H40">
        <v>37906</v>
      </c>
      <c r="I40">
        <v>6.3834727899796931E-3</v>
      </c>
      <c r="J40">
        <v>11</v>
      </c>
      <c r="K40">
        <v>5.1199951171875</v>
      </c>
      <c r="L40">
        <v>54821</v>
      </c>
      <c r="M40">
        <v>1605</v>
      </c>
      <c r="N40">
        <v>1693.800048828125</v>
      </c>
      <c r="O40">
        <v>1593</v>
      </c>
      <c r="P40">
        <v>1633.933349609375</v>
      </c>
      <c r="Q40">
        <v>1601.199951171875</v>
      </c>
      <c r="R40">
        <v>1693.800048828125</v>
      </c>
      <c r="S40">
        <v>1454</v>
      </c>
      <c r="T40">
        <v>1585.0333658854167</v>
      </c>
    </row>
    <row r="41" spans="1:20" x14ac:dyDescent="0.35">
      <c r="A41" s="1">
        <v>45880.402083333334</v>
      </c>
      <c r="B41" t="s">
        <v>39</v>
      </c>
      <c r="C41">
        <v>1734.300048828125</v>
      </c>
      <c r="D41">
        <v>1736</v>
      </c>
      <c r="E41">
        <v>1734.300048828125</v>
      </c>
      <c r="F41">
        <v>1735</v>
      </c>
      <c r="G41">
        <v>1578</v>
      </c>
      <c r="H41">
        <v>39484</v>
      </c>
      <c r="I41">
        <v>6.8477536922516092E-3</v>
      </c>
      <c r="J41">
        <v>11.800048828125</v>
      </c>
      <c r="K41">
        <v>5.9200439453125</v>
      </c>
      <c r="L41">
        <v>54821</v>
      </c>
      <c r="M41">
        <v>1605</v>
      </c>
      <c r="N41">
        <v>1693.800048828125</v>
      </c>
      <c r="O41">
        <v>1593</v>
      </c>
      <c r="P41">
        <v>1633.933349609375</v>
      </c>
      <c r="Q41">
        <v>1601.199951171875</v>
      </c>
      <c r="R41">
        <v>1693.800048828125</v>
      </c>
      <c r="S41">
        <v>1454</v>
      </c>
      <c r="T41">
        <v>1585.0333658854167</v>
      </c>
    </row>
    <row r="42" spans="1:20" x14ac:dyDescent="0.35">
      <c r="A42" s="1">
        <v>45880.402777777781</v>
      </c>
      <c r="B42" t="s">
        <v>39</v>
      </c>
      <c r="C42">
        <v>1733</v>
      </c>
      <c r="D42">
        <v>1735</v>
      </c>
      <c r="E42">
        <v>1732.5999755859375</v>
      </c>
      <c r="F42">
        <v>1734.300048828125</v>
      </c>
      <c r="G42">
        <v>2095</v>
      </c>
      <c r="H42">
        <v>41579</v>
      </c>
      <c r="I42">
        <v>6.4415610322535672E-3</v>
      </c>
      <c r="J42">
        <v>11.10009765625</v>
      </c>
      <c r="K42">
        <v>5.2200927734375</v>
      </c>
      <c r="L42">
        <v>54821</v>
      </c>
      <c r="M42">
        <v>1605</v>
      </c>
      <c r="N42">
        <v>1693.800048828125</v>
      </c>
      <c r="O42">
        <v>1593</v>
      </c>
      <c r="P42">
        <v>1633.933349609375</v>
      </c>
      <c r="Q42">
        <v>1601.199951171875</v>
      </c>
      <c r="R42">
        <v>1693.800048828125</v>
      </c>
      <c r="S42">
        <v>1454</v>
      </c>
      <c r="T42">
        <v>1585.0333658854167</v>
      </c>
    </row>
    <row r="43" spans="1:20" x14ac:dyDescent="0.35">
      <c r="A43" s="1">
        <v>45880.40347222222</v>
      </c>
      <c r="B43" t="s">
        <v>39</v>
      </c>
      <c r="C43">
        <v>1733.4000244140625</v>
      </c>
      <c r="D43">
        <v>1733.800048828125</v>
      </c>
      <c r="E43">
        <v>1732</v>
      </c>
      <c r="F43">
        <v>1733</v>
      </c>
      <c r="G43">
        <v>1362</v>
      </c>
      <c r="H43">
        <v>42941</v>
      </c>
      <c r="I43">
        <v>5.6871222758916647E-3</v>
      </c>
      <c r="J43">
        <v>9.800048828125</v>
      </c>
      <c r="K43">
        <v>3.9200439453125</v>
      </c>
      <c r="L43">
        <v>54821</v>
      </c>
      <c r="M43">
        <v>1605</v>
      </c>
      <c r="N43">
        <v>1693.800048828125</v>
      </c>
      <c r="O43">
        <v>1593</v>
      </c>
      <c r="P43">
        <v>1633.933349609375</v>
      </c>
      <c r="Q43">
        <v>1601.199951171875</v>
      </c>
      <c r="R43">
        <v>1693.800048828125</v>
      </c>
      <c r="S43">
        <v>1454</v>
      </c>
      <c r="T43">
        <v>1585.0333658854167</v>
      </c>
    </row>
    <row r="44" spans="1:20" x14ac:dyDescent="0.35">
      <c r="A44" s="1">
        <v>45880.404166666667</v>
      </c>
      <c r="B44" t="s">
        <v>39</v>
      </c>
      <c r="C44">
        <v>1734.300048828125</v>
      </c>
      <c r="D44">
        <v>1735</v>
      </c>
      <c r="E44">
        <v>1733.300048828125</v>
      </c>
      <c r="F44">
        <v>1733.5</v>
      </c>
      <c r="G44">
        <v>808</v>
      </c>
      <c r="H44">
        <v>43749</v>
      </c>
      <c r="I44">
        <v>5.9772801299816511E-3</v>
      </c>
      <c r="J44">
        <v>10.300048828125</v>
      </c>
      <c r="K44">
        <v>4.4200439453125</v>
      </c>
      <c r="L44">
        <v>54821</v>
      </c>
      <c r="M44">
        <v>1605</v>
      </c>
      <c r="N44">
        <v>1693.800048828125</v>
      </c>
      <c r="O44">
        <v>1593</v>
      </c>
      <c r="P44">
        <v>1633.933349609375</v>
      </c>
      <c r="Q44">
        <v>1601.199951171875</v>
      </c>
      <c r="R44">
        <v>1693.800048828125</v>
      </c>
      <c r="S44">
        <v>1454</v>
      </c>
      <c r="T44">
        <v>1585.0333658854167</v>
      </c>
    </row>
    <row r="45" spans="1:20" x14ac:dyDescent="0.35">
      <c r="A45" s="1">
        <v>45880.404861111114</v>
      </c>
      <c r="B45" t="s">
        <v>39</v>
      </c>
      <c r="C45">
        <v>1733.9000244140625</v>
      </c>
      <c r="D45">
        <v>1734.699951171875</v>
      </c>
      <c r="E45">
        <v>1733.300048828125</v>
      </c>
      <c r="F45">
        <v>1734.300048828125</v>
      </c>
      <c r="G45">
        <v>583</v>
      </c>
      <c r="H45">
        <v>44332</v>
      </c>
      <c r="I45">
        <v>6.4415610322535672E-3</v>
      </c>
      <c r="J45">
        <v>11.10009765625</v>
      </c>
      <c r="K45">
        <v>5.2200927734375</v>
      </c>
      <c r="L45">
        <v>54821</v>
      </c>
      <c r="M45">
        <v>1605</v>
      </c>
      <c r="N45">
        <v>1693.800048828125</v>
      </c>
      <c r="O45">
        <v>1593</v>
      </c>
      <c r="P45">
        <v>1633.933349609375</v>
      </c>
      <c r="Q45">
        <v>1601.199951171875</v>
      </c>
      <c r="R45">
        <v>1693.800048828125</v>
      </c>
      <c r="S45">
        <v>1454</v>
      </c>
      <c r="T45">
        <v>1585.0333658854167</v>
      </c>
    </row>
    <row r="46" spans="1:20" x14ac:dyDescent="0.35">
      <c r="A46" s="1">
        <v>45880.405555555553</v>
      </c>
      <c r="B46" t="s">
        <v>39</v>
      </c>
      <c r="C46">
        <v>1733</v>
      </c>
      <c r="D46">
        <v>1734</v>
      </c>
      <c r="E46">
        <v>1732.5999755859375</v>
      </c>
      <c r="F46">
        <v>1733.300048828125</v>
      </c>
      <c r="G46">
        <v>642</v>
      </c>
      <c r="H46">
        <v>44974</v>
      </c>
      <c r="I46">
        <v>5.8612453240735954E-3</v>
      </c>
      <c r="J46">
        <v>10.10009765625</v>
      </c>
      <c r="K46">
        <v>4.2200927734375</v>
      </c>
      <c r="L46">
        <v>54821</v>
      </c>
      <c r="M46">
        <v>1605</v>
      </c>
      <c r="N46">
        <v>1693.800048828125</v>
      </c>
      <c r="O46">
        <v>1593</v>
      </c>
      <c r="P46">
        <v>1633.933349609375</v>
      </c>
      <c r="Q46">
        <v>1601.199951171875</v>
      </c>
      <c r="R46">
        <v>1693.800048828125</v>
      </c>
      <c r="S46">
        <v>1454</v>
      </c>
      <c r="T46">
        <v>1585.0333658854167</v>
      </c>
    </row>
    <row r="47" spans="1:20" x14ac:dyDescent="0.35">
      <c r="A47" s="1">
        <v>45880.40625</v>
      </c>
      <c r="B47" t="s">
        <v>39</v>
      </c>
      <c r="C47">
        <v>1731.699951171875</v>
      </c>
      <c r="D47">
        <v>1734</v>
      </c>
      <c r="E47">
        <v>1731.199951171875</v>
      </c>
      <c r="F47">
        <v>1733</v>
      </c>
      <c r="G47">
        <v>1181</v>
      </c>
      <c r="H47">
        <v>46155</v>
      </c>
      <c r="I47">
        <v>5.6871222758916647E-3</v>
      </c>
      <c r="J47">
        <v>9.800048828125</v>
      </c>
      <c r="K47">
        <v>3.9200439453125</v>
      </c>
      <c r="L47">
        <v>54821</v>
      </c>
      <c r="M47">
        <v>1605</v>
      </c>
      <c r="N47">
        <v>1693.800048828125</v>
      </c>
      <c r="O47">
        <v>1593</v>
      </c>
      <c r="P47">
        <v>1633.933349609375</v>
      </c>
      <c r="Q47">
        <v>1601.199951171875</v>
      </c>
      <c r="R47">
        <v>1693.800048828125</v>
      </c>
      <c r="S47">
        <v>1454</v>
      </c>
      <c r="T47">
        <v>1585.0333658854167</v>
      </c>
    </row>
    <row r="48" spans="1:20" x14ac:dyDescent="0.35">
      <c r="A48" s="1">
        <v>45880.406944444447</v>
      </c>
      <c r="B48" t="s">
        <v>39</v>
      </c>
      <c r="C48">
        <v>1732.9000244140625</v>
      </c>
      <c r="D48">
        <v>1733.4000244140625</v>
      </c>
      <c r="E48">
        <v>1731.300048828125</v>
      </c>
      <c r="F48">
        <v>1731.4000244140625</v>
      </c>
      <c r="G48">
        <v>648</v>
      </c>
      <c r="H48">
        <v>46803</v>
      </c>
      <c r="I48">
        <v>4.7586313106676792E-3</v>
      </c>
      <c r="J48">
        <v>8.2000732421875</v>
      </c>
      <c r="K48">
        <v>2.320068359375</v>
      </c>
      <c r="L48">
        <v>54821</v>
      </c>
      <c r="M48">
        <v>1605</v>
      </c>
      <c r="N48">
        <v>1693.800048828125</v>
      </c>
      <c r="O48">
        <v>1593</v>
      </c>
      <c r="P48">
        <v>1633.933349609375</v>
      </c>
      <c r="Q48">
        <v>1601.199951171875</v>
      </c>
      <c r="R48">
        <v>1693.800048828125</v>
      </c>
      <c r="S48">
        <v>1454</v>
      </c>
      <c r="T48">
        <v>1585.0333658854167</v>
      </c>
    </row>
    <row r="49" spans="1:20" x14ac:dyDescent="0.35">
      <c r="A49" s="1">
        <v>45880.407638888886</v>
      </c>
      <c r="B49" t="s">
        <v>39</v>
      </c>
      <c r="C49">
        <v>1733.9000244140625</v>
      </c>
      <c r="D49">
        <v>1734</v>
      </c>
      <c r="E49">
        <v>1732.9000244140625</v>
      </c>
      <c r="F49">
        <v>1732.9000244140625</v>
      </c>
      <c r="G49">
        <v>738</v>
      </c>
      <c r="H49">
        <v>47541</v>
      </c>
      <c r="I49">
        <v>5.6291048729376373E-3</v>
      </c>
      <c r="J49">
        <v>9.7000732421875</v>
      </c>
      <c r="K49">
        <v>3.820068359375</v>
      </c>
      <c r="L49">
        <v>54821</v>
      </c>
      <c r="M49">
        <v>1605</v>
      </c>
      <c r="N49">
        <v>1693.800048828125</v>
      </c>
      <c r="O49">
        <v>1593</v>
      </c>
      <c r="P49">
        <v>1633.933349609375</v>
      </c>
      <c r="Q49">
        <v>1601.199951171875</v>
      </c>
      <c r="R49">
        <v>1693.800048828125</v>
      </c>
      <c r="S49">
        <v>1454</v>
      </c>
      <c r="T49">
        <v>1585.0333658854167</v>
      </c>
    </row>
    <row r="50" spans="1:20" x14ac:dyDescent="0.35">
      <c r="A50" s="1">
        <v>45880.408333333333</v>
      </c>
      <c r="B50" t="s">
        <v>39</v>
      </c>
      <c r="C50">
        <v>1733.5999755859375</v>
      </c>
      <c r="D50">
        <v>1734.699951171875</v>
      </c>
      <c r="E50">
        <v>1733.300048828125</v>
      </c>
      <c r="F50">
        <v>1733.9000244140625</v>
      </c>
      <c r="G50">
        <v>836</v>
      </c>
      <c r="H50">
        <v>48377</v>
      </c>
      <c r="I50">
        <v>6.2094205811176091E-3</v>
      </c>
      <c r="J50">
        <v>10.7000732421875</v>
      </c>
      <c r="K50">
        <v>4.820068359375</v>
      </c>
      <c r="L50">
        <v>54821</v>
      </c>
      <c r="M50">
        <v>1605</v>
      </c>
      <c r="N50">
        <v>1693.800048828125</v>
      </c>
      <c r="O50">
        <v>1593</v>
      </c>
      <c r="P50">
        <v>1633.933349609375</v>
      </c>
      <c r="Q50">
        <v>1601.199951171875</v>
      </c>
      <c r="R50">
        <v>1693.800048828125</v>
      </c>
      <c r="S50">
        <v>1454</v>
      </c>
      <c r="T50">
        <v>1585.0333658854167</v>
      </c>
    </row>
    <row r="51" spans="1:20" x14ac:dyDescent="0.35">
      <c r="A51" s="1">
        <v>45880.40902777778</v>
      </c>
      <c r="B51" t="s">
        <v>39</v>
      </c>
      <c r="C51">
        <v>1734.800048828125</v>
      </c>
      <c r="D51">
        <v>1735</v>
      </c>
      <c r="E51">
        <v>1733.300048828125</v>
      </c>
      <c r="F51">
        <v>1733.699951171875</v>
      </c>
      <c r="G51">
        <v>782</v>
      </c>
      <c r="H51">
        <v>49159</v>
      </c>
      <c r="I51">
        <v>6.0933149358897067E-3</v>
      </c>
      <c r="J51">
        <v>10.5</v>
      </c>
      <c r="K51">
        <v>4.6199951171875</v>
      </c>
      <c r="L51">
        <v>54821</v>
      </c>
      <c r="M51">
        <v>1605</v>
      </c>
      <c r="N51">
        <v>1693.800048828125</v>
      </c>
      <c r="O51">
        <v>1593</v>
      </c>
      <c r="P51">
        <v>1633.933349609375</v>
      </c>
      <c r="Q51">
        <v>1601.199951171875</v>
      </c>
      <c r="R51">
        <v>1693.800048828125</v>
      </c>
      <c r="S51">
        <v>1454</v>
      </c>
      <c r="T51">
        <v>1585.0333658854167</v>
      </c>
    </row>
    <row r="52" spans="1:20" x14ac:dyDescent="0.35">
      <c r="A52" s="1">
        <v>45880.409722222219</v>
      </c>
      <c r="B52" t="s">
        <v>39</v>
      </c>
      <c r="C52">
        <v>1735.0999755859375</v>
      </c>
      <c r="D52">
        <v>1735.5</v>
      </c>
      <c r="E52">
        <v>1734.4000244140625</v>
      </c>
      <c r="F52">
        <v>1734.800048828125</v>
      </c>
      <c r="G52">
        <v>1138</v>
      </c>
      <c r="H52">
        <v>50297</v>
      </c>
      <c r="I52">
        <v>6.7317188863435535E-3</v>
      </c>
      <c r="J52">
        <v>11.60009765625</v>
      </c>
      <c r="K52">
        <v>5.7200927734375</v>
      </c>
      <c r="L52">
        <v>54821</v>
      </c>
      <c r="M52">
        <v>1605</v>
      </c>
      <c r="N52">
        <v>1693.800048828125</v>
      </c>
      <c r="O52">
        <v>1593</v>
      </c>
      <c r="P52">
        <v>1633.933349609375</v>
      </c>
      <c r="Q52">
        <v>1601.199951171875</v>
      </c>
      <c r="R52">
        <v>1693.800048828125</v>
      </c>
      <c r="S52">
        <v>1454</v>
      </c>
      <c r="T52">
        <v>1585.0333658854167</v>
      </c>
    </row>
    <row r="53" spans="1:20" x14ac:dyDescent="0.35">
      <c r="A53" s="1">
        <v>45880.410416666666</v>
      </c>
      <c r="B53" t="s">
        <v>39</v>
      </c>
      <c r="C53">
        <v>1735.4000244140625</v>
      </c>
      <c r="D53">
        <v>1736.5</v>
      </c>
      <c r="E53">
        <v>1735.0999755859375</v>
      </c>
      <c r="F53">
        <v>1735.0999755859375</v>
      </c>
      <c r="G53">
        <v>1477</v>
      </c>
      <c r="H53">
        <v>51774</v>
      </c>
      <c r="I53">
        <v>6.9057710952056374E-3</v>
      </c>
      <c r="J53">
        <v>11.9000244140625</v>
      </c>
      <c r="K53">
        <v>6.02001953125</v>
      </c>
      <c r="L53">
        <v>54821</v>
      </c>
      <c r="M53">
        <v>1605</v>
      </c>
      <c r="N53">
        <v>1693.800048828125</v>
      </c>
      <c r="O53">
        <v>1593</v>
      </c>
      <c r="P53">
        <v>1633.933349609375</v>
      </c>
      <c r="Q53">
        <v>1601.199951171875</v>
      </c>
      <c r="R53">
        <v>1693.800048828125</v>
      </c>
      <c r="S53">
        <v>1454</v>
      </c>
      <c r="T53">
        <v>1585.0333658854167</v>
      </c>
    </row>
    <row r="54" spans="1:20" x14ac:dyDescent="0.35">
      <c r="A54" s="1">
        <v>45880.411111111112</v>
      </c>
      <c r="B54" t="s">
        <v>39</v>
      </c>
      <c r="C54">
        <v>1735.9000244140625</v>
      </c>
      <c r="D54">
        <v>1736.5</v>
      </c>
      <c r="E54">
        <v>1735.5</v>
      </c>
      <c r="F54">
        <v>1735.5</v>
      </c>
      <c r="G54">
        <v>472</v>
      </c>
      <c r="H54">
        <v>52246</v>
      </c>
      <c r="I54">
        <v>7.1379115463415955E-3</v>
      </c>
      <c r="J54">
        <v>12.300048828125</v>
      </c>
      <c r="K54">
        <v>6.4200439453125</v>
      </c>
      <c r="L54">
        <v>54821</v>
      </c>
      <c r="M54">
        <v>1605</v>
      </c>
      <c r="N54">
        <v>1693.800048828125</v>
      </c>
      <c r="O54">
        <v>1593</v>
      </c>
      <c r="P54">
        <v>1633.933349609375</v>
      </c>
      <c r="Q54">
        <v>1601.199951171875</v>
      </c>
      <c r="R54">
        <v>1693.800048828125</v>
      </c>
      <c r="S54">
        <v>1454</v>
      </c>
      <c r="T54">
        <v>1585.0333658854167</v>
      </c>
    </row>
    <row r="55" spans="1:20" x14ac:dyDescent="0.35">
      <c r="A55" s="1">
        <v>45880.411805555559</v>
      </c>
      <c r="B55" t="s">
        <v>39</v>
      </c>
      <c r="C55">
        <v>1737</v>
      </c>
      <c r="D55">
        <v>1737.699951171875</v>
      </c>
      <c r="E55">
        <v>1735.9000244140625</v>
      </c>
      <c r="F55">
        <v>1735.9000244140625</v>
      </c>
      <c r="G55">
        <v>1361</v>
      </c>
      <c r="H55">
        <v>53607</v>
      </c>
      <c r="I55">
        <v>7.3700519974775535E-3</v>
      </c>
      <c r="J55">
        <v>12.7000732421875</v>
      </c>
      <c r="K55">
        <v>6.820068359375</v>
      </c>
      <c r="L55">
        <v>54821</v>
      </c>
      <c r="M55">
        <v>1605</v>
      </c>
      <c r="N55">
        <v>1693.800048828125</v>
      </c>
      <c r="O55">
        <v>1593</v>
      </c>
      <c r="P55">
        <v>1633.933349609375</v>
      </c>
      <c r="Q55">
        <v>1601.199951171875</v>
      </c>
      <c r="R55">
        <v>1693.800048828125</v>
      </c>
      <c r="S55">
        <v>1454</v>
      </c>
      <c r="T55">
        <v>1585.0333658854167</v>
      </c>
    </row>
    <row r="56" spans="1:20" x14ac:dyDescent="0.35">
      <c r="A56" s="1">
        <v>45880.412499999999</v>
      </c>
      <c r="B56" t="s">
        <v>39</v>
      </c>
      <c r="C56">
        <v>1736</v>
      </c>
      <c r="D56">
        <v>1738.5</v>
      </c>
      <c r="E56">
        <v>1735.800048828125</v>
      </c>
      <c r="F56">
        <v>1737</v>
      </c>
      <c r="G56">
        <v>1574</v>
      </c>
      <c r="H56">
        <v>55181</v>
      </c>
      <c r="I56">
        <v>8.0083851086115536E-3</v>
      </c>
      <c r="J56">
        <v>13.800048828125</v>
      </c>
      <c r="K56">
        <v>7.9200439453125</v>
      </c>
      <c r="L56">
        <v>54821</v>
      </c>
      <c r="M56">
        <v>1605</v>
      </c>
      <c r="N56">
        <v>1693.800048828125</v>
      </c>
      <c r="O56">
        <v>1593</v>
      </c>
      <c r="P56">
        <v>1633.933349609375</v>
      </c>
      <c r="Q56">
        <v>1601.199951171875</v>
      </c>
      <c r="R56">
        <v>1693.800048828125</v>
      </c>
      <c r="S56">
        <v>1454</v>
      </c>
      <c r="T56">
        <v>1585.0333658854167</v>
      </c>
    </row>
    <row r="57" spans="1:20" x14ac:dyDescent="0.35">
      <c r="A57" s="1">
        <v>45880.413194444445</v>
      </c>
      <c r="B57" t="s">
        <v>39</v>
      </c>
      <c r="C57">
        <v>1736.9000244140625</v>
      </c>
      <c r="D57">
        <v>1737.5</v>
      </c>
      <c r="E57">
        <v>1736</v>
      </c>
      <c r="F57">
        <v>1736</v>
      </c>
      <c r="G57">
        <v>1232</v>
      </c>
      <c r="H57">
        <v>56413</v>
      </c>
      <c r="I57">
        <v>7.4280694004315818E-3</v>
      </c>
      <c r="J57">
        <v>12.800048828125</v>
      </c>
      <c r="K57">
        <v>6.9200439453125</v>
      </c>
      <c r="L57">
        <v>54821</v>
      </c>
      <c r="M57">
        <v>1605</v>
      </c>
      <c r="N57">
        <v>1693.800048828125</v>
      </c>
      <c r="O57">
        <v>1593</v>
      </c>
      <c r="P57">
        <v>1633.933349609375</v>
      </c>
      <c r="Q57">
        <v>1601.199951171875</v>
      </c>
      <c r="R57">
        <v>1693.800048828125</v>
      </c>
      <c r="S57">
        <v>1454</v>
      </c>
      <c r="T57">
        <v>1585.0333658854167</v>
      </c>
    </row>
    <row r="58" spans="1:20" x14ac:dyDescent="0.35">
      <c r="A58" s="1">
        <v>45880.413888888892</v>
      </c>
      <c r="B58" t="s">
        <v>39</v>
      </c>
      <c r="C58">
        <v>1739</v>
      </c>
      <c r="D58">
        <v>1739.800048828125</v>
      </c>
      <c r="E58">
        <v>1736.5</v>
      </c>
      <c r="F58">
        <v>1736.9000244140625</v>
      </c>
      <c r="G58">
        <v>1824</v>
      </c>
      <c r="H58">
        <v>58237</v>
      </c>
      <c r="I58">
        <v>7.9503677056575253E-3</v>
      </c>
      <c r="J58">
        <v>13.7000732421875</v>
      </c>
      <c r="K58">
        <v>7.820068359375</v>
      </c>
      <c r="L58">
        <v>54821</v>
      </c>
      <c r="M58">
        <v>1605</v>
      </c>
      <c r="N58">
        <v>1693.800048828125</v>
      </c>
      <c r="O58">
        <v>1593</v>
      </c>
      <c r="P58">
        <v>1633.933349609375</v>
      </c>
      <c r="Q58">
        <v>1601.199951171875</v>
      </c>
      <c r="R58">
        <v>1693.800048828125</v>
      </c>
      <c r="S58">
        <v>1454</v>
      </c>
      <c r="T58">
        <v>1585.0333658854167</v>
      </c>
    </row>
    <row r="59" spans="1:20" x14ac:dyDescent="0.35">
      <c r="A59" s="1">
        <v>45880.414583333331</v>
      </c>
      <c r="B59" t="s">
        <v>39</v>
      </c>
      <c r="C59">
        <v>1737.699951171875</v>
      </c>
      <c r="D59">
        <v>1739</v>
      </c>
      <c r="E59">
        <v>1736.5</v>
      </c>
      <c r="F59">
        <v>1739</v>
      </c>
      <c r="G59">
        <v>1477</v>
      </c>
      <c r="H59">
        <v>59714</v>
      </c>
      <c r="I59">
        <v>9.1690165249714971E-3</v>
      </c>
      <c r="J59">
        <v>15.800048828125</v>
      </c>
      <c r="K59">
        <v>9.9200439453125</v>
      </c>
      <c r="L59">
        <v>54821</v>
      </c>
      <c r="M59">
        <v>1605</v>
      </c>
      <c r="N59">
        <v>1693.800048828125</v>
      </c>
      <c r="O59">
        <v>1593</v>
      </c>
      <c r="P59">
        <v>1633.933349609375</v>
      </c>
      <c r="Q59">
        <v>1601.199951171875</v>
      </c>
      <c r="R59">
        <v>1693.800048828125</v>
      </c>
      <c r="S59">
        <v>1454</v>
      </c>
      <c r="T59">
        <v>1585.0333658854167</v>
      </c>
    </row>
    <row r="60" spans="1:20" x14ac:dyDescent="0.35">
      <c r="A60" s="1">
        <v>45880.415277777778</v>
      </c>
      <c r="B60" t="s">
        <v>39</v>
      </c>
      <c r="C60">
        <v>1736.4000244140625</v>
      </c>
      <c r="D60">
        <v>1737.699951171875</v>
      </c>
      <c r="E60">
        <v>1735.5</v>
      </c>
      <c r="F60">
        <v>1737.699951171875</v>
      </c>
      <c r="G60">
        <v>1625</v>
      </c>
      <c r="H60">
        <v>61339</v>
      </c>
      <c r="I60">
        <v>8.4145777686095956E-3</v>
      </c>
      <c r="J60">
        <v>14.5</v>
      </c>
      <c r="K60">
        <v>8.6199951171875</v>
      </c>
      <c r="L60">
        <v>54821</v>
      </c>
      <c r="M60">
        <v>1605</v>
      </c>
      <c r="N60">
        <v>1693.800048828125</v>
      </c>
      <c r="O60">
        <v>1593</v>
      </c>
      <c r="P60">
        <v>1633.933349609375</v>
      </c>
      <c r="Q60">
        <v>1601.199951171875</v>
      </c>
      <c r="R60">
        <v>1693.800048828125</v>
      </c>
      <c r="S60">
        <v>1454</v>
      </c>
      <c r="T60">
        <v>1585.0333658854167</v>
      </c>
    </row>
    <row r="61" spans="1:20" x14ac:dyDescent="0.35">
      <c r="A61" s="1">
        <v>45880.415972222225</v>
      </c>
      <c r="B61" t="s">
        <v>39</v>
      </c>
      <c r="C61">
        <v>1737.5</v>
      </c>
      <c r="D61">
        <v>1738.4000244140625</v>
      </c>
      <c r="E61">
        <v>1736.0999755859375</v>
      </c>
      <c r="F61">
        <v>1736.4000244140625</v>
      </c>
      <c r="G61">
        <v>969</v>
      </c>
      <c r="H61">
        <v>62308</v>
      </c>
      <c r="I61">
        <v>7.6602098515675399E-3</v>
      </c>
      <c r="J61">
        <v>13.2000732421875</v>
      </c>
      <c r="K61">
        <v>7.320068359375</v>
      </c>
      <c r="L61">
        <v>54821</v>
      </c>
      <c r="M61">
        <v>1605</v>
      </c>
      <c r="N61">
        <v>1693.800048828125</v>
      </c>
      <c r="O61">
        <v>1593</v>
      </c>
      <c r="P61">
        <v>1633.933349609375</v>
      </c>
      <c r="Q61">
        <v>1601.199951171875</v>
      </c>
      <c r="R61">
        <v>1693.800048828125</v>
      </c>
      <c r="S61">
        <v>1454</v>
      </c>
      <c r="T61">
        <v>1585.0333658854167</v>
      </c>
    </row>
    <row r="62" spans="1:20" x14ac:dyDescent="0.35">
      <c r="A62" s="1">
        <v>45880.416666666664</v>
      </c>
      <c r="B62" t="s">
        <v>39</v>
      </c>
      <c r="C62">
        <v>1737.300048828125</v>
      </c>
      <c r="D62">
        <v>1737.9000244140625</v>
      </c>
      <c r="E62">
        <v>1736.5</v>
      </c>
      <c r="F62">
        <v>1737.5</v>
      </c>
      <c r="G62">
        <v>642</v>
      </c>
      <c r="H62">
        <v>62950</v>
      </c>
      <c r="I62">
        <v>8.298542962701539E-3</v>
      </c>
      <c r="J62">
        <v>14.300048828125</v>
      </c>
      <c r="K62">
        <v>8.4200439453125</v>
      </c>
      <c r="L62">
        <v>54821</v>
      </c>
      <c r="M62">
        <v>1605</v>
      </c>
      <c r="N62">
        <v>1693.800048828125</v>
      </c>
      <c r="O62">
        <v>1593</v>
      </c>
      <c r="P62">
        <v>1633.933349609375</v>
      </c>
      <c r="Q62">
        <v>1601.199951171875</v>
      </c>
      <c r="R62">
        <v>1693.800048828125</v>
      </c>
      <c r="S62">
        <v>1454</v>
      </c>
      <c r="T62">
        <v>1585.0333658854167</v>
      </c>
    </row>
    <row r="63" spans="1:20" x14ac:dyDescent="0.35">
      <c r="A63" s="1">
        <v>45880.417361111111</v>
      </c>
      <c r="B63" t="s">
        <v>39</v>
      </c>
      <c r="C63">
        <v>1737.9000244140625</v>
      </c>
      <c r="D63">
        <v>1738.0999755859375</v>
      </c>
      <c r="E63">
        <v>1737.300048828125</v>
      </c>
      <c r="F63">
        <v>1737.300048828125</v>
      </c>
      <c r="G63">
        <v>477</v>
      </c>
      <c r="H63">
        <v>63427</v>
      </c>
      <c r="I63">
        <v>8.1825081567934842E-3</v>
      </c>
      <c r="J63">
        <v>14.10009765625</v>
      </c>
      <c r="K63">
        <v>8.2200927734375</v>
      </c>
      <c r="L63">
        <v>54821</v>
      </c>
      <c r="M63">
        <v>1605</v>
      </c>
      <c r="N63">
        <v>1693.800048828125</v>
      </c>
      <c r="O63">
        <v>1593</v>
      </c>
      <c r="P63">
        <v>1633.933349609375</v>
      </c>
      <c r="Q63">
        <v>1601.199951171875</v>
      </c>
      <c r="R63">
        <v>1693.800048828125</v>
      </c>
      <c r="S63">
        <v>1454</v>
      </c>
      <c r="T63">
        <v>1585.0333658854167</v>
      </c>
    </row>
    <row r="64" spans="1:20" x14ac:dyDescent="0.35">
      <c r="A64" s="1">
        <v>45880.418055555558</v>
      </c>
      <c r="B64" t="s">
        <v>39</v>
      </c>
      <c r="C64">
        <v>1737.0999755859375</v>
      </c>
      <c r="D64">
        <v>1738.0999755859375</v>
      </c>
      <c r="E64">
        <v>1736.800048828125</v>
      </c>
      <c r="F64">
        <v>1737.9000244140625</v>
      </c>
      <c r="G64">
        <v>683</v>
      </c>
      <c r="H64">
        <v>64110</v>
      </c>
      <c r="I64">
        <v>8.530683413837498E-3</v>
      </c>
      <c r="J64">
        <v>14.7000732421875</v>
      </c>
      <c r="K64">
        <v>8.820068359375</v>
      </c>
      <c r="L64">
        <v>54821</v>
      </c>
      <c r="M64">
        <v>1605</v>
      </c>
      <c r="N64">
        <v>1693.800048828125</v>
      </c>
      <c r="O64">
        <v>1593</v>
      </c>
      <c r="P64">
        <v>1633.933349609375</v>
      </c>
      <c r="Q64">
        <v>1601.199951171875</v>
      </c>
      <c r="R64">
        <v>1693.800048828125</v>
      </c>
      <c r="S64">
        <v>1454</v>
      </c>
      <c r="T64">
        <v>1585.0333658854167</v>
      </c>
    </row>
    <row r="65" spans="1:20" x14ac:dyDescent="0.35">
      <c r="A65" s="1">
        <v>45880.418749999997</v>
      </c>
      <c r="B65" t="s">
        <v>39</v>
      </c>
      <c r="C65">
        <v>1736.5999755859375</v>
      </c>
      <c r="D65">
        <v>1737.300048828125</v>
      </c>
      <c r="E65">
        <v>1735.5</v>
      </c>
      <c r="F65">
        <v>1737.0999755859375</v>
      </c>
      <c r="G65">
        <v>870</v>
      </c>
      <c r="H65">
        <v>64980</v>
      </c>
      <c r="I65">
        <v>8.0664025115655819E-3</v>
      </c>
      <c r="J65">
        <v>13.9000244140625</v>
      </c>
      <c r="K65">
        <v>8.02001953125</v>
      </c>
      <c r="L65">
        <v>54821</v>
      </c>
      <c r="M65">
        <v>1605</v>
      </c>
      <c r="N65">
        <v>1693.800048828125</v>
      </c>
      <c r="O65">
        <v>1593</v>
      </c>
      <c r="P65">
        <v>1633.933349609375</v>
      </c>
      <c r="Q65">
        <v>1601.199951171875</v>
      </c>
      <c r="R65">
        <v>1693.800048828125</v>
      </c>
      <c r="S65">
        <v>1454</v>
      </c>
      <c r="T65">
        <v>1585.0333658854167</v>
      </c>
    </row>
    <row r="66" spans="1:20" x14ac:dyDescent="0.35">
      <c r="A66" s="1">
        <v>45880.419444444444</v>
      </c>
      <c r="B66" t="s">
        <v>39</v>
      </c>
      <c r="C66">
        <v>1736.300048828125</v>
      </c>
      <c r="D66">
        <v>1736.800048828125</v>
      </c>
      <c r="E66">
        <v>1736</v>
      </c>
      <c r="F66">
        <v>1736.4000244140625</v>
      </c>
      <c r="G66">
        <v>625</v>
      </c>
      <c r="H66">
        <v>65605</v>
      </c>
      <c r="I66">
        <v>7.6602098515675399E-3</v>
      </c>
      <c r="J66">
        <v>13.2000732421875</v>
      </c>
      <c r="K66">
        <v>7.320068359375</v>
      </c>
      <c r="L66">
        <v>54821</v>
      </c>
      <c r="M66">
        <v>1605</v>
      </c>
      <c r="N66">
        <v>1693.800048828125</v>
      </c>
      <c r="O66">
        <v>1593</v>
      </c>
      <c r="P66">
        <v>1633.933349609375</v>
      </c>
      <c r="Q66">
        <v>1601.199951171875</v>
      </c>
      <c r="R66">
        <v>1693.800048828125</v>
      </c>
      <c r="S66">
        <v>1454</v>
      </c>
      <c r="T66">
        <v>1585.0333658854167</v>
      </c>
    </row>
    <row r="67" spans="1:20" x14ac:dyDescent="0.35">
      <c r="A67" s="1">
        <v>45880.420138888891</v>
      </c>
      <c r="B67" t="s">
        <v>39</v>
      </c>
      <c r="C67">
        <v>1736.199951171875</v>
      </c>
      <c r="D67">
        <v>1736.5</v>
      </c>
      <c r="E67">
        <v>1736</v>
      </c>
      <c r="F67">
        <v>1736.300048828125</v>
      </c>
      <c r="G67">
        <v>563</v>
      </c>
      <c r="H67">
        <v>66168</v>
      </c>
      <c r="I67">
        <v>7.6021924486135116E-3</v>
      </c>
      <c r="J67">
        <v>13.10009765625</v>
      </c>
      <c r="K67">
        <v>7.2200927734375</v>
      </c>
      <c r="L67">
        <v>54821</v>
      </c>
      <c r="M67">
        <v>1605</v>
      </c>
      <c r="N67">
        <v>1693.800048828125</v>
      </c>
      <c r="O67">
        <v>1593</v>
      </c>
      <c r="P67">
        <v>1633.933349609375</v>
      </c>
      <c r="Q67">
        <v>1601.199951171875</v>
      </c>
      <c r="R67">
        <v>1693.800048828125</v>
      </c>
      <c r="S67">
        <v>1454</v>
      </c>
      <c r="T67">
        <v>1585.0333658854167</v>
      </c>
    </row>
    <row r="68" spans="1:20" x14ac:dyDescent="0.35">
      <c r="A68" s="1">
        <v>45880.42083333333</v>
      </c>
      <c r="B68" t="s">
        <v>39</v>
      </c>
      <c r="C68">
        <v>1735.4000244140625</v>
      </c>
      <c r="D68">
        <v>1736.5</v>
      </c>
      <c r="E68">
        <v>1735.0999755859375</v>
      </c>
      <c r="F68">
        <v>1736.5</v>
      </c>
      <c r="G68">
        <v>985</v>
      </c>
      <c r="H68">
        <v>67153</v>
      </c>
      <c r="I68">
        <v>7.7182272545215673E-3</v>
      </c>
      <c r="J68">
        <v>13.300048828125</v>
      </c>
      <c r="K68">
        <v>7.4200439453125</v>
      </c>
      <c r="L68">
        <v>54821</v>
      </c>
      <c r="M68">
        <v>1605</v>
      </c>
      <c r="N68">
        <v>1693.800048828125</v>
      </c>
      <c r="O68">
        <v>1593</v>
      </c>
      <c r="P68">
        <v>1633.933349609375</v>
      </c>
      <c r="Q68">
        <v>1601.199951171875</v>
      </c>
      <c r="R68">
        <v>1693.800048828125</v>
      </c>
      <c r="S68">
        <v>1454</v>
      </c>
      <c r="T68">
        <v>1585.0333658854167</v>
      </c>
    </row>
    <row r="69" spans="1:20" x14ac:dyDescent="0.35">
      <c r="A69" s="1">
        <v>45880.421527777777</v>
      </c>
      <c r="B69" t="s">
        <v>39</v>
      </c>
      <c r="C69">
        <v>1734.5</v>
      </c>
      <c r="D69">
        <v>1736</v>
      </c>
      <c r="E69">
        <v>1734.5</v>
      </c>
      <c r="F69">
        <v>1735.4000244140625</v>
      </c>
      <c r="G69">
        <v>1075</v>
      </c>
      <c r="H69">
        <v>68228</v>
      </c>
      <c r="I69">
        <v>7.0798941433875672E-3</v>
      </c>
      <c r="J69">
        <v>12.2000732421875</v>
      </c>
      <c r="K69">
        <v>6.320068359375</v>
      </c>
      <c r="L69">
        <v>54821</v>
      </c>
      <c r="M69">
        <v>1605</v>
      </c>
      <c r="N69">
        <v>1693.800048828125</v>
      </c>
      <c r="O69">
        <v>1593</v>
      </c>
      <c r="P69">
        <v>1633.933349609375</v>
      </c>
      <c r="Q69">
        <v>1601.199951171875</v>
      </c>
      <c r="R69">
        <v>1693.800048828125</v>
      </c>
      <c r="S69">
        <v>1454</v>
      </c>
      <c r="T69">
        <v>1585.0333658854167</v>
      </c>
    </row>
    <row r="70" spans="1:20" x14ac:dyDescent="0.35">
      <c r="A70" s="1">
        <v>45880.422222222223</v>
      </c>
      <c r="B70" t="s">
        <v>39</v>
      </c>
      <c r="C70">
        <v>1735.5</v>
      </c>
      <c r="D70">
        <v>1735.699951171875</v>
      </c>
      <c r="E70">
        <v>1733.5</v>
      </c>
      <c r="F70">
        <v>1734.800048828125</v>
      </c>
      <c r="G70">
        <v>1162</v>
      </c>
      <c r="H70">
        <v>69390</v>
      </c>
      <c r="I70">
        <v>6.7317188863435535E-3</v>
      </c>
      <c r="J70">
        <v>11.60009765625</v>
      </c>
      <c r="K70">
        <v>5.7200927734375</v>
      </c>
      <c r="L70">
        <v>54821</v>
      </c>
      <c r="M70">
        <v>1605</v>
      </c>
      <c r="N70">
        <v>1693.800048828125</v>
      </c>
      <c r="O70">
        <v>1593</v>
      </c>
      <c r="P70">
        <v>1633.933349609375</v>
      </c>
      <c r="Q70">
        <v>1601.199951171875</v>
      </c>
      <c r="R70">
        <v>1693.800048828125</v>
      </c>
      <c r="S70">
        <v>1454</v>
      </c>
      <c r="T70">
        <v>1585.0333658854167</v>
      </c>
    </row>
    <row r="71" spans="1:20" x14ac:dyDescent="0.35">
      <c r="A71" s="1">
        <v>45880.42291666667</v>
      </c>
      <c r="B71" t="s">
        <v>39</v>
      </c>
      <c r="C71">
        <v>1735.199951171875</v>
      </c>
      <c r="D71">
        <v>1735.5999755859375</v>
      </c>
      <c r="E71">
        <v>1734.699951171875</v>
      </c>
      <c r="F71">
        <v>1735.5</v>
      </c>
      <c r="G71">
        <v>410</v>
      </c>
      <c r="H71">
        <v>69800</v>
      </c>
      <c r="I71">
        <v>7.1379115463415955E-3</v>
      </c>
      <c r="J71">
        <v>12.300048828125</v>
      </c>
      <c r="K71">
        <v>6.4200439453125</v>
      </c>
      <c r="L71">
        <v>54821</v>
      </c>
      <c r="M71">
        <v>1605</v>
      </c>
      <c r="N71">
        <v>1693.800048828125</v>
      </c>
      <c r="O71">
        <v>1593</v>
      </c>
      <c r="P71">
        <v>1633.933349609375</v>
      </c>
      <c r="Q71">
        <v>1601.199951171875</v>
      </c>
      <c r="R71">
        <v>1693.800048828125</v>
      </c>
      <c r="S71">
        <v>1454</v>
      </c>
      <c r="T71">
        <v>1585.0333658854167</v>
      </c>
    </row>
    <row r="72" spans="1:20" x14ac:dyDescent="0.35">
      <c r="A72" s="1">
        <v>45880.423611111109</v>
      </c>
      <c r="B72" t="s">
        <v>39</v>
      </c>
      <c r="C72">
        <v>1735.699951171875</v>
      </c>
      <c r="D72">
        <v>1735.800048828125</v>
      </c>
      <c r="E72">
        <v>1734.4000244140625</v>
      </c>
      <c r="F72">
        <v>1735.199951171875</v>
      </c>
      <c r="G72">
        <v>471</v>
      </c>
      <c r="H72">
        <v>70271</v>
      </c>
      <c r="I72">
        <v>6.9637884981596657E-3</v>
      </c>
      <c r="J72">
        <v>12</v>
      </c>
      <c r="K72">
        <v>6.1199951171875</v>
      </c>
      <c r="L72">
        <v>54821</v>
      </c>
      <c r="M72">
        <v>1605</v>
      </c>
      <c r="N72">
        <v>1693.800048828125</v>
      </c>
      <c r="O72">
        <v>1593</v>
      </c>
      <c r="P72">
        <v>1633.933349609375</v>
      </c>
      <c r="Q72">
        <v>1601.199951171875</v>
      </c>
      <c r="R72">
        <v>1693.800048828125</v>
      </c>
      <c r="S72">
        <v>1454</v>
      </c>
      <c r="T72">
        <v>1585.0333658854167</v>
      </c>
    </row>
    <row r="73" spans="1:20" x14ac:dyDescent="0.35">
      <c r="A73" s="1">
        <v>45880.424305555556</v>
      </c>
      <c r="B73" t="s">
        <v>39</v>
      </c>
      <c r="C73">
        <v>1734.9000244140625</v>
      </c>
      <c r="D73">
        <v>1735.699951171875</v>
      </c>
      <c r="E73">
        <v>1734.800048828125</v>
      </c>
      <c r="F73">
        <v>1735.699951171875</v>
      </c>
      <c r="G73">
        <v>224</v>
      </c>
      <c r="H73">
        <v>70495</v>
      </c>
      <c r="I73">
        <v>7.2539463522496512E-3</v>
      </c>
      <c r="J73">
        <v>12.5</v>
      </c>
      <c r="K73">
        <v>6.6199951171875</v>
      </c>
      <c r="L73">
        <v>54821</v>
      </c>
      <c r="M73">
        <v>1605</v>
      </c>
      <c r="N73">
        <v>1693.800048828125</v>
      </c>
      <c r="O73">
        <v>1593</v>
      </c>
      <c r="P73">
        <v>1633.933349609375</v>
      </c>
      <c r="Q73">
        <v>1601.199951171875</v>
      </c>
      <c r="R73">
        <v>1693.800048828125</v>
      </c>
      <c r="S73">
        <v>1454</v>
      </c>
      <c r="T73">
        <v>1585.0333658854167</v>
      </c>
    </row>
    <row r="74" spans="1:20" x14ac:dyDescent="0.35">
      <c r="A74" s="1">
        <v>45880.425000000003</v>
      </c>
      <c r="B74" t="s">
        <v>39</v>
      </c>
      <c r="C74">
        <v>1734</v>
      </c>
      <c r="D74">
        <v>1735.199951171875</v>
      </c>
      <c r="E74">
        <v>1733.300048828125</v>
      </c>
      <c r="F74">
        <v>1734.9000244140625</v>
      </c>
      <c r="G74">
        <v>774</v>
      </c>
      <c r="H74">
        <v>71269</v>
      </c>
      <c r="I74">
        <v>6.7897362892975818E-3</v>
      </c>
      <c r="J74">
        <v>11.7000732421875</v>
      </c>
      <c r="K74">
        <v>5.820068359375</v>
      </c>
      <c r="L74">
        <v>54821</v>
      </c>
      <c r="M74">
        <v>1605</v>
      </c>
      <c r="N74">
        <v>1693.800048828125</v>
      </c>
      <c r="O74">
        <v>1593</v>
      </c>
      <c r="P74">
        <v>1633.933349609375</v>
      </c>
      <c r="Q74">
        <v>1601.199951171875</v>
      </c>
      <c r="R74">
        <v>1693.800048828125</v>
      </c>
      <c r="S74">
        <v>1454</v>
      </c>
      <c r="T74">
        <v>1585.0333658854167</v>
      </c>
    </row>
    <row r="75" spans="1:20" x14ac:dyDescent="0.35">
      <c r="A75" s="1">
        <v>45880.425694444442</v>
      </c>
      <c r="B75" t="s">
        <v>39</v>
      </c>
      <c r="C75">
        <v>1733.199951171875</v>
      </c>
      <c r="D75">
        <v>1734</v>
      </c>
      <c r="E75">
        <v>1732.5</v>
      </c>
      <c r="F75">
        <v>1734</v>
      </c>
      <c r="G75">
        <v>1366</v>
      </c>
      <c r="H75">
        <v>72635</v>
      </c>
      <c r="I75">
        <v>6.2674379840716374E-3</v>
      </c>
      <c r="J75">
        <v>10.800048828125</v>
      </c>
      <c r="K75">
        <v>4.9200439453125</v>
      </c>
      <c r="L75">
        <v>54821</v>
      </c>
      <c r="M75">
        <v>1605</v>
      </c>
      <c r="N75">
        <v>1693.800048828125</v>
      </c>
      <c r="O75">
        <v>1593</v>
      </c>
      <c r="P75">
        <v>1633.933349609375</v>
      </c>
      <c r="Q75">
        <v>1601.199951171875</v>
      </c>
      <c r="R75">
        <v>1693.800048828125</v>
      </c>
      <c r="S75">
        <v>1454</v>
      </c>
      <c r="T75">
        <v>1585.0333658854167</v>
      </c>
    </row>
    <row r="76" spans="1:20" x14ac:dyDescent="0.35">
      <c r="A76" s="1">
        <v>45880.426388888889</v>
      </c>
      <c r="B76" t="s">
        <v>39</v>
      </c>
      <c r="C76">
        <v>1732.199951171875</v>
      </c>
      <c r="D76">
        <v>1733.4000244140625</v>
      </c>
      <c r="E76">
        <v>1732</v>
      </c>
      <c r="F76">
        <v>1733</v>
      </c>
      <c r="G76">
        <v>1014</v>
      </c>
      <c r="H76">
        <v>73649</v>
      </c>
      <c r="I76">
        <v>5.6871222758916647E-3</v>
      </c>
      <c r="J76">
        <v>9.800048828125</v>
      </c>
      <c r="K76">
        <v>3.9200439453125</v>
      </c>
      <c r="L76">
        <v>54821</v>
      </c>
      <c r="M76">
        <v>1605</v>
      </c>
      <c r="N76">
        <v>1693.800048828125</v>
      </c>
      <c r="O76">
        <v>1593</v>
      </c>
      <c r="P76">
        <v>1633.933349609375</v>
      </c>
      <c r="Q76">
        <v>1601.199951171875</v>
      </c>
      <c r="R76">
        <v>1693.800048828125</v>
      </c>
      <c r="S76">
        <v>1454</v>
      </c>
      <c r="T76">
        <v>1585.0333658854167</v>
      </c>
    </row>
    <row r="77" spans="1:20" x14ac:dyDescent="0.35">
      <c r="A77" s="1">
        <v>45880.427083333336</v>
      </c>
      <c r="B77" t="s">
        <v>39</v>
      </c>
      <c r="C77">
        <v>1731.300048828125</v>
      </c>
      <c r="D77">
        <v>1732.9000244140625</v>
      </c>
      <c r="E77">
        <v>1730</v>
      </c>
      <c r="F77">
        <v>1732.199951171875</v>
      </c>
      <c r="G77">
        <v>2612</v>
      </c>
      <c r="H77">
        <v>76261</v>
      </c>
      <c r="I77">
        <v>5.2228413736197486E-3</v>
      </c>
      <c r="J77">
        <v>9</v>
      </c>
      <c r="K77">
        <v>3.1199951171875</v>
      </c>
      <c r="L77">
        <v>54821</v>
      </c>
      <c r="M77">
        <v>1605</v>
      </c>
      <c r="N77">
        <v>1693.800048828125</v>
      </c>
      <c r="O77">
        <v>1593</v>
      </c>
      <c r="P77">
        <v>1633.933349609375</v>
      </c>
      <c r="Q77">
        <v>1601.199951171875</v>
      </c>
      <c r="R77">
        <v>1693.800048828125</v>
      </c>
      <c r="S77">
        <v>1454</v>
      </c>
      <c r="T77">
        <v>1585.0333658854167</v>
      </c>
    </row>
    <row r="78" spans="1:20" x14ac:dyDescent="0.35">
      <c r="A78" s="1">
        <v>45880.427777777775</v>
      </c>
      <c r="B78" t="s">
        <v>39</v>
      </c>
      <c r="C78">
        <v>1732.4000244140625</v>
      </c>
      <c r="D78">
        <v>1733</v>
      </c>
      <c r="E78">
        <v>1731.199951171875</v>
      </c>
      <c r="F78">
        <v>1731.300048828125</v>
      </c>
      <c r="G78">
        <v>891</v>
      </c>
      <c r="H78">
        <v>77152</v>
      </c>
      <c r="I78">
        <v>4.700613907713651E-3</v>
      </c>
      <c r="J78">
        <v>8.10009765625</v>
      </c>
      <c r="K78">
        <v>2.2200927734375</v>
      </c>
      <c r="L78">
        <v>54821</v>
      </c>
      <c r="M78">
        <v>1605</v>
      </c>
      <c r="N78">
        <v>1693.800048828125</v>
      </c>
      <c r="O78">
        <v>1593</v>
      </c>
      <c r="P78">
        <v>1633.933349609375</v>
      </c>
      <c r="Q78">
        <v>1601.199951171875</v>
      </c>
      <c r="R78">
        <v>1693.800048828125</v>
      </c>
      <c r="S78">
        <v>1454</v>
      </c>
      <c r="T78">
        <v>1585.0333658854167</v>
      </c>
    </row>
    <row r="79" spans="1:20" x14ac:dyDescent="0.35">
      <c r="A79" s="1">
        <v>45880.428472222222</v>
      </c>
      <c r="B79" t="s">
        <v>39</v>
      </c>
      <c r="C79">
        <v>1732.5999755859375</v>
      </c>
      <c r="D79">
        <v>1733.300048828125</v>
      </c>
      <c r="E79">
        <v>1732.0999755859375</v>
      </c>
      <c r="F79">
        <v>1732.4000244140625</v>
      </c>
      <c r="G79">
        <v>914</v>
      </c>
      <c r="H79">
        <v>78066</v>
      </c>
      <c r="I79">
        <v>5.338947018847651E-3</v>
      </c>
      <c r="J79">
        <v>9.2000732421875</v>
      </c>
      <c r="K79">
        <v>3.320068359375</v>
      </c>
      <c r="L79">
        <v>54821</v>
      </c>
      <c r="M79">
        <v>1605</v>
      </c>
      <c r="N79">
        <v>1693.800048828125</v>
      </c>
      <c r="O79">
        <v>1593</v>
      </c>
      <c r="P79">
        <v>1633.933349609375</v>
      </c>
      <c r="Q79">
        <v>1601.199951171875</v>
      </c>
      <c r="R79">
        <v>1693.800048828125</v>
      </c>
      <c r="S79">
        <v>1454</v>
      </c>
      <c r="T79">
        <v>1585.0333658854167</v>
      </c>
    </row>
    <row r="80" spans="1:20" x14ac:dyDescent="0.35">
      <c r="A80" s="1">
        <v>45880.429166666669</v>
      </c>
      <c r="B80" t="s">
        <v>39</v>
      </c>
      <c r="C80">
        <v>1733</v>
      </c>
      <c r="D80">
        <v>1733.4000244140625</v>
      </c>
      <c r="E80">
        <v>1732.5</v>
      </c>
      <c r="F80">
        <v>1733.0999755859375</v>
      </c>
      <c r="G80">
        <v>750</v>
      </c>
      <c r="H80">
        <v>78816</v>
      </c>
      <c r="I80">
        <v>5.745139678845693E-3</v>
      </c>
      <c r="J80">
        <v>9.9000244140625</v>
      </c>
      <c r="K80">
        <v>4.02001953125</v>
      </c>
      <c r="L80">
        <v>54821</v>
      </c>
      <c r="M80">
        <v>1605</v>
      </c>
      <c r="N80">
        <v>1693.800048828125</v>
      </c>
      <c r="O80">
        <v>1593</v>
      </c>
      <c r="P80">
        <v>1633.933349609375</v>
      </c>
      <c r="Q80">
        <v>1601.199951171875</v>
      </c>
      <c r="R80">
        <v>1693.800048828125</v>
      </c>
      <c r="S80">
        <v>1454</v>
      </c>
      <c r="T80">
        <v>1585.0333658854167</v>
      </c>
    </row>
    <row r="81" spans="1:20" x14ac:dyDescent="0.35">
      <c r="A81" s="1">
        <v>45880.429861111108</v>
      </c>
      <c r="B81" t="s">
        <v>39</v>
      </c>
      <c r="C81">
        <v>1733.5</v>
      </c>
      <c r="D81">
        <v>1733.800048828125</v>
      </c>
      <c r="E81">
        <v>1732.5999755859375</v>
      </c>
      <c r="F81">
        <v>1732.800048828125</v>
      </c>
      <c r="G81">
        <v>620</v>
      </c>
      <c r="H81">
        <v>79436</v>
      </c>
      <c r="I81">
        <v>5.5710874699836091E-3</v>
      </c>
      <c r="J81">
        <v>9.60009765625</v>
      </c>
      <c r="K81">
        <v>3.7200927734375</v>
      </c>
      <c r="L81">
        <v>54821</v>
      </c>
      <c r="M81">
        <v>1605</v>
      </c>
      <c r="N81">
        <v>1693.800048828125</v>
      </c>
      <c r="O81">
        <v>1593</v>
      </c>
      <c r="P81">
        <v>1633.933349609375</v>
      </c>
      <c r="Q81">
        <v>1601.199951171875</v>
      </c>
      <c r="R81">
        <v>1693.800048828125</v>
      </c>
      <c r="S81">
        <v>1454</v>
      </c>
      <c r="T81">
        <v>1585.0333658854167</v>
      </c>
    </row>
    <row r="82" spans="1:20" x14ac:dyDescent="0.35">
      <c r="A82" s="1">
        <v>45880.430555555555</v>
      </c>
      <c r="B82" t="s">
        <v>39</v>
      </c>
      <c r="C82">
        <v>1735.800048828125</v>
      </c>
      <c r="D82">
        <v>1736.199951171875</v>
      </c>
      <c r="E82">
        <v>1733.4000244140625</v>
      </c>
      <c r="F82">
        <v>1733.5</v>
      </c>
      <c r="G82">
        <v>1948</v>
      </c>
      <c r="H82">
        <v>81384</v>
      </c>
      <c r="I82">
        <v>5.9772801299816511E-3</v>
      </c>
      <c r="J82">
        <v>10.300048828125</v>
      </c>
      <c r="K82">
        <v>4.4200439453125</v>
      </c>
      <c r="L82">
        <v>54821</v>
      </c>
      <c r="M82">
        <v>1605</v>
      </c>
      <c r="N82">
        <v>1693.800048828125</v>
      </c>
      <c r="O82">
        <v>1593</v>
      </c>
      <c r="P82">
        <v>1633.933349609375</v>
      </c>
      <c r="Q82">
        <v>1601.199951171875</v>
      </c>
      <c r="R82">
        <v>1693.800048828125</v>
      </c>
      <c r="S82">
        <v>1454</v>
      </c>
      <c r="T82">
        <v>1585.0333658854167</v>
      </c>
    </row>
    <row r="83" spans="1:20" x14ac:dyDescent="0.35">
      <c r="A83" s="1">
        <v>45880.431250000001</v>
      </c>
      <c r="B83" t="s">
        <v>39</v>
      </c>
      <c r="C83">
        <v>1736</v>
      </c>
      <c r="D83">
        <v>1736.4000244140625</v>
      </c>
      <c r="E83">
        <v>1735</v>
      </c>
      <c r="F83">
        <v>1735.5</v>
      </c>
      <c r="G83">
        <v>490</v>
      </c>
      <c r="H83">
        <v>81874</v>
      </c>
      <c r="I83">
        <v>7.1379115463415955E-3</v>
      </c>
      <c r="J83">
        <v>12.300048828125</v>
      </c>
      <c r="K83">
        <v>6.4200439453125</v>
      </c>
      <c r="L83">
        <v>54821</v>
      </c>
      <c r="M83">
        <v>1605</v>
      </c>
      <c r="N83">
        <v>1693.800048828125</v>
      </c>
      <c r="O83">
        <v>1593</v>
      </c>
      <c r="P83">
        <v>1633.933349609375</v>
      </c>
      <c r="Q83">
        <v>1601.199951171875</v>
      </c>
      <c r="R83">
        <v>1693.800048828125</v>
      </c>
      <c r="S83">
        <v>1454</v>
      </c>
      <c r="T83">
        <v>1585.0333658854167</v>
      </c>
    </row>
    <row r="84" spans="1:20" x14ac:dyDescent="0.35">
      <c r="A84" s="1">
        <v>45880.431944444441</v>
      </c>
      <c r="B84" t="s">
        <v>39</v>
      </c>
      <c r="C84">
        <v>1737.199951171875</v>
      </c>
      <c r="D84">
        <v>1737.9000244140625</v>
      </c>
      <c r="E84">
        <v>1735.5</v>
      </c>
      <c r="F84">
        <v>1736</v>
      </c>
      <c r="G84">
        <v>1504</v>
      </c>
      <c r="H84">
        <v>83378</v>
      </c>
      <c r="I84">
        <v>7.4280694004315818E-3</v>
      </c>
      <c r="J84">
        <v>12.800048828125</v>
      </c>
      <c r="K84">
        <v>6.9200439453125</v>
      </c>
      <c r="L84">
        <v>54821</v>
      </c>
      <c r="M84">
        <v>1605</v>
      </c>
      <c r="N84">
        <v>1693.800048828125</v>
      </c>
      <c r="O84">
        <v>1593</v>
      </c>
      <c r="P84">
        <v>1633.933349609375</v>
      </c>
      <c r="Q84">
        <v>1601.199951171875</v>
      </c>
      <c r="R84">
        <v>1693.800048828125</v>
      </c>
      <c r="S84">
        <v>1454</v>
      </c>
      <c r="T84">
        <v>1585.0333658854167</v>
      </c>
    </row>
    <row r="85" spans="1:20" x14ac:dyDescent="0.35">
      <c r="A85" s="1">
        <v>45880.432638888888</v>
      </c>
      <c r="B85" t="s">
        <v>39</v>
      </c>
      <c r="C85">
        <v>1737.199951171875</v>
      </c>
      <c r="D85">
        <v>1737.800048828125</v>
      </c>
      <c r="E85">
        <v>1736.4000244140625</v>
      </c>
      <c r="F85">
        <v>1737</v>
      </c>
      <c r="G85">
        <v>591</v>
      </c>
      <c r="H85">
        <v>83969</v>
      </c>
      <c r="I85">
        <v>8.0083851086115536E-3</v>
      </c>
      <c r="J85">
        <v>13.800048828125</v>
      </c>
      <c r="K85">
        <v>7.9200439453125</v>
      </c>
      <c r="L85">
        <v>54821</v>
      </c>
      <c r="M85">
        <v>1605</v>
      </c>
      <c r="N85">
        <v>1693.800048828125</v>
      </c>
      <c r="O85">
        <v>1593</v>
      </c>
      <c r="P85">
        <v>1633.933349609375</v>
      </c>
      <c r="Q85">
        <v>1601.199951171875</v>
      </c>
      <c r="R85">
        <v>1693.800048828125</v>
      </c>
      <c r="S85">
        <v>1454</v>
      </c>
      <c r="T85">
        <v>1585.0333658854167</v>
      </c>
    </row>
    <row r="86" spans="1:20" x14ac:dyDescent="0.35">
      <c r="A86" s="1">
        <v>45880.433333333334</v>
      </c>
      <c r="B86" t="s">
        <v>39</v>
      </c>
      <c r="C86">
        <v>1738.199951171875</v>
      </c>
      <c r="D86">
        <v>1738.4000244140625</v>
      </c>
      <c r="E86">
        <v>1736.199951171875</v>
      </c>
      <c r="F86">
        <v>1737.199951171875</v>
      </c>
      <c r="G86">
        <v>1325</v>
      </c>
      <c r="H86">
        <v>85294</v>
      </c>
      <c r="I86">
        <v>8.1244199145196101E-3</v>
      </c>
      <c r="J86">
        <v>14</v>
      </c>
      <c r="K86">
        <v>8.1199951171875</v>
      </c>
      <c r="L86">
        <v>54821</v>
      </c>
      <c r="M86">
        <v>1605</v>
      </c>
      <c r="N86">
        <v>1693.800048828125</v>
      </c>
      <c r="O86">
        <v>1593</v>
      </c>
      <c r="P86">
        <v>1633.933349609375</v>
      </c>
      <c r="Q86">
        <v>1601.199951171875</v>
      </c>
      <c r="R86">
        <v>1693.800048828125</v>
      </c>
      <c r="S86">
        <v>1454</v>
      </c>
      <c r="T86">
        <v>1585.0333658854167</v>
      </c>
    </row>
    <row r="87" spans="1:20" x14ac:dyDescent="0.35">
      <c r="A87" s="1">
        <v>45880.434027777781</v>
      </c>
      <c r="B87" t="s">
        <v>39</v>
      </c>
      <c r="C87">
        <v>1738.5</v>
      </c>
      <c r="D87">
        <v>1738.9000244140625</v>
      </c>
      <c r="E87">
        <v>1737.699951171875</v>
      </c>
      <c r="F87">
        <v>1738.199951171875</v>
      </c>
      <c r="G87">
        <v>959</v>
      </c>
      <c r="H87">
        <v>86253</v>
      </c>
      <c r="I87">
        <v>8.704735622699581E-3</v>
      </c>
      <c r="J87">
        <v>15</v>
      </c>
      <c r="K87">
        <v>9.1199951171875</v>
      </c>
      <c r="L87">
        <v>54821</v>
      </c>
      <c r="M87">
        <v>1605</v>
      </c>
      <c r="N87">
        <v>1693.800048828125</v>
      </c>
      <c r="O87">
        <v>1593</v>
      </c>
      <c r="P87">
        <v>1633.933349609375</v>
      </c>
      <c r="Q87">
        <v>1601.199951171875</v>
      </c>
      <c r="R87">
        <v>1693.800048828125</v>
      </c>
      <c r="S87">
        <v>1454</v>
      </c>
      <c r="T87">
        <v>1585.0333658854167</v>
      </c>
    </row>
    <row r="88" spans="1:20" x14ac:dyDescent="0.35">
      <c r="A88" s="1">
        <v>45880.43472222222</v>
      </c>
      <c r="B88" t="s">
        <v>39</v>
      </c>
      <c r="C88">
        <v>1741.0999755859375</v>
      </c>
      <c r="D88">
        <v>1741.699951171875</v>
      </c>
      <c r="E88">
        <v>1738.199951171875</v>
      </c>
      <c r="F88">
        <v>1738.800048828125</v>
      </c>
      <c r="G88">
        <v>2745</v>
      </c>
      <c r="H88">
        <v>88998</v>
      </c>
      <c r="I88">
        <v>9.0529817190634423E-3</v>
      </c>
      <c r="J88">
        <v>15.60009765625</v>
      </c>
      <c r="K88">
        <v>9.7200927734375</v>
      </c>
      <c r="L88">
        <v>54821</v>
      </c>
      <c r="M88">
        <v>1605</v>
      </c>
      <c r="N88">
        <v>1693.800048828125</v>
      </c>
      <c r="O88">
        <v>1593</v>
      </c>
      <c r="P88">
        <v>1633.933349609375</v>
      </c>
      <c r="Q88">
        <v>1601.199951171875</v>
      </c>
      <c r="R88">
        <v>1693.800048828125</v>
      </c>
      <c r="S88">
        <v>1454</v>
      </c>
      <c r="T88">
        <v>1585.0333658854167</v>
      </c>
    </row>
    <row r="89" spans="1:20" x14ac:dyDescent="0.35">
      <c r="A89" s="1">
        <v>45880.435416666667</v>
      </c>
      <c r="B89" t="s">
        <v>39</v>
      </c>
      <c r="C89">
        <v>1741</v>
      </c>
      <c r="D89">
        <v>1742.699951171875</v>
      </c>
      <c r="E89">
        <v>1740.5</v>
      </c>
      <c r="F89">
        <v>1741.300048828125</v>
      </c>
      <c r="G89">
        <v>1729</v>
      </c>
      <c r="H89">
        <v>90727</v>
      </c>
      <c r="I89">
        <v>1.0503770989513371E-2</v>
      </c>
      <c r="J89">
        <v>18.10009765625</v>
      </c>
      <c r="K89">
        <v>12.2200927734375</v>
      </c>
      <c r="L89">
        <v>54821</v>
      </c>
      <c r="M89">
        <v>1605</v>
      </c>
      <c r="N89">
        <v>1693.800048828125</v>
      </c>
      <c r="O89">
        <v>1593</v>
      </c>
      <c r="P89">
        <v>1633.933349609375</v>
      </c>
      <c r="Q89">
        <v>1601.199951171875</v>
      </c>
      <c r="R89">
        <v>1693.800048828125</v>
      </c>
      <c r="S89">
        <v>1454</v>
      </c>
      <c r="T89">
        <v>1585.0333658854167</v>
      </c>
    </row>
    <row r="90" spans="1:20" x14ac:dyDescent="0.35">
      <c r="A90" s="1">
        <v>45880.436111111114</v>
      </c>
      <c r="B90" t="s">
        <v>39</v>
      </c>
      <c r="C90">
        <v>1739.4000244140625</v>
      </c>
      <c r="D90">
        <v>1741</v>
      </c>
      <c r="E90">
        <v>1739</v>
      </c>
      <c r="F90">
        <v>1740.699951171875</v>
      </c>
      <c r="G90">
        <v>1785</v>
      </c>
      <c r="H90">
        <v>92512</v>
      </c>
      <c r="I90">
        <v>1.0155524893149512E-2</v>
      </c>
      <c r="J90">
        <v>17.5</v>
      </c>
      <c r="K90">
        <v>11.6199951171875</v>
      </c>
      <c r="L90">
        <v>54821</v>
      </c>
      <c r="M90">
        <v>1605</v>
      </c>
      <c r="N90">
        <v>1693.800048828125</v>
      </c>
      <c r="O90">
        <v>1593</v>
      </c>
      <c r="P90">
        <v>1633.933349609375</v>
      </c>
      <c r="Q90">
        <v>1601.199951171875</v>
      </c>
      <c r="R90">
        <v>1693.800048828125</v>
      </c>
      <c r="S90">
        <v>1454</v>
      </c>
      <c r="T90">
        <v>1585.0333658854167</v>
      </c>
    </row>
    <row r="91" spans="1:20" x14ac:dyDescent="0.35">
      <c r="A91" s="1">
        <v>45880.436805555553</v>
      </c>
      <c r="B91" t="s">
        <v>39</v>
      </c>
      <c r="C91">
        <v>1740.699951171875</v>
      </c>
      <c r="D91">
        <v>1740.9000244140625</v>
      </c>
      <c r="E91">
        <v>1739.0999755859375</v>
      </c>
      <c r="F91">
        <v>1739.199951171875</v>
      </c>
      <c r="G91">
        <v>1287</v>
      </c>
      <c r="H91">
        <v>93799</v>
      </c>
      <c r="I91">
        <v>9.2850513308795537E-3</v>
      </c>
      <c r="J91">
        <v>16</v>
      </c>
      <c r="K91">
        <v>10.1199951171875</v>
      </c>
      <c r="L91">
        <v>54821</v>
      </c>
      <c r="M91">
        <v>1605</v>
      </c>
      <c r="N91">
        <v>1693.800048828125</v>
      </c>
      <c r="O91">
        <v>1593</v>
      </c>
      <c r="P91">
        <v>1633.933349609375</v>
      </c>
      <c r="Q91">
        <v>1601.199951171875</v>
      </c>
      <c r="R91">
        <v>1693.800048828125</v>
      </c>
      <c r="S91">
        <v>1454</v>
      </c>
      <c r="T91">
        <v>1585.0333658854167</v>
      </c>
    </row>
    <row r="92" spans="1:20" x14ac:dyDescent="0.35">
      <c r="A92" s="1">
        <v>45880.4375</v>
      </c>
      <c r="B92" t="s">
        <v>39</v>
      </c>
      <c r="C92">
        <v>1742</v>
      </c>
      <c r="D92">
        <v>1742.300048828125</v>
      </c>
      <c r="E92">
        <v>1740.5</v>
      </c>
      <c r="F92">
        <v>1740.9000244140625</v>
      </c>
      <c r="G92">
        <v>1062</v>
      </c>
      <c r="H92">
        <v>94861</v>
      </c>
      <c r="I92">
        <v>1.0271630538377414E-2</v>
      </c>
      <c r="J92">
        <v>17.7000732421875</v>
      </c>
      <c r="K92">
        <v>11.820068359375</v>
      </c>
      <c r="L92">
        <v>54821</v>
      </c>
      <c r="M92">
        <v>1605</v>
      </c>
      <c r="N92">
        <v>1693.800048828125</v>
      </c>
      <c r="O92">
        <v>1593</v>
      </c>
      <c r="P92">
        <v>1633.933349609375</v>
      </c>
      <c r="Q92">
        <v>1601.199951171875</v>
      </c>
      <c r="R92">
        <v>1693.800048828125</v>
      </c>
      <c r="S92">
        <v>1454</v>
      </c>
      <c r="T92">
        <v>1585.0333658854167</v>
      </c>
    </row>
    <row r="93" spans="1:20" x14ac:dyDescent="0.35">
      <c r="A93" s="1">
        <v>45880.438194444447</v>
      </c>
      <c r="B93" t="s">
        <v>39</v>
      </c>
      <c r="C93">
        <v>1739.5999755859375</v>
      </c>
      <c r="D93">
        <v>1743.5</v>
      </c>
      <c r="E93">
        <v>1739.5</v>
      </c>
      <c r="F93">
        <v>1742</v>
      </c>
      <c r="G93">
        <v>2222</v>
      </c>
      <c r="H93">
        <v>97083</v>
      </c>
      <c r="I93">
        <v>1.0909963649511413E-2</v>
      </c>
      <c r="J93">
        <v>18.800048828125</v>
      </c>
      <c r="K93">
        <v>12.9200439453125</v>
      </c>
      <c r="L93">
        <v>54821</v>
      </c>
      <c r="M93">
        <v>1605</v>
      </c>
      <c r="N93">
        <v>1693.800048828125</v>
      </c>
      <c r="O93">
        <v>1593</v>
      </c>
      <c r="P93">
        <v>1633.933349609375</v>
      </c>
      <c r="Q93">
        <v>1601.199951171875</v>
      </c>
      <c r="R93">
        <v>1693.800048828125</v>
      </c>
      <c r="S93">
        <v>1454</v>
      </c>
      <c r="T93">
        <v>1585.0333658854167</v>
      </c>
    </row>
    <row r="94" spans="1:20" x14ac:dyDescent="0.35">
      <c r="A94" s="1">
        <v>45880.438888888886</v>
      </c>
      <c r="B94" t="s">
        <v>39</v>
      </c>
      <c r="C94">
        <v>1737.9000244140625</v>
      </c>
      <c r="D94">
        <v>1741.5</v>
      </c>
      <c r="E94">
        <v>1737.300048828125</v>
      </c>
      <c r="F94">
        <v>1739.699951171875</v>
      </c>
      <c r="G94">
        <v>2078</v>
      </c>
      <c r="H94">
        <v>99161</v>
      </c>
      <c r="I94">
        <v>9.5752091849695391E-3</v>
      </c>
      <c r="J94">
        <v>16.5</v>
      </c>
      <c r="K94">
        <v>10.6199951171875</v>
      </c>
      <c r="L94">
        <v>54821</v>
      </c>
      <c r="M94">
        <v>1605</v>
      </c>
      <c r="N94">
        <v>1693.800048828125</v>
      </c>
      <c r="O94">
        <v>1593</v>
      </c>
      <c r="P94">
        <v>1633.933349609375</v>
      </c>
      <c r="Q94">
        <v>1601.199951171875</v>
      </c>
      <c r="R94">
        <v>1693.800048828125</v>
      </c>
      <c r="S94">
        <v>1454</v>
      </c>
      <c r="T94">
        <v>1585.0333658854167</v>
      </c>
    </row>
    <row r="95" spans="1:20" x14ac:dyDescent="0.35">
      <c r="A95" s="1">
        <v>45880.439583333333</v>
      </c>
      <c r="B95" t="s">
        <v>39</v>
      </c>
      <c r="C95">
        <v>1738.0999755859375</v>
      </c>
      <c r="D95">
        <v>1739.5999755859375</v>
      </c>
      <c r="E95">
        <v>1737.199951171875</v>
      </c>
      <c r="F95">
        <v>1737.9000244140625</v>
      </c>
      <c r="G95">
        <v>1383</v>
      </c>
      <c r="H95">
        <v>100544</v>
      </c>
      <c r="I95">
        <v>8.530683413837498E-3</v>
      </c>
      <c r="J95">
        <v>14.7000732421875</v>
      </c>
      <c r="K95">
        <v>8.820068359375</v>
      </c>
      <c r="L95">
        <v>54821</v>
      </c>
      <c r="M95">
        <v>1605</v>
      </c>
      <c r="N95">
        <v>1693.800048828125</v>
      </c>
      <c r="O95">
        <v>1593</v>
      </c>
      <c r="P95">
        <v>1633.933349609375</v>
      </c>
      <c r="Q95">
        <v>1601.199951171875</v>
      </c>
      <c r="R95">
        <v>1693.800048828125</v>
      </c>
      <c r="S95">
        <v>1454</v>
      </c>
      <c r="T95">
        <v>1585.0333658854167</v>
      </c>
    </row>
    <row r="96" spans="1:20" x14ac:dyDescent="0.35">
      <c r="A96" s="1">
        <v>45880.44027777778</v>
      </c>
      <c r="B96" t="s">
        <v>39</v>
      </c>
      <c r="C96">
        <v>1738.9000244140625</v>
      </c>
      <c r="D96">
        <v>1739.800048828125</v>
      </c>
      <c r="E96">
        <v>1737.800048828125</v>
      </c>
      <c r="F96">
        <v>1738.0999755859375</v>
      </c>
      <c r="G96">
        <v>813</v>
      </c>
      <c r="H96">
        <v>101357</v>
      </c>
      <c r="I96">
        <v>8.6467182197455545E-3</v>
      </c>
      <c r="J96">
        <v>14.9000244140625</v>
      </c>
      <c r="K96">
        <v>9.02001953125</v>
      </c>
      <c r="L96">
        <v>54821</v>
      </c>
      <c r="M96">
        <v>1605</v>
      </c>
      <c r="N96">
        <v>1693.800048828125</v>
      </c>
      <c r="O96">
        <v>1593</v>
      </c>
      <c r="P96">
        <v>1633.933349609375</v>
      </c>
      <c r="Q96">
        <v>1601.199951171875</v>
      </c>
      <c r="R96">
        <v>1693.800048828125</v>
      </c>
      <c r="S96">
        <v>1454</v>
      </c>
      <c r="T96">
        <v>1585.0333658854167</v>
      </c>
    </row>
    <row r="97" spans="1:20" x14ac:dyDescent="0.35">
      <c r="A97" s="1">
        <v>45880.440972222219</v>
      </c>
      <c r="B97" t="s">
        <v>39</v>
      </c>
      <c r="C97">
        <v>1739.5</v>
      </c>
      <c r="D97">
        <v>1739.5</v>
      </c>
      <c r="E97">
        <v>1738.4000244140625</v>
      </c>
      <c r="F97">
        <v>1738.699951171875</v>
      </c>
      <c r="G97">
        <v>385</v>
      </c>
      <c r="H97">
        <v>101742</v>
      </c>
      <c r="I97">
        <v>8.9948934767895682E-3</v>
      </c>
      <c r="J97">
        <v>15.5</v>
      </c>
      <c r="K97">
        <v>9.6199951171875</v>
      </c>
      <c r="L97">
        <v>54821</v>
      </c>
      <c r="M97">
        <v>1605</v>
      </c>
      <c r="N97">
        <v>1693.800048828125</v>
      </c>
      <c r="O97">
        <v>1593</v>
      </c>
      <c r="P97">
        <v>1633.933349609375</v>
      </c>
      <c r="Q97">
        <v>1601.199951171875</v>
      </c>
      <c r="R97">
        <v>1693.800048828125</v>
      </c>
      <c r="S97">
        <v>1454</v>
      </c>
      <c r="T97">
        <v>1585.0333658854167</v>
      </c>
    </row>
    <row r="98" spans="1:20" x14ac:dyDescent="0.35">
      <c r="A98" s="1">
        <v>45880.441666666666</v>
      </c>
      <c r="B98" t="s">
        <v>39</v>
      </c>
      <c r="C98">
        <v>1740.199951171875</v>
      </c>
      <c r="D98">
        <v>1740.4000244140625</v>
      </c>
      <c r="E98">
        <v>1739</v>
      </c>
      <c r="F98">
        <v>1739.4000244140625</v>
      </c>
      <c r="G98">
        <v>566</v>
      </c>
      <c r="H98">
        <v>102308</v>
      </c>
      <c r="I98">
        <v>9.4011569761074561E-3</v>
      </c>
      <c r="J98">
        <v>16.2000732421875</v>
      </c>
      <c r="K98">
        <v>10.320068359375</v>
      </c>
      <c r="L98">
        <v>54821</v>
      </c>
      <c r="M98">
        <v>1605</v>
      </c>
      <c r="N98">
        <v>1693.800048828125</v>
      </c>
      <c r="O98">
        <v>1593</v>
      </c>
      <c r="P98">
        <v>1633.933349609375</v>
      </c>
      <c r="Q98">
        <v>1601.199951171875</v>
      </c>
      <c r="R98">
        <v>1693.800048828125</v>
      </c>
      <c r="S98">
        <v>1454</v>
      </c>
      <c r="T98">
        <v>1585.0333658854167</v>
      </c>
    </row>
    <row r="99" spans="1:20" x14ac:dyDescent="0.35">
      <c r="A99" s="1">
        <v>45880.442361111112</v>
      </c>
      <c r="B99" t="s">
        <v>39</v>
      </c>
      <c r="C99">
        <v>1742.199951171875</v>
      </c>
      <c r="D99">
        <v>1742.5999755859375</v>
      </c>
      <c r="E99">
        <v>1740.199951171875</v>
      </c>
      <c r="F99">
        <v>1740.4000244140625</v>
      </c>
      <c r="G99">
        <v>1586</v>
      </c>
      <c r="H99">
        <v>103894</v>
      </c>
      <c r="I99">
        <v>9.9814726842874287E-3</v>
      </c>
      <c r="J99">
        <v>17.2000732421875</v>
      </c>
      <c r="K99">
        <v>11.320068359375</v>
      </c>
      <c r="L99">
        <v>54821</v>
      </c>
      <c r="M99">
        <v>1605</v>
      </c>
      <c r="N99">
        <v>1693.800048828125</v>
      </c>
      <c r="O99">
        <v>1593</v>
      </c>
      <c r="P99">
        <v>1633.933349609375</v>
      </c>
      <c r="Q99">
        <v>1601.199951171875</v>
      </c>
      <c r="R99">
        <v>1693.800048828125</v>
      </c>
      <c r="S99">
        <v>1454</v>
      </c>
      <c r="T99">
        <v>1585.0333658854167</v>
      </c>
    </row>
    <row r="100" spans="1:20" x14ac:dyDescent="0.35">
      <c r="A100" s="1">
        <v>45880.443055555559</v>
      </c>
      <c r="B100" t="s">
        <v>39</v>
      </c>
      <c r="C100">
        <v>1742.800048828125</v>
      </c>
      <c r="D100">
        <v>1743.5</v>
      </c>
      <c r="E100">
        <v>1741.800048828125</v>
      </c>
      <c r="F100">
        <v>1742.300048828125</v>
      </c>
      <c r="G100">
        <v>2068</v>
      </c>
      <c r="H100">
        <v>105962</v>
      </c>
      <c r="I100">
        <v>1.1084086697693344E-2</v>
      </c>
      <c r="J100">
        <v>19.10009765625</v>
      </c>
      <c r="K100">
        <v>13.2200927734375</v>
      </c>
      <c r="L100">
        <v>54821</v>
      </c>
      <c r="M100">
        <v>1605</v>
      </c>
      <c r="N100">
        <v>1693.800048828125</v>
      </c>
      <c r="O100">
        <v>1593</v>
      </c>
      <c r="P100">
        <v>1633.933349609375</v>
      </c>
      <c r="Q100">
        <v>1601.199951171875</v>
      </c>
      <c r="R100">
        <v>1693.800048828125</v>
      </c>
      <c r="S100">
        <v>1454</v>
      </c>
      <c r="T100">
        <v>1585.0333658854167</v>
      </c>
    </row>
    <row r="101" spans="1:20" x14ac:dyDescent="0.35">
      <c r="A101" s="1">
        <v>45880.443749999999</v>
      </c>
      <c r="B101" t="s">
        <v>39</v>
      </c>
      <c r="C101">
        <v>1741.0999755859375</v>
      </c>
      <c r="D101">
        <v>1743</v>
      </c>
      <c r="E101">
        <v>1741</v>
      </c>
      <c r="F101">
        <v>1742.800048828125</v>
      </c>
      <c r="G101">
        <v>920</v>
      </c>
      <c r="H101">
        <v>106882</v>
      </c>
      <c r="I101">
        <v>1.1374244551783329E-2</v>
      </c>
      <c r="J101">
        <v>19.60009765625</v>
      </c>
      <c r="K101">
        <v>13.7200927734375</v>
      </c>
      <c r="L101">
        <v>54821</v>
      </c>
      <c r="M101">
        <v>1605</v>
      </c>
      <c r="N101">
        <v>1693.800048828125</v>
      </c>
      <c r="O101">
        <v>1593</v>
      </c>
      <c r="P101">
        <v>1633.933349609375</v>
      </c>
      <c r="Q101">
        <v>1601.199951171875</v>
      </c>
      <c r="R101">
        <v>1693.800048828125</v>
      </c>
      <c r="S101">
        <v>1454</v>
      </c>
      <c r="T101">
        <v>1585.0333658854167</v>
      </c>
    </row>
    <row r="102" spans="1:20" x14ac:dyDescent="0.35">
      <c r="A102" s="1">
        <v>45880.444444444445</v>
      </c>
      <c r="B102" t="s">
        <v>39</v>
      </c>
      <c r="C102">
        <v>1741.5999755859375</v>
      </c>
      <c r="D102">
        <v>1742</v>
      </c>
      <c r="E102">
        <v>1740.800048828125</v>
      </c>
      <c r="F102">
        <v>1741.199951171875</v>
      </c>
      <c r="G102">
        <v>559</v>
      </c>
      <c r="H102">
        <v>107441</v>
      </c>
      <c r="I102">
        <v>1.0445682747239497E-2</v>
      </c>
      <c r="J102">
        <v>18</v>
      </c>
      <c r="K102">
        <v>12.1199951171875</v>
      </c>
      <c r="L102">
        <v>54821</v>
      </c>
      <c r="M102">
        <v>1605</v>
      </c>
      <c r="N102">
        <v>1693.800048828125</v>
      </c>
      <c r="O102">
        <v>1593</v>
      </c>
      <c r="P102">
        <v>1633.933349609375</v>
      </c>
      <c r="Q102">
        <v>1601.199951171875</v>
      </c>
      <c r="R102">
        <v>1693.800048828125</v>
      </c>
      <c r="S102">
        <v>1454</v>
      </c>
      <c r="T102">
        <v>1585.0333658854167</v>
      </c>
    </row>
    <row r="103" spans="1:20" x14ac:dyDescent="0.35">
      <c r="A103" s="1">
        <v>45880.445138888892</v>
      </c>
      <c r="B103" t="s">
        <v>39</v>
      </c>
      <c r="C103">
        <v>1741.0999755859375</v>
      </c>
      <c r="D103">
        <v>1742</v>
      </c>
      <c r="E103">
        <v>1740.699951171875</v>
      </c>
      <c r="F103">
        <v>1741.5999755859375</v>
      </c>
      <c r="G103">
        <v>535</v>
      </c>
      <c r="H103">
        <v>107976</v>
      </c>
      <c r="I103">
        <v>1.0677823198375456E-2</v>
      </c>
      <c r="J103">
        <v>18.4000244140625</v>
      </c>
      <c r="K103">
        <v>12.52001953125</v>
      </c>
      <c r="L103">
        <v>54821</v>
      </c>
      <c r="M103">
        <v>1605</v>
      </c>
      <c r="N103">
        <v>1693.800048828125</v>
      </c>
      <c r="O103">
        <v>1593</v>
      </c>
      <c r="P103">
        <v>1633.933349609375</v>
      </c>
      <c r="Q103">
        <v>1601.199951171875</v>
      </c>
      <c r="R103">
        <v>1693.800048828125</v>
      </c>
      <c r="S103">
        <v>1454</v>
      </c>
      <c r="T103">
        <v>1585.0333658854167</v>
      </c>
    </row>
    <row r="104" spans="1:20" x14ac:dyDescent="0.35">
      <c r="A104" s="1">
        <v>45880.445833333331</v>
      </c>
      <c r="B104" t="s">
        <v>39</v>
      </c>
      <c r="C104">
        <v>1741.199951171875</v>
      </c>
      <c r="D104">
        <v>1741.5999755859375</v>
      </c>
      <c r="E104">
        <v>1741</v>
      </c>
      <c r="F104">
        <v>1741.0999755859375</v>
      </c>
      <c r="G104">
        <v>300</v>
      </c>
      <c r="H104">
        <v>108276</v>
      </c>
      <c r="I104">
        <v>1.0387665344285471E-2</v>
      </c>
      <c r="J104">
        <v>17.9000244140625</v>
      </c>
      <c r="K104">
        <v>12.02001953125</v>
      </c>
      <c r="L104">
        <v>54821</v>
      </c>
      <c r="M104">
        <v>1605</v>
      </c>
      <c r="N104">
        <v>1693.800048828125</v>
      </c>
      <c r="O104">
        <v>1593</v>
      </c>
      <c r="P104">
        <v>1633.933349609375</v>
      </c>
      <c r="Q104">
        <v>1601.199951171875</v>
      </c>
      <c r="R104">
        <v>1693.800048828125</v>
      </c>
      <c r="S104">
        <v>1454</v>
      </c>
      <c r="T104">
        <v>1585.0333658854167</v>
      </c>
    </row>
    <row r="105" spans="1:20" x14ac:dyDescent="0.35">
      <c r="A105" s="1">
        <v>45880.446527777778</v>
      </c>
      <c r="B105" t="s">
        <v>39</v>
      </c>
      <c r="C105">
        <v>1742</v>
      </c>
      <c r="D105">
        <v>1742</v>
      </c>
      <c r="E105">
        <v>1741.199951171875</v>
      </c>
      <c r="F105">
        <v>1741.300048828125</v>
      </c>
      <c r="G105">
        <v>419</v>
      </c>
      <c r="H105">
        <v>108695</v>
      </c>
      <c r="I105">
        <v>1.0503770989513371E-2</v>
      </c>
      <c r="J105">
        <v>18.10009765625</v>
      </c>
      <c r="K105">
        <v>12.2200927734375</v>
      </c>
      <c r="L105">
        <v>54821</v>
      </c>
      <c r="M105">
        <v>1605</v>
      </c>
      <c r="N105">
        <v>1693.800048828125</v>
      </c>
      <c r="O105">
        <v>1593</v>
      </c>
      <c r="P105">
        <v>1633.933349609375</v>
      </c>
      <c r="Q105">
        <v>1601.199951171875</v>
      </c>
      <c r="R105">
        <v>1693.800048828125</v>
      </c>
      <c r="S105">
        <v>1454</v>
      </c>
      <c r="T105">
        <v>1585.0333658854167</v>
      </c>
    </row>
    <row r="106" spans="1:20" x14ac:dyDescent="0.35">
      <c r="A106" s="1">
        <v>45880.447222222225</v>
      </c>
      <c r="B106" t="s">
        <v>39</v>
      </c>
      <c r="C106">
        <v>1741.800048828125</v>
      </c>
      <c r="D106">
        <v>1742.5</v>
      </c>
      <c r="E106">
        <v>1741.5999755859375</v>
      </c>
      <c r="F106">
        <v>1742</v>
      </c>
      <c r="G106">
        <v>498</v>
      </c>
      <c r="H106">
        <v>109193</v>
      </c>
      <c r="I106">
        <v>1.0909963649511413E-2</v>
      </c>
      <c r="J106">
        <v>18.800048828125</v>
      </c>
      <c r="K106">
        <v>12.9200439453125</v>
      </c>
      <c r="L106">
        <v>54821</v>
      </c>
      <c r="M106">
        <v>1605</v>
      </c>
      <c r="N106">
        <v>1693.800048828125</v>
      </c>
      <c r="O106">
        <v>1593</v>
      </c>
      <c r="P106">
        <v>1633.933349609375</v>
      </c>
      <c r="Q106">
        <v>1601.199951171875</v>
      </c>
      <c r="R106">
        <v>1693.800048828125</v>
      </c>
      <c r="S106">
        <v>1454</v>
      </c>
      <c r="T106">
        <v>1585.0333658854167</v>
      </c>
    </row>
    <row r="107" spans="1:20" x14ac:dyDescent="0.35">
      <c r="A107" s="1">
        <v>45880.447916666664</v>
      </c>
      <c r="B107" t="s">
        <v>39</v>
      </c>
      <c r="C107">
        <v>1740.5</v>
      </c>
      <c r="D107">
        <v>1742.300048828125</v>
      </c>
      <c r="E107">
        <v>1740.5</v>
      </c>
      <c r="F107">
        <v>1741.800048828125</v>
      </c>
      <c r="G107">
        <v>679</v>
      </c>
      <c r="H107">
        <v>109872</v>
      </c>
      <c r="I107">
        <v>1.0793928843603359E-2</v>
      </c>
      <c r="J107">
        <v>18.60009765625</v>
      </c>
      <c r="K107">
        <v>12.7200927734375</v>
      </c>
      <c r="L107">
        <v>54821</v>
      </c>
      <c r="M107">
        <v>1605</v>
      </c>
      <c r="N107">
        <v>1693.800048828125</v>
      </c>
      <c r="O107">
        <v>1593</v>
      </c>
      <c r="P107">
        <v>1633.933349609375</v>
      </c>
      <c r="Q107">
        <v>1601.199951171875</v>
      </c>
      <c r="R107">
        <v>1693.800048828125</v>
      </c>
      <c r="S107">
        <v>1454</v>
      </c>
      <c r="T107">
        <v>1585.0333658854167</v>
      </c>
    </row>
    <row r="108" spans="1:20" x14ac:dyDescent="0.35">
      <c r="A108" s="1">
        <v>45880.448611111111</v>
      </c>
      <c r="B108" t="s">
        <v>39</v>
      </c>
      <c r="C108">
        <v>1740.699951171875</v>
      </c>
      <c r="D108">
        <v>1741.300048828125</v>
      </c>
      <c r="E108">
        <v>1740.5</v>
      </c>
      <c r="F108">
        <v>1740.5</v>
      </c>
      <c r="G108">
        <v>663</v>
      </c>
      <c r="H108">
        <v>110535</v>
      </c>
      <c r="I108">
        <v>1.0039490087241455E-2</v>
      </c>
      <c r="J108">
        <v>17.300048828125</v>
      </c>
      <c r="K108">
        <v>11.4200439453125</v>
      </c>
      <c r="L108">
        <v>54821</v>
      </c>
      <c r="M108">
        <v>1605</v>
      </c>
      <c r="N108">
        <v>1693.800048828125</v>
      </c>
      <c r="O108">
        <v>1593</v>
      </c>
      <c r="P108">
        <v>1633.933349609375</v>
      </c>
      <c r="Q108">
        <v>1601.199951171875</v>
      </c>
      <c r="R108">
        <v>1693.800048828125</v>
      </c>
      <c r="S108">
        <v>1454</v>
      </c>
      <c r="T108">
        <v>1585.0333658854167</v>
      </c>
    </row>
    <row r="109" spans="1:20" x14ac:dyDescent="0.35">
      <c r="A109" s="1">
        <v>45880.449305555558</v>
      </c>
      <c r="B109" t="s">
        <v>39</v>
      </c>
      <c r="C109">
        <v>1741.5999755859375</v>
      </c>
      <c r="D109">
        <v>1741.699951171875</v>
      </c>
      <c r="E109">
        <v>1740.699951171875</v>
      </c>
      <c r="F109">
        <v>1740.800048828125</v>
      </c>
      <c r="G109">
        <v>337</v>
      </c>
      <c r="H109">
        <v>110872</v>
      </c>
      <c r="I109">
        <v>1.0213613135423386E-2</v>
      </c>
      <c r="J109">
        <v>17.60009765625</v>
      </c>
      <c r="K109">
        <v>11.7200927734375</v>
      </c>
      <c r="L109">
        <v>54821</v>
      </c>
      <c r="M109">
        <v>1605</v>
      </c>
      <c r="N109">
        <v>1693.800048828125</v>
      </c>
      <c r="O109">
        <v>1593</v>
      </c>
      <c r="P109">
        <v>1633.933349609375</v>
      </c>
      <c r="Q109">
        <v>1601.199951171875</v>
      </c>
      <c r="R109">
        <v>1693.800048828125</v>
      </c>
      <c r="S109">
        <v>1454</v>
      </c>
      <c r="T109">
        <v>1585.0333658854167</v>
      </c>
    </row>
    <row r="110" spans="1:20" x14ac:dyDescent="0.35">
      <c r="A110" s="1">
        <v>45880.45</v>
      </c>
      <c r="B110" t="s">
        <v>39</v>
      </c>
      <c r="C110">
        <v>1741.300048828125</v>
      </c>
      <c r="D110">
        <v>1741.800048828125</v>
      </c>
      <c r="E110">
        <v>1741.0999755859375</v>
      </c>
      <c r="F110">
        <v>1741.5999755859375</v>
      </c>
      <c r="G110">
        <v>316</v>
      </c>
      <c r="H110">
        <v>111188</v>
      </c>
      <c r="I110">
        <v>1.0677823198375456E-2</v>
      </c>
      <c r="J110">
        <v>18.4000244140625</v>
      </c>
      <c r="K110">
        <v>12.52001953125</v>
      </c>
      <c r="L110">
        <v>54821</v>
      </c>
      <c r="M110">
        <v>1605</v>
      </c>
      <c r="N110">
        <v>1693.800048828125</v>
      </c>
      <c r="O110">
        <v>1593</v>
      </c>
      <c r="P110">
        <v>1633.933349609375</v>
      </c>
      <c r="Q110">
        <v>1601.199951171875</v>
      </c>
      <c r="R110">
        <v>1693.800048828125</v>
      </c>
      <c r="S110">
        <v>1454</v>
      </c>
      <c r="T110">
        <v>1585.0333658854167</v>
      </c>
    </row>
    <row r="111" spans="1:20" x14ac:dyDescent="0.35">
      <c r="A111" s="1">
        <v>45880.450694444444</v>
      </c>
      <c r="B111" t="s">
        <v>39</v>
      </c>
      <c r="C111">
        <v>1742.5</v>
      </c>
      <c r="D111">
        <v>1743</v>
      </c>
      <c r="E111">
        <v>1741.300048828125</v>
      </c>
      <c r="F111">
        <v>1741.300048828125</v>
      </c>
      <c r="G111">
        <v>959</v>
      </c>
      <c r="H111">
        <v>112147</v>
      </c>
      <c r="I111">
        <v>1.0503770989513371E-2</v>
      </c>
      <c r="J111">
        <v>18.10009765625</v>
      </c>
      <c r="K111">
        <v>12.2200927734375</v>
      </c>
      <c r="L111">
        <v>54821</v>
      </c>
      <c r="M111">
        <v>1605</v>
      </c>
      <c r="N111">
        <v>1693.800048828125</v>
      </c>
      <c r="O111">
        <v>1593</v>
      </c>
      <c r="P111">
        <v>1633.933349609375</v>
      </c>
      <c r="Q111">
        <v>1601.199951171875</v>
      </c>
      <c r="R111">
        <v>1693.800048828125</v>
      </c>
      <c r="S111">
        <v>1454</v>
      </c>
      <c r="T111">
        <v>1585.0333658854167</v>
      </c>
    </row>
    <row r="112" spans="1:20" x14ac:dyDescent="0.35">
      <c r="A112" s="1">
        <v>45880.451388888891</v>
      </c>
      <c r="B112" t="s">
        <v>39</v>
      </c>
      <c r="C112">
        <v>1742.5</v>
      </c>
      <c r="D112">
        <v>1742.800048828125</v>
      </c>
      <c r="E112">
        <v>1742.0999755859375</v>
      </c>
      <c r="F112">
        <v>1742.5</v>
      </c>
      <c r="G112">
        <v>315</v>
      </c>
      <c r="H112">
        <v>112462</v>
      </c>
      <c r="I112">
        <v>1.1200121503601401E-2</v>
      </c>
      <c r="J112">
        <v>19.300048828125</v>
      </c>
      <c r="K112">
        <v>13.4200439453125</v>
      </c>
      <c r="L112">
        <v>54821</v>
      </c>
      <c r="M112">
        <v>1605</v>
      </c>
      <c r="N112">
        <v>1693.800048828125</v>
      </c>
      <c r="O112">
        <v>1593</v>
      </c>
      <c r="P112">
        <v>1633.933349609375</v>
      </c>
      <c r="Q112">
        <v>1601.199951171875</v>
      </c>
      <c r="R112">
        <v>1693.800048828125</v>
      </c>
      <c r="S112">
        <v>1454</v>
      </c>
      <c r="T112">
        <v>1585.0333658854167</v>
      </c>
    </row>
    <row r="113" spans="1:20" x14ac:dyDescent="0.35">
      <c r="A113" s="1">
        <v>45880.45208333333</v>
      </c>
      <c r="B113" t="s">
        <v>39</v>
      </c>
      <c r="C113">
        <v>1741.9000244140625</v>
      </c>
      <c r="D113">
        <v>1743.300048828125</v>
      </c>
      <c r="E113">
        <v>1741.5999755859375</v>
      </c>
      <c r="F113">
        <v>1742.5</v>
      </c>
      <c r="G113">
        <v>595</v>
      </c>
      <c r="H113">
        <v>113057</v>
      </c>
      <c r="I113">
        <v>1.1200121503601401E-2</v>
      </c>
      <c r="J113">
        <v>19.300048828125</v>
      </c>
      <c r="K113">
        <v>13.4200439453125</v>
      </c>
      <c r="L113">
        <v>54821</v>
      </c>
      <c r="M113">
        <v>1605</v>
      </c>
      <c r="N113">
        <v>1693.800048828125</v>
      </c>
      <c r="O113">
        <v>1593</v>
      </c>
      <c r="P113">
        <v>1633.933349609375</v>
      </c>
      <c r="Q113">
        <v>1601.199951171875</v>
      </c>
      <c r="R113">
        <v>1693.800048828125</v>
      </c>
      <c r="S113">
        <v>1454</v>
      </c>
      <c r="T113">
        <v>1585.0333658854167</v>
      </c>
    </row>
    <row r="114" spans="1:20" x14ac:dyDescent="0.35">
      <c r="A114" s="1">
        <v>45880.452777777777</v>
      </c>
      <c r="B114" t="s">
        <v>39</v>
      </c>
      <c r="C114">
        <v>1742.5999755859375</v>
      </c>
      <c r="D114">
        <v>1743.699951171875</v>
      </c>
      <c r="E114">
        <v>1742</v>
      </c>
      <c r="F114">
        <v>1742</v>
      </c>
      <c r="G114">
        <v>500</v>
      </c>
      <c r="H114">
        <v>113557</v>
      </c>
      <c r="I114">
        <v>1.0909963649511413E-2</v>
      </c>
      <c r="J114">
        <v>18.800048828125</v>
      </c>
      <c r="K114">
        <v>12.9200439453125</v>
      </c>
      <c r="L114">
        <v>54821</v>
      </c>
      <c r="M114">
        <v>1605</v>
      </c>
      <c r="N114">
        <v>1693.800048828125</v>
      </c>
      <c r="O114">
        <v>1593</v>
      </c>
      <c r="P114">
        <v>1633.933349609375</v>
      </c>
      <c r="Q114">
        <v>1601.199951171875</v>
      </c>
      <c r="R114">
        <v>1693.800048828125</v>
      </c>
      <c r="S114">
        <v>1454</v>
      </c>
      <c r="T114">
        <v>1585.0333658854167</v>
      </c>
    </row>
    <row r="115" spans="1:20" x14ac:dyDescent="0.35">
      <c r="A115" s="1">
        <v>45880.453472222223</v>
      </c>
      <c r="B115" t="s">
        <v>39</v>
      </c>
      <c r="C115">
        <v>1743</v>
      </c>
      <c r="D115">
        <v>1743.5</v>
      </c>
      <c r="E115">
        <v>1742.300048828125</v>
      </c>
      <c r="F115">
        <v>1742.5999755859375</v>
      </c>
      <c r="G115">
        <v>404</v>
      </c>
      <c r="H115">
        <v>113961</v>
      </c>
      <c r="I115">
        <v>1.1258138906555429E-2</v>
      </c>
      <c r="J115">
        <v>19.4000244140625</v>
      </c>
      <c r="K115">
        <v>13.52001953125</v>
      </c>
      <c r="L115">
        <v>54821</v>
      </c>
      <c r="M115">
        <v>1605</v>
      </c>
      <c r="N115">
        <v>1693.800048828125</v>
      </c>
      <c r="O115">
        <v>1593</v>
      </c>
      <c r="P115">
        <v>1633.933349609375</v>
      </c>
      <c r="Q115">
        <v>1601.199951171875</v>
      </c>
      <c r="R115">
        <v>1693.800048828125</v>
      </c>
      <c r="S115">
        <v>1454</v>
      </c>
      <c r="T115">
        <v>1585.0333658854167</v>
      </c>
    </row>
    <row r="116" spans="1:20" x14ac:dyDescent="0.35">
      <c r="A116" s="1">
        <v>45880.45416666667</v>
      </c>
      <c r="B116" t="s">
        <v>39</v>
      </c>
      <c r="C116">
        <v>1743.4000244140625</v>
      </c>
      <c r="D116">
        <v>1744.800048828125</v>
      </c>
      <c r="E116">
        <v>1742.9000244140625</v>
      </c>
      <c r="F116">
        <v>1743.199951171875</v>
      </c>
      <c r="G116">
        <v>1204</v>
      </c>
      <c r="H116">
        <v>115165</v>
      </c>
      <c r="I116">
        <v>1.1606314163599443E-2</v>
      </c>
      <c r="J116">
        <v>20</v>
      </c>
      <c r="K116">
        <v>14.1199951171875</v>
      </c>
      <c r="L116">
        <v>54821</v>
      </c>
      <c r="M116">
        <v>1605</v>
      </c>
      <c r="N116">
        <v>1693.800048828125</v>
      </c>
      <c r="O116">
        <v>1593</v>
      </c>
      <c r="P116">
        <v>1633.933349609375</v>
      </c>
      <c r="Q116">
        <v>1601.199951171875</v>
      </c>
      <c r="R116">
        <v>1693.800048828125</v>
      </c>
      <c r="S116">
        <v>1454</v>
      </c>
      <c r="T116">
        <v>1585.0333658854167</v>
      </c>
    </row>
    <row r="117" spans="1:20" x14ac:dyDescent="0.35">
      <c r="A117" s="1">
        <v>45880.454861111109</v>
      </c>
      <c r="B117" t="s">
        <v>39</v>
      </c>
      <c r="C117">
        <v>1742.199951171875</v>
      </c>
      <c r="D117">
        <v>1743.9000244140625</v>
      </c>
      <c r="E117">
        <v>1742.199951171875</v>
      </c>
      <c r="F117">
        <v>1743.9000244140625</v>
      </c>
      <c r="G117">
        <v>601</v>
      </c>
      <c r="H117">
        <v>115766</v>
      </c>
      <c r="I117">
        <v>1.201257766291733E-2</v>
      </c>
      <c r="J117">
        <v>20.7000732421875</v>
      </c>
      <c r="K117">
        <v>14.820068359375</v>
      </c>
      <c r="L117">
        <v>54821</v>
      </c>
      <c r="M117">
        <v>1605</v>
      </c>
      <c r="N117">
        <v>1693.800048828125</v>
      </c>
      <c r="O117">
        <v>1593</v>
      </c>
      <c r="P117">
        <v>1633.933349609375</v>
      </c>
      <c r="Q117">
        <v>1601.199951171875</v>
      </c>
      <c r="R117">
        <v>1693.800048828125</v>
      </c>
      <c r="S117">
        <v>1454</v>
      </c>
      <c r="T117">
        <v>1585.0333658854167</v>
      </c>
    </row>
    <row r="118" spans="1:20" x14ac:dyDescent="0.35">
      <c r="A118" s="1">
        <v>45880.455555555556</v>
      </c>
      <c r="B118" t="s">
        <v>39</v>
      </c>
      <c r="C118">
        <v>1741</v>
      </c>
      <c r="D118">
        <v>1742.5</v>
      </c>
      <c r="E118">
        <v>1740.5</v>
      </c>
      <c r="F118">
        <v>1742.199951171875</v>
      </c>
      <c r="G118">
        <v>1563</v>
      </c>
      <c r="H118">
        <v>117329</v>
      </c>
      <c r="I118">
        <v>1.102599845541947E-2</v>
      </c>
      <c r="J118">
        <v>19</v>
      </c>
      <c r="K118">
        <v>13.1199951171875</v>
      </c>
      <c r="L118">
        <v>54821</v>
      </c>
      <c r="M118">
        <v>1605</v>
      </c>
      <c r="N118">
        <v>1693.800048828125</v>
      </c>
      <c r="O118">
        <v>1593</v>
      </c>
      <c r="P118">
        <v>1633.933349609375</v>
      </c>
      <c r="Q118">
        <v>1601.199951171875</v>
      </c>
      <c r="R118">
        <v>1693.800048828125</v>
      </c>
      <c r="S118">
        <v>1454</v>
      </c>
      <c r="T118">
        <v>1585.0333658854167</v>
      </c>
    </row>
    <row r="119" spans="1:20" x14ac:dyDescent="0.35">
      <c r="A119" s="1">
        <v>45880.456250000003</v>
      </c>
      <c r="B119" t="s">
        <v>39</v>
      </c>
      <c r="C119">
        <v>1741.199951171875</v>
      </c>
      <c r="D119">
        <v>1741.300048828125</v>
      </c>
      <c r="E119">
        <v>1740.199951171875</v>
      </c>
      <c r="F119">
        <v>1740.800048828125</v>
      </c>
      <c r="G119">
        <v>948</v>
      </c>
      <c r="H119">
        <v>118277</v>
      </c>
      <c r="I119">
        <v>1.0213613135423386E-2</v>
      </c>
      <c r="J119">
        <v>17.60009765625</v>
      </c>
      <c r="K119">
        <v>11.7200927734375</v>
      </c>
      <c r="L119">
        <v>54821</v>
      </c>
      <c r="M119">
        <v>1605</v>
      </c>
      <c r="N119">
        <v>1693.800048828125</v>
      </c>
      <c r="O119">
        <v>1593</v>
      </c>
      <c r="P119">
        <v>1633.933349609375</v>
      </c>
      <c r="Q119">
        <v>1601.199951171875</v>
      </c>
      <c r="R119">
        <v>1693.800048828125</v>
      </c>
      <c r="S119">
        <v>1454</v>
      </c>
      <c r="T119">
        <v>1585.0333658854167</v>
      </c>
    </row>
    <row r="120" spans="1:20" x14ac:dyDescent="0.35">
      <c r="A120" s="1">
        <v>45880.456944444442</v>
      </c>
      <c r="B120" t="s">
        <v>39</v>
      </c>
      <c r="C120">
        <v>1741</v>
      </c>
      <c r="D120">
        <v>1741.5</v>
      </c>
      <c r="E120">
        <v>1740.5</v>
      </c>
      <c r="F120">
        <v>1741.199951171875</v>
      </c>
      <c r="G120">
        <v>378</v>
      </c>
      <c r="H120">
        <v>118655</v>
      </c>
      <c r="I120">
        <v>1.0445682747239497E-2</v>
      </c>
      <c r="J120">
        <v>18</v>
      </c>
      <c r="K120">
        <v>12.1199951171875</v>
      </c>
      <c r="L120">
        <v>54821</v>
      </c>
      <c r="M120">
        <v>1605</v>
      </c>
      <c r="N120">
        <v>1693.800048828125</v>
      </c>
      <c r="O120">
        <v>1593</v>
      </c>
      <c r="P120">
        <v>1633.933349609375</v>
      </c>
      <c r="Q120">
        <v>1601.199951171875</v>
      </c>
      <c r="R120">
        <v>1693.800048828125</v>
      </c>
      <c r="S120">
        <v>1454</v>
      </c>
      <c r="T120">
        <v>1585.0333658854167</v>
      </c>
    </row>
    <row r="121" spans="1:20" x14ac:dyDescent="0.35">
      <c r="A121" s="1">
        <v>45880.457638888889</v>
      </c>
      <c r="B121" t="s">
        <v>39</v>
      </c>
      <c r="C121">
        <v>1741.199951171875</v>
      </c>
      <c r="D121">
        <v>1741.300048828125</v>
      </c>
      <c r="E121">
        <v>1739.9000244140625</v>
      </c>
      <c r="F121">
        <v>1741.199951171875</v>
      </c>
      <c r="G121">
        <v>891</v>
      </c>
      <c r="H121">
        <v>119546</v>
      </c>
      <c r="I121">
        <v>1.0445682747239497E-2</v>
      </c>
      <c r="J121">
        <v>18</v>
      </c>
      <c r="K121">
        <v>12.1199951171875</v>
      </c>
      <c r="L121">
        <v>54821</v>
      </c>
      <c r="M121">
        <v>1605</v>
      </c>
      <c r="N121">
        <v>1693.800048828125</v>
      </c>
      <c r="O121">
        <v>1593</v>
      </c>
      <c r="P121">
        <v>1633.933349609375</v>
      </c>
      <c r="Q121">
        <v>1601.199951171875</v>
      </c>
      <c r="R121">
        <v>1693.800048828125</v>
      </c>
      <c r="S121">
        <v>1454</v>
      </c>
      <c r="T121">
        <v>1585.0333658854167</v>
      </c>
    </row>
    <row r="122" spans="1:20" x14ac:dyDescent="0.35">
      <c r="A122" s="1">
        <v>45880.458333333336</v>
      </c>
      <c r="B122" t="s">
        <v>39</v>
      </c>
      <c r="C122">
        <v>1739.9000244140625</v>
      </c>
      <c r="D122">
        <v>1741.300048828125</v>
      </c>
      <c r="E122">
        <v>1739.5</v>
      </c>
      <c r="F122">
        <v>1741.300048828125</v>
      </c>
      <c r="G122">
        <v>807</v>
      </c>
      <c r="H122">
        <v>120353</v>
      </c>
      <c r="I122">
        <v>1.0503770989513371E-2</v>
      </c>
      <c r="J122">
        <v>18.10009765625</v>
      </c>
      <c r="K122">
        <v>12.2200927734375</v>
      </c>
      <c r="L122">
        <v>54821</v>
      </c>
      <c r="M122">
        <v>1605</v>
      </c>
      <c r="N122">
        <v>1693.800048828125</v>
      </c>
      <c r="O122">
        <v>1593</v>
      </c>
      <c r="P122">
        <v>1633.933349609375</v>
      </c>
      <c r="Q122">
        <v>1601.199951171875</v>
      </c>
      <c r="R122">
        <v>1693.800048828125</v>
      </c>
      <c r="S122">
        <v>1454</v>
      </c>
      <c r="T122">
        <v>1585.0333658854167</v>
      </c>
    </row>
    <row r="123" spans="1:20" x14ac:dyDescent="0.35">
      <c r="A123" s="1">
        <v>45880.459027777775</v>
      </c>
      <c r="B123" t="s">
        <v>39</v>
      </c>
      <c r="C123">
        <v>1740</v>
      </c>
      <c r="D123">
        <v>1741</v>
      </c>
      <c r="E123">
        <v>1739.199951171875</v>
      </c>
      <c r="F123">
        <v>1740.4000244140625</v>
      </c>
      <c r="G123">
        <v>594</v>
      </c>
      <c r="H123">
        <v>120947</v>
      </c>
      <c r="I123">
        <v>9.9814726842874287E-3</v>
      </c>
      <c r="J123">
        <v>17.2000732421875</v>
      </c>
      <c r="K123">
        <v>11.320068359375</v>
      </c>
      <c r="L123">
        <v>54821</v>
      </c>
      <c r="M123">
        <v>1605</v>
      </c>
      <c r="N123">
        <v>1693.800048828125</v>
      </c>
      <c r="O123">
        <v>1593</v>
      </c>
      <c r="P123">
        <v>1633.933349609375</v>
      </c>
      <c r="Q123">
        <v>1601.199951171875</v>
      </c>
      <c r="R123">
        <v>1693.800048828125</v>
      </c>
      <c r="S123">
        <v>1454</v>
      </c>
      <c r="T123">
        <v>1585.0333658854167</v>
      </c>
    </row>
    <row r="124" spans="1:20" x14ac:dyDescent="0.35">
      <c r="A124" s="1">
        <v>45880.459722222222</v>
      </c>
      <c r="B124" t="s">
        <v>39</v>
      </c>
      <c r="C124">
        <v>1739.199951171875</v>
      </c>
      <c r="D124">
        <v>1740.0999755859375</v>
      </c>
      <c r="E124">
        <v>1739.0999755859375</v>
      </c>
      <c r="F124">
        <v>1739.9000244140625</v>
      </c>
      <c r="G124">
        <v>501</v>
      </c>
      <c r="H124">
        <v>121448</v>
      </c>
      <c r="I124">
        <v>9.6913148301974415E-3</v>
      </c>
      <c r="J124">
        <v>16.7000732421875</v>
      </c>
      <c r="K124">
        <v>10.820068359375</v>
      </c>
      <c r="L124">
        <v>54821</v>
      </c>
      <c r="M124">
        <v>1605</v>
      </c>
      <c r="N124">
        <v>1693.800048828125</v>
      </c>
      <c r="O124">
        <v>1593</v>
      </c>
      <c r="P124">
        <v>1633.933349609375</v>
      </c>
      <c r="Q124">
        <v>1601.199951171875</v>
      </c>
      <c r="R124">
        <v>1693.800048828125</v>
      </c>
      <c r="S124">
        <v>1454</v>
      </c>
      <c r="T124">
        <v>1585.0333658854167</v>
      </c>
    </row>
    <row r="125" spans="1:20" x14ac:dyDescent="0.35">
      <c r="A125" s="1">
        <v>45880.460416666669</v>
      </c>
      <c r="B125" t="s">
        <v>39</v>
      </c>
      <c r="C125">
        <v>1738.5</v>
      </c>
      <c r="D125">
        <v>1739.5</v>
      </c>
      <c r="E125">
        <v>1738.5</v>
      </c>
      <c r="F125">
        <v>1739.0999755859375</v>
      </c>
      <c r="G125">
        <v>750</v>
      </c>
      <c r="H125">
        <v>122198</v>
      </c>
      <c r="I125">
        <v>9.2270339279255254E-3</v>
      </c>
      <c r="J125">
        <v>15.9000244140625</v>
      </c>
      <c r="K125">
        <v>10.02001953125</v>
      </c>
      <c r="L125">
        <v>54821</v>
      </c>
      <c r="M125">
        <v>1605</v>
      </c>
      <c r="N125">
        <v>1693.800048828125</v>
      </c>
      <c r="O125">
        <v>1593</v>
      </c>
      <c r="P125">
        <v>1633.933349609375</v>
      </c>
      <c r="Q125">
        <v>1601.199951171875</v>
      </c>
      <c r="R125">
        <v>1693.800048828125</v>
      </c>
      <c r="S125">
        <v>1454</v>
      </c>
      <c r="T125">
        <v>1585.0333658854167</v>
      </c>
    </row>
    <row r="126" spans="1:20" x14ac:dyDescent="0.35">
      <c r="A126" s="1">
        <v>45880.461111111108</v>
      </c>
      <c r="B126" t="s">
        <v>39</v>
      </c>
      <c r="C126">
        <v>1739.4000244140625</v>
      </c>
      <c r="D126">
        <v>1740</v>
      </c>
      <c r="E126">
        <v>1738.199951171875</v>
      </c>
      <c r="F126">
        <v>1738.5</v>
      </c>
      <c r="G126">
        <v>955</v>
      </c>
      <c r="H126">
        <v>123153</v>
      </c>
      <c r="I126">
        <v>8.8788586708815117E-3</v>
      </c>
      <c r="J126">
        <v>15.300048828125</v>
      </c>
      <c r="K126">
        <v>9.4200439453125</v>
      </c>
      <c r="L126">
        <v>54821</v>
      </c>
      <c r="M126">
        <v>1605</v>
      </c>
      <c r="N126">
        <v>1693.800048828125</v>
      </c>
      <c r="O126">
        <v>1593</v>
      </c>
      <c r="P126">
        <v>1633.933349609375</v>
      </c>
      <c r="Q126">
        <v>1601.199951171875</v>
      </c>
      <c r="R126">
        <v>1693.800048828125</v>
      </c>
      <c r="S126">
        <v>1454</v>
      </c>
      <c r="T126">
        <v>1585.0333658854167</v>
      </c>
    </row>
    <row r="127" spans="1:20" x14ac:dyDescent="0.35">
      <c r="A127" s="1">
        <v>45880.461805555555</v>
      </c>
      <c r="B127" t="s">
        <v>39</v>
      </c>
      <c r="C127">
        <v>1739.4000244140625</v>
      </c>
      <c r="D127">
        <v>1739.5</v>
      </c>
      <c r="E127">
        <v>1738.5</v>
      </c>
      <c r="F127">
        <v>1739.4000244140625</v>
      </c>
      <c r="G127">
        <v>469</v>
      </c>
      <c r="H127">
        <v>123622</v>
      </c>
      <c r="I127">
        <v>9.4011569761074561E-3</v>
      </c>
      <c r="J127">
        <v>16.2000732421875</v>
      </c>
      <c r="K127">
        <v>10.320068359375</v>
      </c>
      <c r="L127">
        <v>54821</v>
      </c>
      <c r="M127">
        <v>1605</v>
      </c>
      <c r="N127">
        <v>1693.800048828125</v>
      </c>
      <c r="O127">
        <v>1593</v>
      </c>
      <c r="P127">
        <v>1633.933349609375</v>
      </c>
      <c r="Q127">
        <v>1601.199951171875</v>
      </c>
      <c r="R127">
        <v>1693.800048828125</v>
      </c>
      <c r="S127">
        <v>1454</v>
      </c>
      <c r="T127">
        <v>1585.0333658854167</v>
      </c>
    </row>
    <row r="128" spans="1:20" x14ac:dyDescent="0.35">
      <c r="A128" s="1">
        <v>45880.462500000001</v>
      </c>
      <c r="B128" t="s">
        <v>39</v>
      </c>
      <c r="C128">
        <v>1739.9000244140625</v>
      </c>
      <c r="D128">
        <v>1741.199951171875</v>
      </c>
      <c r="E128">
        <v>1738.800048828125</v>
      </c>
      <c r="F128">
        <v>1739.4000244140625</v>
      </c>
      <c r="G128">
        <v>696</v>
      </c>
      <c r="H128">
        <v>124318</v>
      </c>
      <c r="I128">
        <v>9.4011569761074561E-3</v>
      </c>
      <c r="J128">
        <v>16.2000732421875</v>
      </c>
      <c r="K128">
        <v>10.320068359375</v>
      </c>
      <c r="L128">
        <v>54821</v>
      </c>
      <c r="M128">
        <v>1605</v>
      </c>
      <c r="N128">
        <v>1693.800048828125</v>
      </c>
      <c r="O128">
        <v>1593</v>
      </c>
      <c r="P128">
        <v>1633.933349609375</v>
      </c>
      <c r="Q128">
        <v>1601.199951171875</v>
      </c>
      <c r="R128">
        <v>1693.800048828125</v>
      </c>
      <c r="S128">
        <v>1454</v>
      </c>
      <c r="T128">
        <v>1585.0333658854167</v>
      </c>
    </row>
    <row r="129" spans="1:20" x14ac:dyDescent="0.35">
      <c r="A129" s="1">
        <v>45880.463194444441</v>
      </c>
      <c r="B129" t="s">
        <v>39</v>
      </c>
      <c r="C129">
        <v>1740.800048828125</v>
      </c>
      <c r="D129">
        <v>1740.9000244140625</v>
      </c>
      <c r="E129">
        <v>1738.5</v>
      </c>
      <c r="F129">
        <v>1740.5999755859375</v>
      </c>
      <c r="G129">
        <v>592</v>
      </c>
      <c r="H129">
        <v>124910</v>
      </c>
      <c r="I129">
        <v>1.0097507490195484E-2</v>
      </c>
      <c r="J129">
        <v>17.4000244140625</v>
      </c>
      <c r="K129">
        <v>11.52001953125</v>
      </c>
      <c r="L129">
        <v>54821</v>
      </c>
      <c r="M129">
        <v>1605</v>
      </c>
      <c r="N129">
        <v>1693.800048828125</v>
      </c>
      <c r="O129">
        <v>1593</v>
      </c>
      <c r="P129">
        <v>1633.933349609375</v>
      </c>
      <c r="Q129">
        <v>1601.199951171875</v>
      </c>
      <c r="R129">
        <v>1693.800048828125</v>
      </c>
      <c r="S129">
        <v>1454</v>
      </c>
      <c r="T129">
        <v>1585.0333658854167</v>
      </c>
    </row>
    <row r="130" spans="1:20" x14ac:dyDescent="0.35">
      <c r="A130" s="1">
        <v>45880.463888888888</v>
      </c>
      <c r="B130" t="s">
        <v>39</v>
      </c>
      <c r="C130">
        <v>1739.699951171875</v>
      </c>
      <c r="D130">
        <v>1740.800048828125</v>
      </c>
      <c r="E130">
        <v>1739.5999755859375</v>
      </c>
      <c r="F130">
        <v>1740.800048828125</v>
      </c>
      <c r="G130">
        <v>257</v>
      </c>
      <c r="H130">
        <v>125167</v>
      </c>
      <c r="I130">
        <v>1.0213613135423386E-2</v>
      </c>
      <c r="J130">
        <v>17.60009765625</v>
      </c>
      <c r="K130">
        <v>11.7200927734375</v>
      </c>
      <c r="L130">
        <v>54821</v>
      </c>
      <c r="M130">
        <v>1605</v>
      </c>
      <c r="N130">
        <v>1693.800048828125</v>
      </c>
      <c r="O130">
        <v>1593</v>
      </c>
      <c r="P130">
        <v>1633.933349609375</v>
      </c>
      <c r="Q130">
        <v>1601.199951171875</v>
      </c>
      <c r="R130">
        <v>1693.800048828125</v>
      </c>
      <c r="S130">
        <v>1454</v>
      </c>
      <c r="T130">
        <v>1585.0333658854167</v>
      </c>
    </row>
    <row r="131" spans="1:20" x14ac:dyDescent="0.35">
      <c r="A131" s="1">
        <v>45880.464583333334</v>
      </c>
      <c r="B131" t="s">
        <v>39</v>
      </c>
      <c r="C131">
        <v>1738.199951171875</v>
      </c>
      <c r="D131">
        <v>1739.800048828125</v>
      </c>
      <c r="E131">
        <v>1738.199951171875</v>
      </c>
      <c r="F131">
        <v>1739.699951171875</v>
      </c>
      <c r="G131">
        <v>591</v>
      </c>
      <c r="H131">
        <v>125758</v>
      </c>
      <c r="I131">
        <v>9.5752091849695391E-3</v>
      </c>
      <c r="J131">
        <v>16.5</v>
      </c>
      <c r="K131">
        <v>10.6199951171875</v>
      </c>
      <c r="L131">
        <v>54821</v>
      </c>
      <c r="M131">
        <v>1605</v>
      </c>
      <c r="N131">
        <v>1693.800048828125</v>
      </c>
      <c r="O131">
        <v>1593</v>
      </c>
      <c r="P131">
        <v>1633.933349609375</v>
      </c>
      <c r="Q131">
        <v>1601.199951171875</v>
      </c>
      <c r="R131">
        <v>1693.800048828125</v>
      </c>
      <c r="S131">
        <v>1454</v>
      </c>
      <c r="T131">
        <v>1585.0333658854167</v>
      </c>
    </row>
    <row r="132" spans="1:20" x14ac:dyDescent="0.35">
      <c r="A132" s="1">
        <v>45880.465277777781</v>
      </c>
      <c r="B132" t="s">
        <v>39</v>
      </c>
      <c r="C132">
        <v>1739.5</v>
      </c>
      <c r="D132">
        <v>1740.699951171875</v>
      </c>
      <c r="E132">
        <v>1738</v>
      </c>
      <c r="F132">
        <v>1738.199951171875</v>
      </c>
      <c r="G132">
        <v>955</v>
      </c>
      <c r="H132">
        <v>126713</v>
      </c>
      <c r="I132">
        <v>8.704735622699581E-3</v>
      </c>
      <c r="J132">
        <v>15</v>
      </c>
      <c r="K132">
        <v>9.1199951171875</v>
      </c>
      <c r="L132">
        <v>54821</v>
      </c>
      <c r="M132">
        <v>1605</v>
      </c>
      <c r="N132">
        <v>1693.800048828125</v>
      </c>
      <c r="O132">
        <v>1593</v>
      </c>
      <c r="P132">
        <v>1633.933349609375</v>
      </c>
      <c r="Q132">
        <v>1601.199951171875</v>
      </c>
      <c r="R132">
        <v>1693.800048828125</v>
      </c>
      <c r="S132">
        <v>1454</v>
      </c>
      <c r="T132">
        <v>1585.0333658854167</v>
      </c>
    </row>
    <row r="133" spans="1:20" x14ac:dyDescent="0.35">
      <c r="A133" s="1">
        <v>45880.46597222222</v>
      </c>
      <c r="B133" t="s">
        <v>39</v>
      </c>
      <c r="C133">
        <v>1740.0999755859375</v>
      </c>
      <c r="D133">
        <v>1741.0999755859375</v>
      </c>
      <c r="E133">
        <v>1739.4000244140625</v>
      </c>
      <c r="F133">
        <v>1739.5</v>
      </c>
      <c r="G133">
        <v>560</v>
      </c>
      <c r="H133">
        <v>127273</v>
      </c>
      <c r="I133">
        <v>9.4591743790614843E-3</v>
      </c>
      <c r="J133">
        <v>16.300048828125</v>
      </c>
      <c r="K133">
        <v>10.4200439453125</v>
      </c>
      <c r="L133">
        <v>54821</v>
      </c>
      <c r="M133">
        <v>1605</v>
      </c>
      <c r="N133">
        <v>1693.800048828125</v>
      </c>
      <c r="O133">
        <v>1593</v>
      </c>
      <c r="P133">
        <v>1633.933349609375</v>
      </c>
      <c r="Q133">
        <v>1601.199951171875</v>
      </c>
      <c r="R133">
        <v>1693.800048828125</v>
      </c>
      <c r="S133">
        <v>1454</v>
      </c>
      <c r="T133">
        <v>1585.0333658854167</v>
      </c>
    </row>
    <row r="134" spans="1:20" x14ac:dyDescent="0.35">
      <c r="A134" s="1">
        <v>45880.466666666667</v>
      </c>
      <c r="B134" t="s">
        <v>39</v>
      </c>
      <c r="C134">
        <v>1741.300048828125</v>
      </c>
      <c r="D134">
        <v>1741.4000244140625</v>
      </c>
      <c r="E134">
        <v>1740.0999755859375</v>
      </c>
      <c r="F134">
        <v>1740.699951171875</v>
      </c>
      <c r="G134">
        <v>424</v>
      </c>
      <c r="H134">
        <v>127697</v>
      </c>
      <c r="I134">
        <v>1.0155524893149512E-2</v>
      </c>
      <c r="J134">
        <v>17.5</v>
      </c>
      <c r="K134">
        <v>11.6199951171875</v>
      </c>
      <c r="L134">
        <v>54821</v>
      </c>
      <c r="M134">
        <v>1605</v>
      </c>
      <c r="N134">
        <v>1693.800048828125</v>
      </c>
      <c r="O134">
        <v>1593</v>
      </c>
      <c r="P134">
        <v>1633.933349609375</v>
      </c>
      <c r="Q134">
        <v>1601.199951171875</v>
      </c>
      <c r="R134">
        <v>1693.800048828125</v>
      </c>
      <c r="S134">
        <v>1454</v>
      </c>
      <c r="T134">
        <v>1585.0333658854167</v>
      </c>
    </row>
    <row r="135" spans="1:20" x14ac:dyDescent="0.35">
      <c r="A135" s="1">
        <v>45880.467361111114</v>
      </c>
      <c r="B135" t="s">
        <v>39</v>
      </c>
      <c r="C135">
        <v>1741</v>
      </c>
      <c r="D135">
        <v>1741.4000244140625</v>
      </c>
      <c r="E135">
        <v>1740.5</v>
      </c>
      <c r="F135">
        <v>1741.300048828125</v>
      </c>
      <c r="G135">
        <v>316</v>
      </c>
      <c r="H135">
        <v>128013</v>
      </c>
      <c r="I135">
        <v>1.0503770989513371E-2</v>
      </c>
      <c r="J135">
        <v>18.10009765625</v>
      </c>
      <c r="K135">
        <v>12.2200927734375</v>
      </c>
      <c r="L135">
        <v>54821</v>
      </c>
      <c r="M135">
        <v>1605</v>
      </c>
      <c r="N135">
        <v>1693.800048828125</v>
      </c>
      <c r="O135">
        <v>1593</v>
      </c>
      <c r="P135">
        <v>1633.933349609375</v>
      </c>
      <c r="Q135">
        <v>1601.199951171875</v>
      </c>
      <c r="R135">
        <v>1693.800048828125</v>
      </c>
      <c r="S135">
        <v>1454</v>
      </c>
      <c r="T135">
        <v>1585.0333658854167</v>
      </c>
    </row>
    <row r="136" spans="1:20" x14ac:dyDescent="0.35">
      <c r="A136" s="1">
        <v>45880.468055555553</v>
      </c>
      <c r="B136" t="s">
        <v>39</v>
      </c>
      <c r="C136">
        <v>1740.5999755859375</v>
      </c>
      <c r="D136">
        <v>1741.199951171875</v>
      </c>
      <c r="E136">
        <v>1740.5999755859375</v>
      </c>
      <c r="F136">
        <v>1740.800048828125</v>
      </c>
      <c r="G136">
        <v>337</v>
      </c>
      <c r="H136">
        <v>128350</v>
      </c>
      <c r="I136">
        <v>1.0213613135423386E-2</v>
      </c>
      <c r="J136">
        <v>17.60009765625</v>
      </c>
      <c r="K136">
        <v>11.7200927734375</v>
      </c>
      <c r="L136">
        <v>54821</v>
      </c>
      <c r="M136">
        <v>1605</v>
      </c>
      <c r="N136">
        <v>1693.800048828125</v>
      </c>
      <c r="O136">
        <v>1593</v>
      </c>
      <c r="P136">
        <v>1633.933349609375</v>
      </c>
      <c r="Q136">
        <v>1601.199951171875</v>
      </c>
      <c r="R136">
        <v>1693.800048828125</v>
      </c>
      <c r="S136">
        <v>1454</v>
      </c>
      <c r="T136">
        <v>1585.0333658854167</v>
      </c>
    </row>
    <row r="137" spans="1:20" x14ac:dyDescent="0.35">
      <c r="A137" s="1">
        <v>45880.46875</v>
      </c>
      <c r="B137" t="s">
        <v>39</v>
      </c>
      <c r="C137">
        <v>1739.699951171875</v>
      </c>
      <c r="D137">
        <v>1740.9000244140625</v>
      </c>
      <c r="E137">
        <v>1739.199951171875</v>
      </c>
      <c r="F137">
        <v>1740.5999755859375</v>
      </c>
      <c r="G137">
        <v>418</v>
      </c>
      <c r="H137">
        <v>128768</v>
      </c>
      <c r="I137">
        <v>1.0097507490195484E-2</v>
      </c>
      <c r="J137">
        <v>17.4000244140625</v>
      </c>
      <c r="K137">
        <v>11.52001953125</v>
      </c>
      <c r="L137">
        <v>54821</v>
      </c>
      <c r="M137">
        <v>1605</v>
      </c>
      <c r="N137">
        <v>1693.800048828125</v>
      </c>
      <c r="O137">
        <v>1593</v>
      </c>
      <c r="P137">
        <v>1633.933349609375</v>
      </c>
      <c r="Q137">
        <v>1601.199951171875</v>
      </c>
      <c r="R137">
        <v>1693.800048828125</v>
      </c>
      <c r="S137">
        <v>1454</v>
      </c>
      <c r="T137">
        <v>1585.0333658854167</v>
      </c>
    </row>
    <row r="138" spans="1:20" x14ac:dyDescent="0.35">
      <c r="A138" s="1">
        <v>45880.469444444447</v>
      </c>
      <c r="B138" t="s">
        <v>39</v>
      </c>
      <c r="C138">
        <v>1739.5</v>
      </c>
      <c r="D138">
        <v>1740.300048828125</v>
      </c>
      <c r="E138">
        <v>1739.199951171875</v>
      </c>
      <c r="F138">
        <v>1739.699951171875</v>
      </c>
      <c r="G138">
        <v>333</v>
      </c>
      <c r="H138">
        <v>129101</v>
      </c>
      <c r="I138">
        <v>9.5752091849695391E-3</v>
      </c>
      <c r="J138">
        <v>16.5</v>
      </c>
      <c r="K138">
        <v>10.6199951171875</v>
      </c>
      <c r="L138">
        <v>54821</v>
      </c>
      <c r="M138">
        <v>1605</v>
      </c>
      <c r="N138">
        <v>1693.800048828125</v>
      </c>
      <c r="O138">
        <v>1593</v>
      </c>
      <c r="P138">
        <v>1633.933349609375</v>
      </c>
      <c r="Q138">
        <v>1601.199951171875</v>
      </c>
      <c r="R138">
        <v>1693.800048828125</v>
      </c>
      <c r="S138">
        <v>1454</v>
      </c>
      <c r="T138">
        <v>1585.0333658854167</v>
      </c>
    </row>
    <row r="139" spans="1:20" x14ac:dyDescent="0.35">
      <c r="A139" s="1">
        <v>45880.470138888886</v>
      </c>
      <c r="B139" t="s">
        <v>39</v>
      </c>
      <c r="C139">
        <v>1741</v>
      </c>
      <c r="D139">
        <v>1741.0999755859375</v>
      </c>
      <c r="E139">
        <v>1739.800048828125</v>
      </c>
      <c r="F139">
        <v>1739.800048828125</v>
      </c>
      <c r="G139">
        <v>301</v>
      </c>
      <c r="H139">
        <v>129402</v>
      </c>
      <c r="I139">
        <v>9.6332974272434133E-3</v>
      </c>
      <c r="J139">
        <v>16.60009765625</v>
      </c>
      <c r="K139">
        <v>10.7200927734375</v>
      </c>
      <c r="L139">
        <v>54821</v>
      </c>
      <c r="M139">
        <v>1605</v>
      </c>
      <c r="N139">
        <v>1693.800048828125</v>
      </c>
      <c r="O139">
        <v>1593</v>
      </c>
      <c r="P139">
        <v>1633.933349609375</v>
      </c>
      <c r="Q139">
        <v>1601.199951171875</v>
      </c>
      <c r="R139">
        <v>1693.800048828125</v>
      </c>
      <c r="S139">
        <v>1454</v>
      </c>
      <c r="T139">
        <v>1585.0333658854167</v>
      </c>
    </row>
    <row r="140" spans="1:20" x14ac:dyDescent="0.35">
      <c r="A140" s="1">
        <v>45880.470833333333</v>
      </c>
      <c r="B140" t="s">
        <v>39</v>
      </c>
      <c r="C140">
        <v>1742</v>
      </c>
      <c r="D140">
        <v>1742</v>
      </c>
      <c r="E140">
        <v>1739.5</v>
      </c>
      <c r="F140">
        <v>1741.199951171875</v>
      </c>
      <c r="G140">
        <v>715</v>
      </c>
      <c r="H140">
        <v>130117</v>
      </c>
      <c r="I140">
        <v>1.0445682747239497E-2</v>
      </c>
      <c r="J140">
        <v>18</v>
      </c>
      <c r="K140">
        <v>12.1199951171875</v>
      </c>
      <c r="L140">
        <v>54821</v>
      </c>
      <c r="M140">
        <v>1605</v>
      </c>
      <c r="N140">
        <v>1693.800048828125</v>
      </c>
      <c r="O140">
        <v>1593</v>
      </c>
      <c r="P140">
        <v>1633.933349609375</v>
      </c>
      <c r="Q140">
        <v>1601.199951171875</v>
      </c>
      <c r="R140">
        <v>1693.800048828125</v>
      </c>
      <c r="S140">
        <v>1454</v>
      </c>
      <c r="T140">
        <v>1585.0333658854167</v>
      </c>
    </row>
    <row r="141" spans="1:20" x14ac:dyDescent="0.35">
      <c r="A141" s="1">
        <v>45880.47152777778</v>
      </c>
      <c r="B141" t="s">
        <v>39</v>
      </c>
      <c r="C141">
        <v>1743.5999755859375</v>
      </c>
      <c r="D141">
        <v>1743.5999755859375</v>
      </c>
      <c r="E141">
        <v>1740.4000244140625</v>
      </c>
      <c r="F141">
        <v>1742</v>
      </c>
      <c r="G141">
        <v>1322</v>
      </c>
      <c r="H141">
        <v>131439</v>
      </c>
      <c r="I141">
        <v>1.0909963649511413E-2</v>
      </c>
      <c r="J141">
        <v>18.800048828125</v>
      </c>
      <c r="K141">
        <v>12.9200439453125</v>
      </c>
      <c r="L141">
        <v>54821</v>
      </c>
      <c r="M141">
        <v>1605</v>
      </c>
      <c r="N141">
        <v>1693.800048828125</v>
      </c>
      <c r="O141">
        <v>1593</v>
      </c>
      <c r="P141">
        <v>1633.933349609375</v>
      </c>
      <c r="Q141">
        <v>1601.199951171875</v>
      </c>
      <c r="R141">
        <v>1693.800048828125</v>
      </c>
      <c r="S141">
        <v>1454</v>
      </c>
      <c r="T141">
        <v>1585.0333658854167</v>
      </c>
    </row>
    <row r="142" spans="1:20" x14ac:dyDescent="0.35">
      <c r="A142" s="1">
        <v>45880.472222222219</v>
      </c>
      <c r="B142" t="s">
        <v>39</v>
      </c>
      <c r="C142">
        <v>1743.4000244140625</v>
      </c>
      <c r="D142">
        <v>1744.9000244140625</v>
      </c>
      <c r="E142">
        <v>1743.0999755859375</v>
      </c>
      <c r="F142">
        <v>1743.4000244140625</v>
      </c>
      <c r="G142">
        <v>2237</v>
      </c>
      <c r="H142">
        <v>133676</v>
      </c>
      <c r="I142">
        <v>1.1722419808827345E-2</v>
      </c>
      <c r="J142">
        <v>20.2000732421875</v>
      </c>
      <c r="K142">
        <v>14.320068359375</v>
      </c>
      <c r="L142">
        <v>54821</v>
      </c>
      <c r="M142">
        <v>1605</v>
      </c>
      <c r="N142">
        <v>1693.800048828125</v>
      </c>
      <c r="O142">
        <v>1593</v>
      </c>
      <c r="P142">
        <v>1633.933349609375</v>
      </c>
      <c r="Q142">
        <v>1601.199951171875</v>
      </c>
      <c r="R142">
        <v>1693.800048828125</v>
      </c>
      <c r="S142">
        <v>1454</v>
      </c>
      <c r="T142">
        <v>1585.0333658854167</v>
      </c>
    </row>
    <row r="143" spans="1:20" x14ac:dyDescent="0.35">
      <c r="A143" s="1">
        <v>45880.472916666666</v>
      </c>
      <c r="B143" t="s">
        <v>39</v>
      </c>
      <c r="C143">
        <v>1742.9000244140625</v>
      </c>
      <c r="D143">
        <v>1743.800048828125</v>
      </c>
      <c r="E143">
        <v>1742.9000244140625</v>
      </c>
      <c r="F143">
        <v>1743.4000244140625</v>
      </c>
      <c r="G143">
        <v>531</v>
      </c>
      <c r="H143">
        <v>134207</v>
      </c>
      <c r="I143">
        <v>1.1722419808827345E-2</v>
      </c>
      <c r="J143">
        <v>20.2000732421875</v>
      </c>
      <c r="K143">
        <v>14.320068359375</v>
      </c>
      <c r="L143">
        <v>54821</v>
      </c>
      <c r="M143">
        <v>1605</v>
      </c>
      <c r="N143">
        <v>1693.800048828125</v>
      </c>
      <c r="O143">
        <v>1593</v>
      </c>
      <c r="P143">
        <v>1633.933349609375</v>
      </c>
      <c r="Q143">
        <v>1601.199951171875</v>
      </c>
      <c r="R143">
        <v>1693.800048828125</v>
      </c>
      <c r="S143">
        <v>1454</v>
      </c>
      <c r="T143">
        <v>1585.0333658854167</v>
      </c>
    </row>
    <row r="144" spans="1:20" x14ac:dyDescent="0.35">
      <c r="A144" s="1">
        <v>45880.473611111112</v>
      </c>
      <c r="B144" t="s">
        <v>39</v>
      </c>
      <c r="C144">
        <v>1742.699951171875</v>
      </c>
      <c r="D144">
        <v>1742.9000244140625</v>
      </c>
      <c r="E144">
        <v>1742</v>
      </c>
      <c r="F144">
        <v>1742.9000244140625</v>
      </c>
      <c r="G144">
        <v>528</v>
      </c>
      <c r="H144">
        <v>134735</v>
      </c>
      <c r="I144">
        <v>1.1432261954737358E-2</v>
      </c>
      <c r="J144">
        <v>19.7000732421875</v>
      </c>
      <c r="K144">
        <v>13.820068359375</v>
      </c>
      <c r="L144">
        <v>54821</v>
      </c>
      <c r="M144">
        <v>1605</v>
      </c>
      <c r="N144">
        <v>1693.800048828125</v>
      </c>
      <c r="O144">
        <v>1593</v>
      </c>
      <c r="P144">
        <v>1633.933349609375</v>
      </c>
      <c r="Q144">
        <v>1601.199951171875</v>
      </c>
      <c r="R144">
        <v>1693.800048828125</v>
      </c>
      <c r="S144">
        <v>1454</v>
      </c>
      <c r="T144">
        <v>1585.0333658854167</v>
      </c>
    </row>
    <row r="145" spans="1:20" x14ac:dyDescent="0.35">
      <c r="A145" s="1">
        <v>45880.474305555559</v>
      </c>
      <c r="B145" t="s">
        <v>39</v>
      </c>
      <c r="C145">
        <v>1743</v>
      </c>
      <c r="D145">
        <v>1744</v>
      </c>
      <c r="E145">
        <v>1742.699951171875</v>
      </c>
      <c r="F145">
        <v>1742.699951171875</v>
      </c>
      <c r="G145">
        <v>566</v>
      </c>
      <c r="H145">
        <v>135301</v>
      </c>
      <c r="I145">
        <v>1.1316156309509455E-2</v>
      </c>
      <c r="J145">
        <v>19.5</v>
      </c>
      <c r="K145">
        <v>13.6199951171875</v>
      </c>
      <c r="L145">
        <v>54821</v>
      </c>
      <c r="M145">
        <v>1605</v>
      </c>
      <c r="N145">
        <v>1693.800048828125</v>
      </c>
      <c r="O145">
        <v>1593</v>
      </c>
      <c r="P145">
        <v>1633.933349609375</v>
      </c>
      <c r="Q145">
        <v>1601.199951171875</v>
      </c>
      <c r="R145">
        <v>1693.800048828125</v>
      </c>
      <c r="S145">
        <v>1454</v>
      </c>
      <c r="T145">
        <v>1585.0333658854167</v>
      </c>
    </row>
    <row r="146" spans="1:20" x14ac:dyDescent="0.35">
      <c r="A146" s="1">
        <v>45880.474999999999</v>
      </c>
      <c r="B146" t="s">
        <v>39</v>
      </c>
      <c r="C146">
        <v>1742.4000244140625</v>
      </c>
      <c r="D146">
        <v>1743.5</v>
      </c>
      <c r="E146">
        <v>1742</v>
      </c>
      <c r="F146">
        <v>1743</v>
      </c>
      <c r="G146">
        <v>468</v>
      </c>
      <c r="H146">
        <v>135769</v>
      </c>
      <c r="I146">
        <v>1.1490279357691386E-2</v>
      </c>
      <c r="J146">
        <v>19.800048828125</v>
      </c>
      <c r="K146">
        <v>13.9200439453125</v>
      </c>
      <c r="L146">
        <v>54821</v>
      </c>
      <c r="M146">
        <v>1605</v>
      </c>
      <c r="N146">
        <v>1693.800048828125</v>
      </c>
      <c r="O146">
        <v>1593</v>
      </c>
      <c r="P146">
        <v>1633.933349609375</v>
      </c>
      <c r="Q146">
        <v>1601.199951171875</v>
      </c>
      <c r="R146">
        <v>1693.800048828125</v>
      </c>
      <c r="S146">
        <v>1454</v>
      </c>
      <c r="T146">
        <v>1585.0333658854167</v>
      </c>
    </row>
    <row r="147" spans="1:20" x14ac:dyDescent="0.35">
      <c r="A147" s="1">
        <v>45880.475694444445</v>
      </c>
      <c r="B147" t="s">
        <v>39</v>
      </c>
      <c r="C147">
        <v>1741.800048828125</v>
      </c>
      <c r="D147">
        <v>1742.5999755859375</v>
      </c>
      <c r="E147">
        <v>1741.300048828125</v>
      </c>
      <c r="F147">
        <v>1742.4000244140625</v>
      </c>
      <c r="G147">
        <v>477</v>
      </c>
      <c r="H147">
        <v>136246</v>
      </c>
      <c r="I147">
        <v>1.1142104100647372E-2</v>
      </c>
      <c r="J147">
        <v>19.2000732421875</v>
      </c>
      <c r="K147">
        <v>13.320068359375</v>
      </c>
      <c r="L147">
        <v>54821</v>
      </c>
      <c r="M147">
        <v>1605</v>
      </c>
      <c r="N147">
        <v>1693.800048828125</v>
      </c>
      <c r="O147">
        <v>1593</v>
      </c>
      <c r="P147">
        <v>1633.933349609375</v>
      </c>
      <c r="Q147">
        <v>1601.199951171875</v>
      </c>
      <c r="R147">
        <v>1693.800048828125</v>
      </c>
      <c r="S147">
        <v>1454</v>
      </c>
      <c r="T147">
        <v>1585.0333658854167</v>
      </c>
    </row>
    <row r="148" spans="1:20" x14ac:dyDescent="0.35">
      <c r="A148" s="1">
        <v>45880.476388888892</v>
      </c>
      <c r="B148" t="s">
        <v>39</v>
      </c>
      <c r="C148">
        <v>1742.699951171875</v>
      </c>
      <c r="D148">
        <v>1743.5</v>
      </c>
      <c r="E148">
        <v>1741.699951171875</v>
      </c>
      <c r="F148">
        <v>1742</v>
      </c>
      <c r="G148">
        <v>305</v>
      </c>
      <c r="H148">
        <v>136551</v>
      </c>
      <c r="I148">
        <v>1.0909963649511413E-2</v>
      </c>
      <c r="J148">
        <v>18.800048828125</v>
      </c>
      <c r="K148">
        <v>12.9200439453125</v>
      </c>
      <c r="L148">
        <v>54821</v>
      </c>
      <c r="M148">
        <v>1605</v>
      </c>
      <c r="N148">
        <v>1693.800048828125</v>
      </c>
      <c r="O148">
        <v>1593</v>
      </c>
      <c r="P148">
        <v>1633.933349609375</v>
      </c>
      <c r="Q148">
        <v>1601.199951171875</v>
      </c>
      <c r="R148">
        <v>1693.800048828125</v>
      </c>
      <c r="S148">
        <v>1454</v>
      </c>
      <c r="T148">
        <v>1585.0333658854167</v>
      </c>
    </row>
    <row r="149" spans="1:20" x14ac:dyDescent="0.35">
      <c r="A149" s="1">
        <v>45880.477083333331</v>
      </c>
      <c r="B149" t="s">
        <v>39</v>
      </c>
      <c r="C149">
        <v>1743.199951171875</v>
      </c>
      <c r="D149">
        <v>1743.300048828125</v>
      </c>
      <c r="E149">
        <v>1741.5999755859375</v>
      </c>
      <c r="F149">
        <v>1743</v>
      </c>
      <c r="G149">
        <v>441</v>
      </c>
      <c r="H149">
        <v>136992</v>
      </c>
      <c r="I149">
        <v>1.1490279357691386E-2</v>
      </c>
      <c r="J149">
        <v>19.800048828125</v>
      </c>
      <c r="K149">
        <v>13.9200439453125</v>
      </c>
      <c r="L149">
        <v>54821</v>
      </c>
      <c r="M149">
        <v>1605</v>
      </c>
      <c r="N149">
        <v>1693.800048828125</v>
      </c>
      <c r="O149">
        <v>1593</v>
      </c>
      <c r="P149">
        <v>1633.933349609375</v>
      </c>
      <c r="Q149">
        <v>1601.199951171875</v>
      </c>
      <c r="R149">
        <v>1693.800048828125</v>
      </c>
      <c r="S149">
        <v>1454</v>
      </c>
      <c r="T149">
        <v>1585.0333658854167</v>
      </c>
    </row>
    <row r="150" spans="1:20" x14ac:dyDescent="0.35">
      <c r="A150" s="1">
        <v>45880.477777777778</v>
      </c>
      <c r="B150" t="s">
        <v>39</v>
      </c>
      <c r="C150">
        <v>1744</v>
      </c>
      <c r="D150">
        <v>1744.199951171875</v>
      </c>
      <c r="E150">
        <v>1742.5</v>
      </c>
      <c r="F150">
        <v>1743.0999755859375</v>
      </c>
      <c r="G150">
        <v>894</v>
      </c>
      <c r="H150">
        <v>137886</v>
      </c>
      <c r="I150">
        <v>1.1548296760645414E-2</v>
      </c>
      <c r="J150">
        <v>19.9000244140625</v>
      </c>
      <c r="K150">
        <v>14.02001953125</v>
      </c>
      <c r="L150">
        <v>54821</v>
      </c>
      <c r="M150">
        <v>1605</v>
      </c>
      <c r="N150">
        <v>1693.800048828125</v>
      </c>
      <c r="O150">
        <v>1593</v>
      </c>
      <c r="P150">
        <v>1633.933349609375</v>
      </c>
      <c r="Q150">
        <v>1601.199951171875</v>
      </c>
      <c r="R150">
        <v>1693.800048828125</v>
      </c>
      <c r="S150">
        <v>1454</v>
      </c>
      <c r="T150">
        <v>1585.0333658854167</v>
      </c>
    </row>
    <row r="151" spans="1:20" x14ac:dyDescent="0.35">
      <c r="A151" s="1">
        <v>45880.478472222225</v>
      </c>
      <c r="B151" t="s">
        <v>39</v>
      </c>
      <c r="C151">
        <v>1744</v>
      </c>
      <c r="D151">
        <v>1744.4000244140625</v>
      </c>
      <c r="E151">
        <v>1743.5</v>
      </c>
      <c r="F151">
        <v>1744</v>
      </c>
      <c r="G151">
        <v>568</v>
      </c>
      <c r="H151">
        <v>138454</v>
      </c>
      <c r="I151">
        <v>1.2070595065871359E-2</v>
      </c>
      <c r="J151">
        <v>20.800048828125</v>
      </c>
      <c r="K151">
        <v>14.9200439453125</v>
      </c>
      <c r="L151">
        <v>54821</v>
      </c>
      <c r="M151">
        <v>1605</v>
      </c>
      <c r="N151">
        <v>1693.800048828125</v>
      </c>
      <c r="O151">
        <v>1593</v>
      </c>
      <c r="P151">
        <v>1633.933349609375</v>
      </c>
      <c r="Q151">
        <v>1601.199951171875</v>
      </c>
      <c r="R151">
        <v>1693.800048828125</v>
      </c>
      <c r="S151">
        <v>1454</v>
      </c>
      <c r="T151">
        <v>1585.0333658854167</v>
      </c>
    </row>
    <row r="152" spans="1:20" x14ac:dyDescent="0.35">
      <c r="A152" s="1">
        <v>45880.479166666664</v>
      </c>
      <c r="B152" t="s">
        <v>39</v>
      </c>
      <c r="C152">
        <v>1744</v>
      </c>
      <c r="D152">
        <v>1744.4000244140625</v>
      </c>
      <c r="E152">
        <v>1743.5</v>
      </c>
      <c r="F152">
        <v>1744</v>
      </c>
      <c r="G152">
        <v>0</v>
      </c>
      <c r="H152">
        <v>138454</v>
      </c>
      <c r="I152">
        <v>1.2070595065871359E-2</v>
      </c>
      <c r="J152">
        <v>20.800048828125</v>
      </c>
      <c r="K152">
        <v>14.9200439453125</v>
      </c>
      <c r="L152">
        <v>54821</v>
      </c>
      <c r="M152">
        <v>1605</v>
      </c>
      <c r="N152">
        <v>1693.800048828125</v>
      </c>
      <c r="O152">
        <v>1593</v>
      </c>
      <c r="P152">
        <v>1633.933349609375</v>
      </c>
      <c r="Q152">
        <v>1601.199951171875</v>
      </c>
      <c r="R152">
        <v>1693.800048828125</v>
      </c>
      <c r="S152">
        <v>1454</v>
      </c>
      <c r="T152">
        <v>1585.0333658854167</v>
      </c>
    </row>
    <row r="153" spans="1:20" x14ac:dyDescent="0.35">
      <c r="A153" s="1">
        <v>45880.541666666664</v>
      </c>
      <c r="B153" t="s">
        <v>39</v>
      </c>
      <c r="C153">
        <v>1742.300048828125</v>
      </c>
      <c r="D153">
        <v>1744</v>
      </c>
      <c r="E153">
        <v>1741.5</v>
      </c>
      <c r="F153">
        <v>1743.699951171875</v>
      </c>
      <c r="G153">
        <v>860</v>
      </c>
      <c r="H153">
        <v>139314</v>
      </c>
      <c r="I153">
        <v>1.1896472017689428E-2</v>
      </c>
      <c r="J153">
        <v>20.5</v>
      </c>
      <c r="K153">
        <v>14.6199951171875</v>
      </c>
      <c r="L153">
        <v>54821</v>
      </c>
      <c r="M153">
        <v>1605</v>
      </c>
      <c r="N153">
        <v>1693.800048828125</v>
      </c>
      <c r="O153">
        <v>1593</v>
      </c>
      <c r="P153">
        <v>1633.933349609375</v>
      </c>
      <c r="Q153">
        <v>1601.199951171875</v>
      </c>
      <c r="R153">
        <v>1693.800048828125</v>
      </c>
      <c r="S153">
        <v>1454</v>
      </c>
      <c r="T153">
        <v>1585.0333658854167</v>
      </c>
    </row>
    <row r="154" spans="1:20" x14ac:dyDescent="0.35">
      <c r="A154" s="1">
        <v>45880.542361111111</v>
      </c>
      <c r="B154" t="s">
        <v>39</v>
      </c>
      <c r="C154">
        <v>1743.5</v>
      </c>
      <c r="D154">
        <v>1744</v>
      </c>
      <c r="E154">
        <v>1742.5999755859375</v>
      </c>
      <c r="F154">
        <v>1742.5999755859375</v>
      </c>
      <c r="G154">
        <v>712</v>
      </c>
      <c r="H154">
        <v>140026</v>
      </c>
      <c r="I154">
        <v>1.1258138906555429E-2</v>
      </c>
      <c r="J154">
        <v>19.4000244140625</v>
      </c>
      <c r="K154">
        <v>13.52001953125</v>
      </c>
      <c r="L154">
        <v>54821</v>
      </c>
      <c r="M154">
        <v>1605</v>
      </c>
      <c r="N154">
        <v>1693.800048828125</v>
      </c>
      <c r="O154">
        <v>1593</v>
      </c>
      <c r="P154">
        <v>1633.933349609375</v>
      </c>
      <c r="Q154">
        <v>1601.199951171875</v>
      </c>
      <c r="R154">
        <v>1693.800048828125</v>
      </c>
      <c r="S154">
        <v>1454</v>
      </c>
      <c r="T154">
        <v>1585.0333658854167</v>
      </c>
    </row>
    <row r="155" spans="1:20" x14ac:dyDescent="0.35">
      <c r="A155" s="1">
        <v>45880.543055555558</v>
      </c>
      <c r="B155" t="s">
        <v>39</v>
      </c>
      <c r="C155">
        <v>1743.199951171875</v>
      </c>
      <c r="D155">
        <v>1743.9000244140625</v>
      </c>
      <c r="E155">
        <v>1743.199951171875</v>
      </c>
      <c r="F155">
        <v>1743.5</v>
      </c>
      <c r="G155">
        <v>425</v>
      </c>
      <c r="H155">
        <v>140451</v>
      </c>
      <c r="I155">
        <v>1.1780437211781371E-2</v>
      </c>
      <c r="J155">
        <v>20.300048828125</v>
      </c>
      <c r="K155">
        <v>14.4200439453125</v>
      </c>
      <c r="L155">
        <v>54821</v>
      </c>
      <c r="M155">
        <v>1605</v>
      </c>
      <c r="N155">
        <v>1693.800048828125</v>
      </c>
      <c r="O155">
        <v>1593</v>
      </c>
      <c r="P155">
        <v>1633.933349609375</v>
      </c>
      <c r="Q155">
        <v>1601.199951171875</v>
      </c>
      <c r="R155">
        <v>1693.800048828125</v>
      </c>
      <c r="S155">
        <v>1454</v>
      </c>
      <c r="T155">
        <v>1585.0333658854167</v>
      </c>
    </row>
    <row r="156" spans="1:20" x14ac:dyDescent="0.35">
      <c r="A156" s="1">
        <v>45880.543749999997</v>
      </c>
      <c r="B156" t="s">
        <v>39</v>
      </c>
      <c r="C156">
        <v>1744.199951171875</v>
      </c>
      <c r="D156">
        <v>1744.5</v>
      </c>
      <c r="E156">
        <v>1742.800048828125</v>
      </c>
      <c r="F156">
        <v>1743.199951171875</v>
      </c>
      <c r="G156">
        <v>1170</v>
      </c>
      <c r="H156">
        <v>141621</v>
      </c>
      <c r="I156">
        <v>1.1606314163599443E-2</v>
      </c>
      <c r="J156">
        <v>20</v>
      </c>
      <c r="K156">
        <v>14.1199951171875</v>
      </c>
      <c r="L156">
        <v>54821</v>
      </c>
      <c r="M156">
        <v>1605</v>
      </c>
      <c r="N156">
        <v>1693.800048828125</v>
      </c>
      <c r="O156">
        <v>1593</v>
      </c>
      <c r="P156">
        <v>1633.933349609375</v>
      </c>
      <c r="Q156">
        <v>1601.199951171875</v>
      </c>
      <c r="R156">
        <v>1693.800048828125</v>
      </c>
      <c r="S156">
        <v>1454</v>
      </c>
      <c r="T156">
        <v>1585.0333658854167</v>
      </c>
    </row>
    <row r="157" spans="1:20" x14ac:dyDescent="0.35">
      <c r="A157" s="1">
        <v>45880.544444444444</v>
      </c>
      <c r="B157" t="s">
        <v>39</v>
      </c>
      <c r="C157">
        <v>1743.5999755859375</v>
      </c>
      <c r="D157">
        <v>1744.800048828125</v>
      </c>
      <c r="E157">
        <v>1743.199951171875</v>
      </c>
      <c r="F157">
        <v>1744.199951171875</v>
      </c>
      <c r="G157">
        <v>627</v>
      </c>
      <c r="H157">
        <v>142248</v>
      </c>
      <c r="I157">
        <v>1.2186629871779413E-2</v>
      </c>
      <c r="J157">
        <v>21</v>
      </c>
      <c r="K157">
        <v>15.1199951171875</v>
      </c>
      <c r="L157">
        <v>54821</v>
      </c>
      <c r="M157">
        <v>1605</v>
      </c>
      <c r="N157">
        <v>1693.800048828125</v>
      </c>
      <c r="O157">
        <v>1593</v>
      </c>
      <c r="P157">
        <v>1633.933349609375</v>
      </c>
      <c r="Q157">
        <v>1601.199951171875</v>
      </c>
      <c r="R157">
        <v>1693.800048828125</v>
      </c>
      <c r="S157">
        <v>1454</v>
      </c>
      <c r="T157">
        <v>1585.0333658854167</v>
      </c>
    </row>
    <row r="158" spans="1:20" x14ac:dyDescent="0.35">
      <c r="A158" s="1">
        <v>45880.545138888891</v>
      </c>
      <c r="B158" t="s">
        <v>39</v>
      </c>
      <c r="C158">
        <v>1744.800048828125</v>
      </c>
      <c r="D158">
        <v>1744.800048828125</v>
      </c>
      <c r="E158">
        <v>1743</v>
      </c>
      <c r="F158">
        <v>1743.5999755859375</v>
      </c>
      <c r="G158">
        <v>658</v>
      </c>
      <c r="H158">
        <v>142906</v>
      </c>
      <c r="I158">
        <v>1.18384546147354E-2</v>
      </c>
      <c r="J158">
        <v>20.4000244140625</v>
      </c>
      <c r="K158">
        <v>14.52001953125</v>
      </c>
      <c r="L158">
        <v>54821</v>
      </c>
      <c r="M158">
        <v>1605</v>
      </c>
      <c r="N158">
        <v>1693.800048828125</v>
      </c>
      <c r="O158">
        <v>1593</v>
      </c>
      <c r="P158">
        <v>1633.933349609375</v>
      </c>
      <c r="Q158">
        <v>1601.199951171875</v>
      </c>
      <c r="R158">
        <v>1693.800048828125</v>
      </c>
      <c r="S158">
        <v>1454</v>
      </c>
      <c r="T158">
        <v>1585.0333658854167</v>
      </c>
    </row>
    <row r="159" spans="1:20" x14ac:dyDescent="0.35">
      <c r="A159" s="1">
        <v>45880.54583333333</v>
      </c>
      <c r="B159" t="s">
        <v>39</v>
      </c>
      <c r="C159">
        <v>1744.800048828125</v>
      </c>
      <c r="D159">
        <v>1745.699951171875</v>
      </c>
      <c r="E159">
        <v>1743.0999755859375</v>
      </c>
      <c r="F159">
        <v>1744.800048828125</v>
      </c>
      <c r="G159">
        <v>1562</v>
      </c>
      <c r="H159">
        <v>144468</v>
      </c>
      <c r="I159">
        <v>1.2534875968143275E-2</v>
      </c>
      <c r="J159">
        <v>21.60009765625</v>
      </c>
      <c r="K159">
        <v>15.7200927734375</v>
      </c>
      <c r="L159">
        <v>54821</v>
      </c>
      <c r="M159">
        <v>1605</v>
      </c>
      <c r="N159">
        <v>1693.800048828125</v>
      </c>
      <c r="O159">
        <v>1593</v>
      </c>
      <c r="P159">
        <v>1633.933349609375</v>
      </c>
      <c r="Q159">
        <v>1601.199951171875</v>
      </c>
      <c r="R159">
        <v>1693.800048828125</v>
      </c>
      <c r="S159">
        <v>1454</v>
      </c>
      <c r="T159">
        <v>1585.0333658854167</v>
      </c>
    </row>
    <row r="160" spans="1:20" x14ac:dyDescent="0.35">
      <c r="A160" s="1">
        <v>45880.546527777777</v>
      </c>
      <c r="B160" t="s">
        <v>39</v>
      </c>
      <c r="C160">
        <v>1744.300048828125</v>
      </c>
      <c r="D160">
        <v>1745.4000244140625</v>
      </c>
      <c r="E160">
        <v>1744.199951171875</v>
      </c>
      <c r="F160">
        <v>1744.800048828125</v>
      </c>
      <c r="G160">
        <v>1162</v>
      </c>
      <c r="H160">
        <v>145630</v>
      </c>
      <c r="I160">
        <v>1.2534875968143275E-2</v>
      </c>
      <c r="J160">
        <v>21.60009765625</v>
      </c>
      <c r="K160">
        <v>15.7200927734375</v>
      </c>
      <c r="L160">
        <v>54821</v>
      </c>
      <c r="M160">
        <v>1605</v>
      </c>
      <c r="N160">
        <v>1693.800048828125</v>
      </c>
      <c r="O160">
        <v>1593</v>
      </c>
      <c r="P160">
        <v>1633.933349609375</v>
      </c>
      <c r="Q160">
        <v>1601.199951171875</v>
      </c>
      <c r="R160">
        <v>1693.800048828125</v>
      </c>
      <c r="S160">
        <v>1454</v>
      </c>
      <c r="T160">
        <v>1585.0333658854167</v>
      </c>
    </row>
    <row r="161" spans="1:20" x14ac:dyDescent="0.35">
      <c r="A161" s="1">
        <v>45880.547222222223</v>
      </c>
      <c r="B161" t="s">
        <v>39</v>
      </c>
      <c r="C161">
        <v>1745</v>
      </c>
      <c r="D161">
        <v>1745.199951171875</v>
      </c>
      <c r="E161">
        <v>1744.300048828125</v>
      </c>
      <c r="F161">
        <v>1744.300048828125</v>
      </c>
      <c r="G161">
        <v>590</v>
      </c>
      <c r="H161">
        <v>146220</v>
      </c>
      <c r="I161">
        <v>1.2244718114053289E-2</v>
      </c>
      <c r="J161">
        <v>21.10009765625</v>
      </c>
      <c r="K161">
        <v>15.2200927734375</v>
      </c>
      <c r="L161">
        <v>54821</v>
      </c>
      <c r="M161">
        <v>1605</v>
      </c>
      <c r="N161">
        <v>1693.800048828125</v>
      </c>
      <c r="O161">
        <v>1593</v>
      </c>
      <c r="P161">
        <v>1633.933349609375</v>
      </c>
      <c r="Q161">
        <v>1601.199951171875</v>
      </c>
      <c r="R161">
        <v>1693.800048828125</v>
      </c>
      <c r="S161">
        <v>1454</v>
      </c>
      <c r="T161">
        <v>1585.0333658854167</v>
      </c>
    </row>
    <row r="162" spans="1:20" x14ac:dyDescent="0.35">
      <c r="A162" s="1">
        <v>45880.54791666667</v>
      </c>
      <c r="B162" t="s">
        <v>39</v>
      </c>
      <c r="C162">
        <v>1744.699951171875</v>
      </c>
      <c r="D162">
        <v>1745.300048828125</v>
      </c>
      <c r="E162">
        <v>1744</v>
      </c>
      <c r="F162">
        <v>1745</v>
      </c>
      <c r="G162">
        <v>575</v>
      </c>
      <c r="H162">
        <v>146795</v>
      </c>
      <c r="I162">
        <v>1.2650910774051331E-2</v>
      </c>
      <c r="J162">
        <v>21.800048828125</v>
      </c>
      <c r="K162">
        <v>15.9200439453125</v>
      </c>
      <c r="L162">
        <v>54821</v>
      </c>
      <c r="M162">
        <v>1605</v>
      </c>
      <c r="N162">
        <v>1693.800048828125</v>
      </c>
      <c r="O162">
        <v>1593</v>
      </c>
      <c r="P162">
        <v>1633.933349609375</v>
      </c>
      <c r="Q162">
        <v>1601.199951171875</v>
      </c>
      <c r="R162">
        <v>1693.800048828125</v>
      </c>
      <c r="S162">
        <v>1454</v>
      </c>
      <c r="T162">
        <v>1585.0333658854167</v>
      </c>
    </row>
    <row r="163" spans="1:20" x14ac:dyDescent="0.35">
      <c r="A163" s="1">
        <v>45880.548611111109</v>
      </c>
      <c r="B163" t="s">
        <v>39</v>
      </c>
      <c r="C163">
        <v>1743.800048828125</v>
      </c>
      <c r="D163">
        <v>1744.800048828125</v>
      </c>
      <c r="E163">
        <v>1743.300048828125</v>
      </c>
      <c r="F163">
        <v>1744.5</v>
      </c>
      <c r="G163">
        <v>899</v>
      </c>
      <c r="H163">
        <v>147694</v>
      </c>
      <c r="I163">
        <v>1.2360752919961344E-2</v>
      </c>
      <c r="J163">
        <v>21.300048828125</v>
      </c>
      <c r="K163">
        <v>15.4200439453125</v>
      </c>
      <c r="L163">
        <v>54821</v>
      </c>
      <c r="M163">
        <v>1605</v>
      </c>
      <c r="N163">
        <v>1693.800048828125</v>
      </c>
      <c r="O163">
        <v>1593</v>
      </c>
      <c r="P163">
        <v>1633.933349609375</v>
      </c>
      <c r="Q163">
        <v>1601.199951171875</v>
      </c>
      <c r="R163">
        <v>1693.800048828125</v>
      </c>
      <c r="S163">
        <v>1454</v>
      </c>
      <c r="T163">
        <v>1585.0333658854167</v>
      </c>
    </row>
    <row r="164" spans="1:20" x14ac:dyDescent="0.35">
      <c r="A164" s="1">
        <v>45880.549305555556</v>
      </c>
      <c r="B164" t="s">
        <v>39</v>
      </c>
      <c r="C164">
        <v>1742.800048828125</v>
      </c>
      <c r="D164">
        <v>1744.800048828125</v>
      </c>
      <c r="E164">
        <v>1742</v>
      </c>
      <c r="F164">
        <v>1743.699951171875</v>
      </c>
      <c r="G164">
        <v>1296</v>
      </c>
      <c r="H164">
        <v>148990</v>
      </c>
      <c r="I164">
        <v>1.1896472017689428E-2</v>
      </c>
      <c r="J164">
        <v>20.5</v>
      </c>
      <c r="K164">
        <v>14.6199951171875</v>
      </c>
      <c r="L164">
        <v>54821</v>
      </c>
      <c r="M164">
        <v>1605</v>
      </c>
      <c r="N164">
        <v>1693.800048828125</v>
      </c>
      <c r="O164">
        <v>1593</v>
      </c>
      <c r="P164">
        <v>1633.933349609375</v>
      </c>
      <c r="Q164">
        <v>1601.199951171875</v>
      </c>
      <c r="R164">
        <v>1693.800048828125</v>
      </c>
      <c r="S164">
        <v>1454</v>
      </c>
      <c r="T164">
        <v>1585.0333658854167</v>
      </c>
    </row>
    <row r="165" spans="1:20" x14ac:dyDescent="0.35">
      <c r="A165" s="1">
        <v>45880.55</v>
      </c>
      <c r="B165" t="s">
        <v>39</v>
      </c>
      <c r="C165">
        <v>1741.5</v>
      </c>
      <c r="D165">
        <v>1743.5999755859375</v>
      </c>
      <c r="E165">
        <v>1741</v>
      </c>
      <c r="F165">
        <v>1742.800048828125</v>
      </c>
      <c r="G165">
        <v>1387</v>
      </c>
      <c r="H165">
        <v>150377</v>
      </c>
      <c r="I165">
        <v>1.1374244551783329E-2</v>
      </c>
      <c r="J165">
        <v>19.60009765625</v>
      </c>
      <c r="K165">
        <v>13.7200927734375</v>
      </c>
      <c r="L165">
        <v>54821</v>
      </c>
      <c r="M165">
        <v>1605</v>
      </c>
      <c r="N165">
        <v>1693.800048828125</v>
      </c>
      <c r="O165">
        <v>1593</v>
      </c>
      <c r="P165">
        <v>1633.933349609375</v>
      </c>
      <c r="Q165">
        <v>1601.199951171875</v>
      </c>
      <c r="R165">
        <v>1693.800048828125</v>
      </c>
      <c r="S165">
        <v>1454</v>
      </c>
      <c r="T165">
        <v>1585.0333658854167</v>
      </c>
    </row>
    <row r="166" spans="1:20" x14ac:dyDescent="0.35">
      <c r="A166" s="1">
        <v>45880.550694444442</v>
      </c>
      <c r="B166" t="s">
        <v>39</v>
      </c>
      <c r="C166">
        <v>1741.800048828125</v>
      </c>
      <c r="D166">
        <v>1742.4000244140625</v>
      </c>
      <c r="E166">
        <v>1741</v>
      </c>
      <c r="F166">
        <v>1741.199951171875</v>
      </c>
      <c r="G166">
        <v>886</v>
      </c>
      <c r="H166">
        <v>151263</v>
      </c>
      <c r="I166">
        <v>1.0445682747239497E-2</v>
      </c>
      <c r="J166">
        <v>18</v>
      </c>
      <c r="K166">
        <v>12.1199951171875</v>
      </c>
      <c r="L166">
        <v>54821</v>
      </c>
      <c r="M166">
        <v>1605</v>
      </c>
      <c r="N166">
        <v>1693.800048828125</v>
      </c>
      <c r="O166">
        <v>1593</v>
      </c>
      <c r="P166">
        <v>1633.933349609375</v>
      </c>
      <c r="Q166">
        <v>1601.199951171875</v>
      </c>
      <c r="R166">
        <v>1693.800048828125</v>
      </c>
      <c r="S166">
        <v>1454</v>
      </c>
      <c r="T166">
        <v>1585.0333658854167</v>
      </c>
    </row>
    <row r="167" spans="1:20" x14ac:dyDescent="0.35">
      <c r="A167" s="1">
        <v>45880.551388888889</v>
      </c>
      <c r="B167" t="s">
        <v>39</v>
      </c>
      <c r="C167">
        <v>1740.800048828125</v>
      </c>
      <c r="D167">
        <v>1742.0999755859375</v>
      </c>
      <c r="E167">
        <v>1740.5</v>
      </c>
      <c r="F167">
        <v>1742</v>
      </c>
      <c r="G167">
        <v>816</v>
      </c>
      <c r="H167">
        <v>152079</v>
      </c>
      <c r="I167">
        <v>1.0909963649511413E-2</v>
      </c>
      <c r="J167">
        <v>18.800048828125</v>
      </c>
      <c r="K167">
        <v>12.9200439453125</v>
      </c>
      <c r="L167">
        <v>54821</v>
      </c>
      <c r="M167">
        <v>1605</v>
      </c>
      <c r="N167">
        <v>1693.800048828125</v>
      </c>
      <c r="O167">
        <v>1593</v>
      </c>
      <c r="P167">
        <v>1633.933349609375</v>
      </c>
      <c r="Q167">
        <v>1601.199951171875</v>
      </c>
      <c r="R167">
        <v>1693.800048828125</v>
      </c>
      <c r="S167">
        <v>1454</v>
      </c>
      <c r="T167">
        <v>1585.0333658854167</v>
      </c>
    </row>
    <row r="168" spans="1:20" x14ac:dyDescent="0.35">
      <c r="A168" s="1">
        <v>45880.552083333336</v>
      </c>
      <c r="B168" t="s">
        <v>39</v>
      </c>
      <c r="C168">
        <v>1739.699951171875</v>
      </c>
      <c r="D168">
        <v>1741</v>
      </c>
      <c r="E168">
        <v>1739.0999755859375</v>
      </c>
      <c r="F168">
        <v>1740.800048828125</v>
      </c>
      <c r="G168">
        <v>1600</v>
      </c>
      <c r="H168">
        <v>153679</v>
      </c>
      <c r="I168">
        <v>1.0213613135423386E-2</v>
      </c>
      <c r="J168">
        <v>17.60009765625</v>
      </c>
      <c r="K168">
        <v>11.7200927734375</v>
      </c>
      <c r="L168">
        <v>54821</v>
      </c>
      <c r="M168">
        <v>1605</v>
      </c>
      <c r="N168">
        <v>1693.800048828125</v>
      </c>
      <c r="O168">
        <v>1593</v>
      </c>
      <c r="P168">
        <v>1633.933349609375</v>
      </c>
      <c r="Q168">
        <v>1601.199951171875</v>
      </c>
      <c r="R168">
        <v>1693.800048828125</v>
      </c>
      <c r="S168">
        <v>1454</v>
      </c>
      <c r="T168">
        <v>1585.0333658854167</v>
      </c>
    </row>
    <row r="169" spans="1:20" x14ac:dyDescent="0.35">
      <c r="A169" s="1">
        <v>45880.552777777775</v>
      </c>
      <c r="B169" t="s">
        <v>39</v>
      </c>
      <c r="C169">
        <v>1738.800048828125</v>
      </c>
      <c r="D169">
        <v>1739.699951171875</v>
      </c>
      <c r="E169">
        <v>1738.300048828125</v>
      </c>
      <c r="F169">
        <v>1739.5999755859375</v>
      </c>
      <c r="G169">
        <v>1715</v>
      </c>
      <c r="H169">
        <v>155394</v>
      </c>
      <c r="I169">
        <v>9.5171917820155126E-3</v>
      </c>
      <c r="J169">
        <v>16.4000244140625</v>
      </c>
      <c r="K169">
        <v>10.52001953125</v>
      </c>
      <c r="L169">
        <v>54821</v>
      </c>
      <c r="M169">
        <v>1605</v>
      </c>
      <c r="N169">
        <v>1693.800048828125</v>
      </c>
      <c r="O169">
        <v>1593</v>
      </c>
      <c r="P169">
        <v>1633.933349609375</v>
      </c>
      <c r="Q169">
        <v>1601.199951171875</v>
      </c>
      <c r="R169">
        <v>1693.800048828125</v>
      </c>
      <c r="S169">
        <v>1454</v>
      </c>
      <c r="T169">
        <v>1585.0333658854167</v>
      </c>
    </row>
    <row r="170" spans="1:20" x14ac:dyDescent="0.35">
      <c r="A170" s="1">
        <v>45880.553472222222</v>
      </c>
      <c r="B170" t="s">
        <v>39</v>
      </c>
      <c r="C170">
        <v>1738.5999755859375</v>
      </c>
      <c r="D170">
        <v>1739.4000244140625</v>
      </c>
      <c r="E170">
        <v>1738.4000244140625</v>
      </c>
      <c r="F170">
        <v>1738.800048828125</v>
      </c>
      <c r="G170">
        <v>1011</v>
      </c>
      <c r="H170">
        <v>156405</v>
      </c>
      <c r="I170">
        <v>9.0529817190634423E-3</v>
      </c>
      <c r="J170">
        <v>15.60009765625</v>
      </c>
      <c r="K170">
        <v>9.7200927734375</v>
      </c>
      <c r="L170">
        <v>54821</v>
      </c>
      <c r="M170">
        <v>1605</v>
      </c>
      <c r="N170">
        <v>1693.800048828125</v>
      </c>
      <c r="O170">
        <v>1593</v>
      </c>
      <c r="P170">
        <v>1633.933349609375</v>
      </c>
      <c r="Q170">
        <v>1601.199951171875</v>
      </c>
      <c r="R170">
        <v>1693.800048828125</v>
      </c>
      <c r="S170">
        <v>1454</v>
      </c>
      <c r="T170">
        <v>1585.0333658854167</v>
      </c>
    </row>
    <row r="171" spans="1:20" x14ac:dyDescent="0.35">
      <c r="A171" s="1">
        <v>45880.554166666669</v>
      </c>
      <c r="B171" t="s">
        <v>39</v>
      </c>
      <c r="C171">
        <v>1738</v>
      </c>
      <c r="D171">
        <v>1739</v>
      </c>
      <c r="E171">
        <v>1737.4000244140625</v>
      </c>
      <c r="F171">
        <v>1738.5999755859375</v>
      </c>
      <c r="G171">
        <v>1679</v>
      </c>
      <c r="H171">
        <v>158084</v>
      </c>
      <c r="I171">
        <v>8.93687607383554E-3</v>
      </c>
      <c r="J171">
        <v>15.4000244140625</v>
      </c>
      <c r="K171">
        <v>9.52001953125</v>
      </c>
      <c r="L171">
        <v>54821</v>
      </c>
      <c r="M171">
        <v>1605</v>
      </c>
      <c r="N171">
        <v>1693.800048828125</v>
      </c>
      <c r="O171">
        <v>1593</v>
      </c>
      <c r="P171">
        <v>1633.933349609375</v>
      </c>
      <c r="Q171">
        <v>1601.199951171875</v>
      </c>
      <c r="R171">
        <v>1693.800048828125</v>
      </c>
      <c r="S171">
        <v>1454</v>
      </c>
      <c r="T171">
        <v>1585.0333658854167</v>
      </c>
    </row>
    <row r="172" spans="1:20" x14ac:dyDescent="0.35">
      <c r="A172" s="1">
        <v>45880.554861111108</v>
      </c>
      <c r="B172" t="s">
        <v>39</v>
      </c>
      <c r="C172">
        <v>1737.300048828125</v>
      </c>
      <c r="D172">
        <v>1738.4000244140625</v>
      </c>
      <c r="E172">
        <v>1737.300048828125</v>
      </c>
      <c r="F172">
        <v>1738</v>
      </c>
      <c r="G172">
        <v>1175</v>
      </c>
      <c r="H172">
        <v>159259</v>
      </c>
      <c r="I172">
        <v>8.5887008167915262E-3</v>
      </c>
      <c r="J172">
        <v>14.800048828125</v>
      </c>
      <c r="K172">
        <v>8.9200439453125</v>
      </c>
      <c r="L172">
        <v>54821</v>
      </c>
      <c r="M172">
        <v>1605</v>
      </c>
      <c r="N172">
        <v>1693.800048828125</v>
      </c>
      <c r="O172">
        <v>1593</v>
      </c>
      <c r="P172">
        <v>1633.933349609375</v>
      </c>
      <c r="Q172">
        <v>1601.199951171875</v>
      </c>
      <c r="R172">
        <v>1693.800048828125</v>
      </c>
      <c r="S172">
        <v>1454</v>
      </c>
      <c r="T172">
        <v>1585.0333658854167</v>
      </c>
    </row>
    <row r="173" spans="1:20" x14ac:dyDescent="0.35">
      <c r="A173" s="1">
        <v>45880.555555555555</v>
      </c>
      <c r="B173" t="s">
        <v>39</v>
      </c>
      <c r="C173">
        <v>1738.5999755859375</v>
      </c>
      <c r="D173">
        <v>1739.4000244140625</v>
      </c>
      <c r="E173">
        <v>1736.199951171875</v>
      </c>
      <c r="F173">
        <v>1737.300048828125</v>
      </c>
      <c r="G173">
        <v>2192</v>
      </c>
      <c r="H173">
        <v>161451</v>
      </c>
      <c r="I173">
        <v>8.1825081567934842E-3</v>
      </c>
      <c r="J173">
        <v>14.10009765625</v>
      </c>
      <c r="K173">
        <v>8.2200927734375</v>
      </c>
      <c r="L173">
        <v>54821</v>
      </c>
      <c r="M173">
        <v>1605</v>
      </c>
      <c r="N173">
        <v>1693.800048828125</v>
      </c>
      <c r="O173">
        <v>1593</v>
      </c>
      <c r="P173">
        <v>1633.933349609375</v>
      </c>
      <c r="Q173">
        <v>1601.199951171875</v>
      </c>
      <c r="R173">
        <v>1693.800048828125</v>
      </c>
      <c r="S173">
        <v>1454</v>
      </c>
      <c r="T173">
        <v>1585.0333658854167</v>
      </c>
    </row>
    <row r="174" spans="1:20" x14ac:dyDescent="0.35">
      <c r="A174" s="1">
        <v>45880.556250000001</v>
      </c>
      <c r="B174" t="s">
        <v>39</v>
      </c>
      <c r="C174">
        <v>1737</v>
      </c>
      <c r="D174">
        <v>1739.5</v>
      </c>
      <c r="E174">
        <v>1736.0999755859375</v>
      </c>
      <c r="F174">
        <v>1738.800048828125</v>
      </c>
      <c r="G174">
        <v>1534</v>
      </c>
      <c r="H174">
        <v>162985</v>
      </c>
      <c r="I174">
        <v>9.0529817190634423E-3</v>
      </c>
      <c r="J174">
        <v>15.60009765625</v>
      </c>
      <c r="K174">
        <v>9.7200927734375</v>
      </c>
      <c r="L174">
        <v>54821</v>
      </c>
      <c r="M174">
        <v>1605</v>
      </c>
      <c r="N174">
        <v>1693.800048828125</v>
      </c>
      <c r="O174">
        <v>1593</v>
      </c>
      <c r="P174">
        <v>1633.933349609375</v>
      </c>
      <c r="Q174">
        <v>1601.199951171875</v>
      </c>
      <c r="R174">
        <v>1693.800048828125</v>
      </c>
      <c r="S174">
        <v>1454</v>
      </c>
      <c r="T174">
        <v>1585.0333658854167</v>
      </c>
    </row>
    <row r="175" spans="1:20" x14ac:dyDescent="0.35">
      <c r="A175" s="1">
        <v>45880.556944444441</v>
      </c>
      <c r="B175" t="s">
        <v>39</v>
      </c>
      <c r="C175">
        <v>1738.300048828125</v>
      </c>
      <c r="D175">
        <v>1738.300048828125</v>
      </c>
      <c r="E175">
        <v>1736.199951171875</v>
      </c>
      <c r="F175">
        <v>1736.4000244140625</v>
      </c>
      <c r="G175">
        <v>1380</v>
      </c>
      <c r="H175">
        <v>164365</v>
      </c>
      <c r="I175">
        <v>7.6602098515675399E-3</v>
      </c>
      <c r="J175">
        <v>13.2000732421875</v>
      </c>
      <c r="K175">
        <v>7.320068359375</v>
      </c>
      <c r="L175">
        <v>54821</v>
      </c>
      <c r="M175">
        <v>1605</v>
      </c>
      <c r="N175">
        <v>1693.800048828125</v>
      </c>
      <c r="O175">
        <v>1593</v>
      </c>
      <c r="P175">
        <v>1633.933349609375</v>
      </c>
      <c r="Q175">
        <v>1601.199951171875</v>
      </c>
      <c r="R175">
        <v>1693.800048828125</v>
      </c>
      <c r="S175">
        <v>1454</v>
      </c>
      <c r="T175">
        <v>1585.0333658854167</v>
      </c>
    </row>
    <row r="176" spans="1:20" x14ac:dyDescent="0.35">
      <c r="A176" s="1">
        <v>45880.557638888888</v>
      </c>
      <c r="B176" t="s">
        <v>39</v>
      </c>
      <c r="C176">
        <v>1737.9000244140625</v>
      </c>
      <c r="D176">
        <v>1738.300048828125</v>
      </c>
      <c r="E176">
        <v>1736.9000244140625</v>
      </c>
      <c r="F176">
        <v>1738.199951171875</v>
      </c>
      <c r="G176">
        <v>646</v>
      </c>
      <c r="H176">
        <v>165011</v>
      </c>
      <c r="I176">
        <v>8.704735622699581E-3</v>
      </c>
      <c r="J176">
        <v>15</v>
      </c>
      <c r="K176">
        <v>9.1199951171875</v>
      </c>
      <c r="L176">
        <v>54821</v>
      </c>
      <c r="M176">
        <v>1605</v>
      </c>
      <c r="N176">
        <v>1693.800048828125</v>
      </c>
      <c r="O176">
        <v>1593</v>
      </c>
      <c r="P176">
        <v>1633.933349609375</v>
      </c>
      <c r="Q176">
        <v>1601.199951171875</v>
      </c>
      <c r="R176">
        <v>1693.800048828125</v>
      </c>
      <c r="S176">
        <v>1454</v>
      </c>
      <c r="T176">
        <v>1585.0333658854167</v>
      </c>
    </row>
    <row r="177" spans="1:20" x14ac:dyDescent="0.35">
      <c r="A177" s="1">
        <v>45880.558333333334</v>
      </c>
      <c r="B177" t="s">
        <v>39</v>
      </c>
      <c r="C177">
        <v>1738.5999755859375</v>
      </c>
      <c r="D177">
        <v>1738.9000244140625</v>
      </c>
      <c r="E177">
        <v>1736.800048828125</v>
      </c>
      <c r="F177">
        <v>1737.5</v>
      </c>
      <c r="G177">
        <v>792</v>
      </c>
      <c r="H177">
        <v>165803</v>
      </c>
      <c r="I177">
        <v>8.298542962701539E-3</v>
      </c>
      <c r="J177">
        <v>14.300048828125</v>
      </c>
      <c r="K177">
        <v>8.4200439453125</v>
      </c>
      <c r="L177">
        <v>54821</v>
      </c>
      <c r="M177">
        <v>1605</v>
      </c>
      <c r="N177">
        <v>1693.800048828125</v>
      </c>
      <c r="O177">
        <v>1593</v>
      </c>
      <c r="P177">
        <v>1633.933349609375</v>
      </c>
      <c r="Q177">
        <v>1601.199951171875</v>
      </c>
      <c r="R177">
        <v>1693.800048828125</v>
      </c>
      <c r="S177">
        <v>1454</v>
      </c>
      <c r="T177">
        <v>1585.0333658854167</v>
      </c>
    </row>
    <row r="178" spans="1:20" x14ac:dyDescent="0.35">
      <c r="A178" s="1">
        <v>45880.559027777781</v>
      </c>
      <c r="B178" t="s">
        <v>39</v>
      </c>
      <c r="C178">
        <v>1738.300048828125</v>
      </c>
      <c r="D178">
        <v>1739.5</v>
      </c>
      <c r="E178">
        <v>1738.0999755859375</v>
      </c>
      <c r="F178">
        <v>1738.5999755859375</v>
      </c>
      <c r="G178">
        <v>747</v>
      </c>
      <c r="H178">
        <v>166550</v>
      </c>
      <c r="I178">
        <v>8.93687607383554E-3</v>
      </c>
      <c r="J178">
        <v>15.4000244140625</v>
      </c>
      <c r="K178">
        <v>9.52001953125</v>
      </c>
      <c r="L178">
        <v>54821</v>
      </c>
      <c r="M178">
        <v>1605</v>
      </c>
      <c r="N178">
        <v>1693.800048828125</v>
      </c>
      <c r="O178">
        <v>1593</v>
      </c>
      <c r="P178">
        <v>1633.933349609375</v>
      </c>
      <c r="Q178">
        <v>1601.199951171875</v>
      </c>
      <c r="R178">
        <v>1693.800048828125</v>
      </c>
      <c r="S178">
        <v>1454</v>
      </c>
      <c r="T178">
        <v>1585.0333658854167</v>
      </c>
    </row>
    <row r="179" spans="1:20" x14ac:dyDescent="0.35">
      <c r="A179" s="1">
        <v>45880.55972222222</v>
      </c>
      <c r="B179" t="s">
        <v>39</v>
      </c>
      <c r="C179">
        <v>1737.800048828125</v>
      </c>
      <c r="D179">
        <v>1738.9000244140625</v>
      </c>
      <c r="E179">
        <v>1737</v>
      </c>
      <c r="F179">
        <v>1738.300048828125</v>
      </c>
      <c r="G179">
        <v>755</v>
      </c>
      <c r="H179">
        <v>167305</v>
      </c>
      <c r="I179">
        <v>8.7628238649734552E-3</v>
      </c>
      <c r="J179">
        <v>15.10009765625</v>
      </c>
      <c r="K179">
        <v>9.2200927734375</v>
      </c>
      <c r="L179">
        <v>54821</v>
      </c>
      <c r="M179">
        <v>1605</v>
      </c>
      <c r="N179">
        <v>1693.800048828125</v>
      </c>
      <c r="O179">
        <v>1593</v>
      </c>
      <c r="P179">
        <v>1633.933349609375</v>
      </c>
      <c r="Q179">
        <v>1601.199951171875</v>
      </c>
      <c r="R179">
        <v>1693.800048828125</v>
      </c>
      <c r="S179">
        <v>1454</v>
      </c>
      <c r="T179">
        <v>1585.0333658854167</v>
      </c>
    </row>
    <row r="180" spans="1:20" x14ac:dyDescent="0.35">
      <c r="A180" s="1">
        <v>45880.560416666667</v>
      </c>
      <c r="B180" t="s">
        <v>39</v>
      </c>
      <c r="C180">
        <v>1738.5</v>
      </c>
      <c r="D180">
        <v>1738.5999755859375</v>
      </c>
      <c r="E180">
        <v>1737.0999755859375</v>
      </c>
      <c r="F180">
        <v>1737.9000244140625</v>
      </c>
      <c r="G180">
        <v>468</v>
      </c>
      <c r="H180">
        <v>167773</v>
      </c>
      <c r="I180">
        <v>8.530683413837498E-3</v>
      </c>
      <c r="J180">
        <v>14.7000732421875</v>
      </c>
      <c r="K180">
        <v>8.820068359375</v>
      </c>
      <c r="L180">
        <v>54821</v>
      </c>
      <c r="M180">
        <v>1605</v>
      </c>
      <c r="N180">
        <v>1693.800048828125</v>
      </c>
      <c r="O180">
        <v>1593</v>
      </c>
      <c r="P180">
        <v>1633.933349609375</v>
      </c>
      <c r="Q180">
        <v>1601.199951171875</v>
      </c>
      <c r="R180">
        <v>1693.800048828125</v>
      </c>
      <c r="S180">
        <v>1454</v>
      </c>
      <c r="T180">
        <v>1585.0333658854167</v>
      </c>
    </row>
    <row r="181" spans="1:20" x14ac:dyDescent="0.35">
      <c r="A181" s="1">
        <v>45880.561111111114</v>
      </c>
      <c r="B181" t="s">
        <v>39</v>
      </c>
      <c r="C181">
        <v>1740</v>
      </c>
      <c r="D181">
        <v>1740</v>
      </c>
      <c r="E181">
        <v>1738.4000244140625</v>
      </c>
      <c r="F181">
        <v>1738.5</v>
      </c>
      <c r="G181">
        <v>1085</v>
      </c>
      <c r="H181">
        <v>168858</v>
      </c>
      <c r="I181">
        <v>8.8788586708815117E-3</v>
      </c>
      <c r="J181">
        <v>15.300048828125</v>
      </c>
      <c r="K181">
        <v>9.4200439453125</v>
      </c>
      <c r="L181">
        <v>54821</v>
      </c>
      <c r="M181">
        <v>1605</v>
      </c>
      <c r="N181">
        <v>1693.800048828125</v>
      </c>
      <c r="O181">
        <v>1593</v>
      </c>
      <c r="P181">
        <v>1633.933349609375</v>
      </c>
      <c r="Q181">
        <v>1601.199951171875</v>
      </c>
      <c r="R181">
        <v>1693.800048828125</v>
      </c>
      <c r="S181">
        <v>1454</v>
      </c>
      <c r="T181">
        <v>1585.0333658854167</v>
      </c>
    </row>
    <row r="182" spans="1:20" x14ac:dyDescent="0.35">
      <c r="A182" s="1">
        <v>45880.561805555553</v>
      </c>
      <c r="B182" t="s">
        <v>39</v>
      </c>
      <c r="C182">
        <v>1740.0999755859375</v>
      </c>
      <c r="D182">
        <v>1740.199951171875</v>
      </c>
      <c r="E182">
        <v>1738.9000244140625</v>
      </c>
      <c r="F182">
        <v>1740</v>
      </c>
      <c r="G182">
        <v>711</v>
      </c>
      <c r="H182">
        <v>169569</v>
      </c>
      <c r="I182">
        <v>9.7493322331514698E-3</v>
      </c>
      <c r="J182">
        <v>16.800048828125</v>
      </c>
      <c r="K182">
        <v>10.9200439453125</v>
      </c>
      <c r="L182">
        <v>54821</v>
      </c>
      <c r="M182">
        <v>1605</v>
      </c>
      <c r="N182">
        <v>1693.800048828125</v>
      </c>
      <c r="O182">
        <v>1593</v>
      </c>
      <c r="P182">
        <v>1633.933349609375</v>
      </c>
      <c r="Q182">
        <v>1601.199951171875</v>
      </c>
      <c r="R182">
        <v>1693.800048828125</v>
      </c>
      <c r="S182">
        <v>1454</v>
      </c>
      <c r="T182">
        <v>1585.0333658854167</v>
      </c>
    </row>
    <row r="183" spans="1:20" x14ac:dyDescent="0.35">
      <c r="A183" s="1">
        <v>45880.5625</v>
      </c>
      <c r="B183" t="s">
        <v>39</v>
      </c>
      <c r="C183">
        <v>1739.300048828125</v>
      </c>
      <c r="D183">
        <v>1740.4000244140625</v>
      </c>
      <c r="E183">
        <v>1739</v>
      </c>
      <c r="F183">
        <v>1740.0999755859375</v>
      </c>
      <c r="G183">
        <v>847</v>
      </c>
      <c r="H183">
        <v>170416</v>
      </c>
      <c r="I183">
        <v>9.8073496361054981E-3</v>
      </c>
      <c r="J183">
        <v>16.9000244140625</v>
      </c>
      <c r="K183">
        <v>11.02001953125</v>
      </c>
      <c r="L183">
        <v>54821</v>
      </c>
      <c r="M183">
        <v>1605</v>
      </c>
      <c r="N183">
        <v>1693.800048828125</v>
      </c>
      <c r="O183">
        <v>1593</v>
      </c>
      <c r="P183">
        <v>1633.933349609375</v>
      </c>
      <c r="Q183">
        <v>1601.199951171875</v>
      </c>
      <c r="R183">
        <v>1693.800048828125</v>
      </c>
      <c r="S183">
        <v>1454</v>
      </c>
      <c r="T183">
        <v>1585.0333658854167</v>
      </c>
    </row>
    <row r="184" spans="1:20" x14ac:dyDescent="0.35">
      <c r="A184" s="1">
        <v>45880.563194444447</v>
      </c>
      <c r="B184" t="s">
        <v>39</v>
      </c>
      <c r="C184">
        <v>1737.5999755859375</v>
      </c>
      <c r="D184">
        <v>1740.4000244140625</v>
      </c>
      <c r="E184">
        <v>1737.5999755859375</v>
      </c>
      <c r="F184">
        <v>1739.4000244140625</v>
      </c>
      <c r="G184">
        <v>1039</v>
      </c>
      <c r="H184">
        <v>171455</v>
      </c>
      <c r="I184">
        <v>9.4011569761074561E-3</v>
      </c>
      <c r="J184">
        <v>16.2000732421875</v>
      </c>
      <c r="K184">
        <v>10.320068359375</v>
      </c>
      <c r="L184">
        <v>54821</v>
      </c>
      <c r="M184">
        <v>1605</v>
      </c>
      <c r="N184">
        <v>1693.800048828125</v>
      </c>
      <c r="O184">
        <v>1593</v>
      </c>
      <c r="P184">
        <v>1633.933349609375</v>
      </c>
      <c r="Q184">
        <v>1601.199951171875</v>
      </c>
      <c r="R184">
        <v>1693.800048828125</v>
      </c>
      <c r="S184">
        <v>1454</v>
      </c>
      <c r="T184">
        <v>1585.0333658854167</v>
      </c>
    </row>
    <row r="185" spans="1:20" x14ac:dyDescent="0.35">
      <c r="A185" s="1">
        <v>45880.563888888886</v>
      </c>
      <c r="B185" t="s">
        <v>39</v>
      </c>
      <c r="C185">
        <v>1739.300048828125</v>
      </c>
      <c r="D185">
        <v>1739.4000244140625</v>
      </c>
      <c r="E185">
        <v>1737.5999755859375</v>
      </c>
      <c r="F185">
        <v>1737.5999755859375</v>
      </c>
      <c r="G185">
        <v>650</v>
      </c>
      <c r="H185">
        <v>172105</v>
      </c>
      <c r="I185">
        <v>8.3565603656555673E-3</v>
      </c>
      <c r="J185">
        <v>14.4000244140625</v>
      </c>
      <c r="K185">
        <v>8.52001953125</v>
      </c>
      <c r="L185">
        <v>54821</v>
      </c>
      <c r="M185">
        <v>1605</v>
      </c>
      <c r="N185">
        <v>1693.800048828125</v>
      </c>
      <c r="O185">
        <v>1593</v>
      </c>
      <c r="P185">
        <v>1633.933349609375</v>
      </c>
      <c r="Q185">
        <v>1601.199951171875</v>
      </c>
      <c r="R185">
        <v>1693.800048828125</v>
      </c>
      <c r="S185">
        <v>1454</v>
      </c>
      <c r="T185">
        <v>1585.0333658854167</v>
      </c>
    </row>
    <row r="186" spans="1:20" x14ac:dyDescent="0.35">
      <c r="A186" s="1">
        <v>45880.564583333333</v>
      </c>
      <c r="B186" t="s">
        <v>39</v>
      </c>
      <c r="C186">
        <v>1739.0999755859375</v>
      </c>
      <c r="D186">
        <v>1740.5</v>
      </c>
      <c r="E186">
        <v>1738.800048828125</v>
      </c>
      <c r="F186">
        <v>1739.300048828125</v>
      </c>
      <c r="G186">
        <v>826</v>
      </c>
      <c r="H186">
        <v>172931</v>
      </c>
      <c r="I186">
        <v>9.3431395731534278E-3</v>
      </c>
      <c r="J186">
        <v>16.10009765625</v>
      </c>
      <c r="K186">
        <v>10.2200927734375</v>
      </c>
      <c r="L186">
        <v>54821</v>
      </c>
      <c r="M186">
        <v>1605</v>
      </c>
      <c r="N186">
        <v>1693.800048828125</v>
      </c>
      <c r="O186">
        <v>1593</v>
      </c>
      <c r="P186">
        <v>1633.933349609375</v>
      </c>
      <c r="Q186">
        <v>1601.199951171875</v>
      </c>
      <c r="R186">
        <v>1693.800048828125</v>
      </c>
      <c r="S186">
        <v>1454</v>
      </c>
      <c r="T186">
        <v>1585.0333658854167</v>
      </c>
    </row>
    <row r="187" spans="1:20" x14ac:dyDescent="0.35">
      <c r="A187" s="1">
        <v>45880.56527777778</v>
      </c>
      <c r="B187" t="s">
        <v>39</v>
      </c>
      <c r="C187">
        <v>1740.199951171875</v>
      </c>
      <c r="D187">
        <v>1740.199951171875</v>
      </c>
      <c r="E187">
        <v>1739</v>
      </c>
      <c r="F187">
        <v>1739.0999755859375</v>
      </c>
      <c r="G187">
        <v>456</v>
      </c>
      <c r="H187">
        <v>173387</v>
      </c>
      <c r="I187">
        <v>9.2270339279255254E-3</v>
      </c>
      <c r="J187">
        <v>15.9000244140625</v>
      </c>
      <c r="K187">
        <v>10.02001953125</v>
      </c>
      <c r="L187">
        <v>54821</v>
      </c>
      <c r="M187">
        <v>1605</v>
      </c>
      <c r="N187">
        <v>1693.800048828125</v>
      </c>
      <c r="O187">
        <v>1593</v>
      </c>
      <c r="P187">
        <v>1633.933349609375</v>
      </c>
      <c r="Q187">
        <v>1601.199951171875</v>
      </c>
      <c r="R187">
        <v>1693.800048828125</v>
      </c>
      <c r="S187">
        <v>1454</v>
      </c>
      <c r="T187">
        <v>1585.0333658854167</v>
      </c>
    </row>
    <row r="188" spans="1:20" x14ac:dyDescent="0.35">
      <c r="A188" s="1">
        <v>45880.565972222219</v>
      </c>
      <c r="B188" t="s">
        <v>39</v>
      </c>
      <c r="C188">
        <v>1741.5999755859375</v>
      </c>
      <c r="D188">
        <v>1741.9000244140625</v>
      </c>
      <c r="E188">
        <v>1740</v>
      </c>
      <c r="F188">
        <v>1740.0999755859375</v>
      </c>
      <c r="G188">
        <v>1210</v>
      </c>
      <c r="H188">
        <v>174597</v>
      </c>
      <c r="I188">
        <v>9.8073496361054981E-3</v>
      </c>
      <c r="J188">
        <v>16.9000244140625</v>
      </c>
      <c r="K188">
        <v>11.02001953125</v>
      </c>
      <c r="L188">
        <v>54821</v>
      </c>
      <c r="M188">
        <v>1605</v>
      </c>
      <c r="N188">
        <v>1693.800048828125</v>
      </c>
      <c r="O188">
        <v>1593</v>
      </c>
      <c r="P188">
        <v>1633.933349609375</v>
      </c>
      <c r="Q188">
        <v>1601.199951171875</v>
      </c>
      <c r="R188">
        <v>1693.800048828125</v>
      </c>
      <c r="S188">
        <v>1454</v>
      </c>
      <c r="T188">
        <v>1585.0333658854167</v>
      </c>
    </row>
    <row r="189" spans="1:20" x14ac:dyDescent="0.35">
      <c r="A189" s="1">
        <v>45880.566666666666</v>
      </c>
      <c r="B189" t="s">
        <v>39</v>
      </c>
      <c r="C189">
        <v>1741.0999755859375</v>
      </c>
      <c r="D189">
        <v>1741.9000244140625</v>
      </c>
      <c r="E189">
        <v>1740</v>
      </c>
      <c r="F189">
        <v>1741.5999755859375</v>
      </c>
      <c r="G189">
        <v>1536</v>
      </c>
      <c r="H189">
        <v>176133</v>
      </c>
      <c r="I189">
        <v>1.0677823198375456E-2</v>
      </c>
      <c r="J189">
        <v>18.4000244140625</v>
      </c>
      <c r="K189">
        <v>12.52001953125</v>
      </c>
      <c r="L189">
        <v>54821</v>
      </c>
      <c r="M189">
        <v>1605</v>
      </c>
      <c r="N189">
        <v>1693.800048828125</v>
      </c>
      <c r="O189">
        <v>1593</v>
      </c>
      <c r="P189">
        <v>1633.933349609375</v>
      </c>
      <c r="Q189">
        <v>1601.199951171875</v>
      </c>
      <c r="R189">
        <v>1693.800048828125</v>
      </c>
      <c r="S189">
        <v>1454</v>
      </c>
      <c r="T189">
        <v>1585.0333658854167</v>
      </c>
    </row>
    <row r="190" spans="1:20" x14ac:dyDescent="0.35">
      <c r="A190" s="1">
        <v>45880.567361111112</v>
      </c>
      <c r="B190" t="s">
        <v>39</v>
      </c>
      <c r="C190">
        <v>1741.300048828125</v>
      </c>
      <c r="D190">
        <v>1742.300048828125</v>
      </c>
      <c r="E190">
        <v>1740.300048828125</v>
      </c>
      <c r="F190">
        <v>1741.199951171875</v>
      </c>
      <c r="G190">
        <v>985</v>
      </c>
      <c r="H190">
        <v>177118</v>
      </c>
      <c r="I190">
        <v>1.0445682747239497E-2</v>
      </c>
      <c r="J190">
        <v>18</v>
      </c>
      <c r="K190">
        <v>12.1199951171875</v>
      </c>
      <c r="L190">
        <v>54821</v>
      </c>
      <c r="M190">
        <v>1605</v>
      </c>
      <c r="N190">
        <v>1693.800048828125</v>
      </c>
      <c r="O190">
        <v>1593</v>
      </c>
      <c r="P190">
        <v>1633.933349609375</v>
      </c>
      <c r="Q190">
        <v>1601.199951171875</v>
      </c>
      <c r="R190">
        <v>1693.800048828125</v>
      </c>
      <c r="S190">
        <v>1454</v>
      </c>
      <c r="T190">
        <v>1585.0333658854167</v>
      </c>
    </row>
    <row r="191" spans="1:20" x14ac:dyDescent="0.35">
      <c r="A191" s="1">
        <v>45880.568055555559</v>
      </c>
      <c r="B191" t="s">
        <v>39</v>
      </c>
      <c r="C191">
        <v>1738.199951171875</v>
      </c>
      <c r="D191">
        <v>1741.5</v>
      </c>
      <c r="E191">
        <v>1738.199951171875</v>
      </c>
      <c r="F191">
        <v>1741.199951171875</v>
      </c>
      <c r="G191">
        <v>1334</v>
      </c>
      <c r="H191">
        <v>178452</v>
      </c>
      <c r="I191">
        <v>1.0445682747239497E-2</v>
      </c>
      <c r="J191">
        <v>18</v>
      </c>
      <c r="K191">
        <v>12.1199951171875</v>
      </c>
      <c r="L191">
        <v>54821</v>
      </c>
      <c r="M191">
        <v>1605</v>
      </c>
      <c r="N191">
        <v>1693.800048828125</v>
      </c>
      <c r="O191">
        <v>1593</v>
      </c>
      <c r="P191">
        <v>1633.933349609375</v>
      </c>
      <c r="Q191">
        <v>1601.199951171875</v>
      </c>
      <c r="R191">
        <v>1693.800048828125</v>
      </c>
      <c r="S191">
        <v>1454</v>
      </c>
      <c r="T191">
        <v>1585.0333658854167</v>
      </c>
    </row>
    <row r="192" spans="1:20" x14ac:dyDescent="0.35">
      <c r="A192" s="1">
        <v>45880.568749999999</v>
      </c>
      <c r="B192" t="s">
        <v>39</v>
      </c>
      <c r="C192">
        <v>1737.300048828125</v>
      </c>
      <c r="D192">
        <v>1738.699951171875</v>
      </c>
      <c r="E192">
        <v>1737</v>
      </c>
      <c r="F192">
        <v>1738.199951171875</v>
      </c>
      <c r="G192">
        <v>2100</v>
      </c>
      <c r="H192">
        <v>180552</v>
      </c>
      <c r="I192">
        <v>8.704735622699581E-3</v>
      </c>
      <c r="J192">
        <v>15</v>
      </c>
      <c r="K192">
        <v>9.1199951171875</v>
      </c>
      <c r="L192">
        <v>54821</v>
      </c>
      <c r="M192">
        <v>1605</v>
      </c>
      <c r="N192">
        <v>1693.800048828125</v>
      </c>
      <c r="O192">
        <v>1593</v>
      </c>
      <c r="P192">
        <v>1633.933349609375</v>
      </c>
      <c r="Q192">
        <v>1601.199951171875</v>
      </c>
      <c r="R192">
        <v>1693.800048828125</v>
      </c>
      <c r="S192">
        <v>1454</v>
      </c>
      <c r="T192">
        <v>1585.0333658854167</v>
      </c>
    </row>
    <row r="193" spans="1:20" x14ac:dyDescent="0.35">
      <c r="A193" s="1">
        <v>45880.569444444445</v>
      </c>
      <c r="B193" t="s">
        <v>39</v>
      </c>
      <c r="C193">
        <v>1736.199951171875</v>
      </c>
      <c r="D193">
        <v>1737.5</v>
      </c>
      <c r="E193">
        <v>1733.5</v>
      </c>
      <c r="F193">
        <v>1737.300048828125</v>
      </c>
      <c r="G193">
        <v>4140</v>
      </c>
      <c r="H193">
        <v>184692</v>
      </c>
      <c r="I193">
        <v>8.1825081567934842E-3</v>
      </c>
      <c r="J193">
        <v>14.10009765625</v>
      </c>
      <c r="K193">
        <v>8.2200927734375</v>
      </c>
      <c r="L193">
        <v>54821</v>
      </c>
      <c r="M193">
        <v>1605</v>
      </c>
      <c r="N193">
        <v>1693.800048828125</v>
      </c>
      <c r="O193">
        <v>1593</v>
      </c>
      <c r="P193">
        <v>1633.933349609375</v>
      </c>
      <c r="Q193">
        <v>1601.199951171875</v>
      </c>
      <c r="R193">
        <v>1693.800048828125</v>
      </c>
      <c r="S193">
        <v>1454</v>
      </c>
      <c r="T193">
        <v>1585.0333658854167</v>
      </c>
    </row>
    <row r="194" spans="1:20" x14ac:dyDescent="0.35">
      <c r="A194" s="1">
        <v>45880.570138888892</v>
      </c>
      <c r="B194" t="s">
        <v>39</v>
      </c>
      <c r="C194">
        <v>1735.0999755859375</v>
      </c>
      <c r="D194">
        <v>1736.0999755859375</v>
      </c>
      <c r="E194">
        <v>1734</v>
      </c>
      <c r="F194">
        <v>1736.0999755859375</v>
      </c>
      <c r="G194">
        <v>1335</v>
      </c>
      <c r="H194">
        <v>186027</v>
      </c>
      <c r="I194">
        <v>7.4860868033856092E-3</v>
      </c>
      <c r="J194">
        <v>12.9000244140625</v>
      </c>
      <c r="K194">
        <v>7.02001953125</v>
      </c>
      <c r="L194">
        <v>54821</v>
      </c>
      <c r="M194">
        <v>1605</v>
      </c>
      <c r="N194">
        <v>1693.800048828125</v>
      </c>
      <c r="O194">
        <v>1593</v>
      </c>
      <c r="P194">
        <v>1633.933349609375</v>
      </c>
      <c r="Q194">
        <v>1601.199951171875</v>
      </c>
      <c r="R194">
        <v>1693.800048828125</v>
      </c>
      <c r="S194">
        <v>1454</v>
      </c>
      <c r="T194">
        <v>1585.0333658854167</v>
      </c>
    </row>
    <row r="195" spans="1:20" x14ac:dyDescent="0.35">
      <c r="A195" s="1">
        <v>45880.570833333331</v>
      </c>
      <c r="B195" t="s">
        <v>39</v>
      </c>
      <c r="C195">
        <v>1735.699951171875</v>
      </c>
      <c r="D195">
        <v>1736.4000244140625</v>
      </c>
      <c r="E195">
        <v>1735</v>
      </c>
      <c r="F195">
        <v>1735.0999755859375</v>
      </c>
      <c r="G195">
        <v>780</v>
      </c>
      <c r="H195">
        <v>186807</v>
      </c>
      <c r="I195">
        <v>6.9057710952056374E-3</v>
      </c>
      <c r="J195">
        <v>11.9000244140625</v>
      </c>
      <c r="K195">
        <v>6.02001953125</v>
      </c>
      <c r="L195">
        <v>54821</v>
      </c>
      <c r="M195">
        <v>1605</v>
      </c>
      <c r="N195">
        <v>1693.800048828125</v>
      </c>
      <c r="O195">
        <v>1593</v>
      </c>
      <c r="P195">
        <v>1633.933349609375</v>
      </c>
      <c r="Q195">
        <v>1601.199951171875</v>
      </c>
      <c r="R195">
        <v>1693.800048828125</v>
      </c>
      <c r="S195">
        <v>1454</v>
      </c>
      <c r="T195">
        <v>1585.0333658854167</v>
      </c>
    </row>
    <row r="196" spans="1:20" x14ac:dyDescent="0.35">
      <c r="A196" s="1">
        <v>45880.571527777778</v>
      </c>
      <c r="B196" t="s">
        <v>39</v>
      </c>
      <c r="C196">
        <v>1734.800048828125</v>
      </c>
      <c r="D196">
        <v>1735.5</v>
      </c>
      <c r="E196">
        <v>1733.800048828125</v>
      </c>
      <c r="F196">
        <v>1735.5</v>
      </c>
      <c r="G196">
        <v>1122</v>
      </c>
      <c r="H196">
        <v>187929</v>
      </c>
      <c r="I196">
        <v>7.1379115463415955E-3</v>
      </c>
      <c r="J196">
        <v>12.300048828125</v>
      </c>
      <c r="K196">
        <v>6.4200439453125</v>
      </c>
      <c r="L196">
        <v>54821</v>
      </c>
      <c r="M196">
        <v>1605</v>
      </c>
      <c r="N196">
        <v>1693.800048828125</v>
      </c>
      <c r="O196">
        <v>1593</v>
      </c>
      <c r="P196">
        <v>1633.933349609375</v>
      </c>
      <c r="Q196">
        <v>1601.199951171875</v>
      </c>
      <c r="R196">
        <v>1693.800048828125</v>
      </c>
      <c r="S196">
        <v>1454</v>
      </c>
      <c r="T196">
        <v>1585.0333658854167</v>
      </c>
    </row>
    <row r="197" spans="1:20" x14ac:dyDescent="0.35">
      <c r="A197" s="1">
        <v>45880.572222222225</v>
      </c>
      <c r="B197" t="s">
        <v>39</v>
      </c>
      <c r="C197">
        <v>1735.5999755859375</v>
      </c>
      <c r="D197">
        <v>1735.699951171875</v>
      </c>
      <c r="E197">
        <v>1733.800048828125</v>
      </c>
      <c r="F197">
        <v>1734.800048828125</v>
      </c>
      <c r="G197">
        <v>1243</v>
      </c>
      <c r="H197">
        <v>189172</v>
      </c>
      <c r="I197">
        <v>6.7317188863435535E-3</v>
      </c>
      <c r="J197">
        <v>11.60009765625</v>
      </c>
      <c r="K197">
        <v>5.7200927734375</v>
      </c>
      <c r="L197">
        <v>54821</v>
      </c>
      <c r="M197">
        <v>1605</v>
      </c>
      <c r="N197">
        <v>1693.800048828125</v>
      </c>
      <c r="O197">
        <v>1593</v>
      </c>
      <c r="P197">
        <v>1633.933349609375</v>
      </c>
      <c r="Q197">
        <v>1601.199951171875</v>
      </c>
      <c r="R197">
        <v>1693.800048828125</v>
      </c>
      <c r="S197">
        <v>1454</v>
      </c>
      <c r="T197">
        <v>1585.0333658854167</v>
      </c>
    </row>
    <row r="198" spans="1:20" x14ac:dyDescent="0.35">
      <c r="A198" s="1">
        <v>45880.572916666664</v>
      </c>
      <c r="B198" t="s">
        <v>39</v>
      </c>
      <c r="C198">
        <v>1734</v>
      </c>
      <c r="D198">
        <v>1735.5</v>
      </c>
      <c r="E198">
        <v>1733.800048828125</v>
      </c>
      <c r="F198">
        <v>1735.199951171875</v>
      </c>
      <c r="G198">
        <v>860</v>
      </c>
      <c r="H198">
        <v>190032</v>
      </c>
      <c r="I198">
        <v>6.9637884981596657E-3</v>
      </c>
      <c r="J198">
        <v>12</v>
      </c>
      <c r="K198">
        <v>6.1199951171875</v>
      </c>
      <c r="L198">
        <v>54821</v>
      </c>
      <c r="M198">
        <v>1605</v>
      </c>
      <c r="N198">
        <v>1693.800048828125</v>
      </c>
      <c r="O198">
        <v>1593</v>
      </c>
      <c r="P198">
        <v>1633.933349609375</v>
      </c>
      <c r="Q198">
        <v>1601.199951171875</v>
      </c>
      <c r="R198">
        <v>1693.800048828125</v>
      </c>
      <c r="S198">
        <v>1454</v>
      </c>
      <c r="T198">
        <v>1585.0333658854167</v>
      </c>
    </row>
    <row r="199" spans="1:20" x14ac:dyDescent="0.35">
      <c r="A199" s="1">
        <v>45880.573611111111</v>
      </c>
      <c r="B199" t="s">
        <v>39</v>
      </c>
      <c r="C199">
        <v>1735.9000244140625</v>
      </c>
      <c r="D199">
        <v>1736</v>
      </c>
      <c r="E199">
        <v>1734.0999755859375</v>
      </c>
      <c r="F199">
        <v>1734.199951171875</v>
      </c>
      <c r="G199">
        <v>1198</v>
      </c>
      <c r="H199">
        <v>191230</v>
      </c>
      <c r="I199">
        <v>6.3834727899796931E-3</v>
      </c>
      <c r="J199">
        <v>11</v>
      </c>
      <c r="K199">
        <v>5.1199951171875</v>
      </c>
      <c r="L199">
        <v>54821</v>
      </c>
      <c r="M199">
        <v>1605</v>
      </c>
      <c r="N199">
        <v>1693.800048828125</v>
      </c>
      <c r="O199">
        <v>1593</v>
      </c>
      <c r="P199">
        <v>1633.933349609375</v>
      </c>
      <c r="Q199">
        <v>1601.199951171875</v>
      </c>
      <c r="R199">
        <v>1693.800048828125</v>
      </c>
      <c r="S199">
        <v>1454</v>
      </c>
      <c r="T199">
        <v>1585.0333658854167</v>
      </c>
    </row>
    <row r="200" spans="1:20" x14ac:dyDescent="0.35">
      <c r="A200" s="1">
        <v>45880.574305555558</v>
      </c>
      <c r="B200" t="s">
        <v>39</v>
      </c>
      <c r="C200">
        <v>1733.5</v>
      </c>
      <c r="D200">
        <v>1735.699951171875</v>
      </c>
      <c r="E200">
        <v>1733.5</v>
      </c>
      <c r="F200">
        <v>1735.5</v>
      </c>
      <c r="G200">
        <v>910</v>
      </c>
      <c r="H200">
        <v>192140</v>
      </c>
      <c r="I200">
        <v>7.1379115463415955E-3</v>
      </c>
      <c r="J200">
        <v>12.300048828125</v>
      </c>
      <c r="K200">
        <v>6.4200439453125</v>
      </c>
      <c r="L200">
        <v>54821</v>
      </c>
      <c r="M200">
        <v>1605</v>
      </c>
      <c r="N200">
        <v>1693.800048828125</v>
      </c>
      <c r="O200">
        <v>1593</v>
      </c>
      <c r="P200">
        <v>1633.933349609375</v>
      </c>
      <c r="Q200">
        <v>1601.199951171875</v>
      </c>
      <c r="R200">
        <v>1693.800048828125</v>
      </c>
      <c r="S200">
        <v>1454</v>
      </c>
      <c r="T200">
        <v>1585.0333658854167</v>
      </c>
    </row>
    <row r="201" spans="1:20" x14ac:dyDescent="0.35">
      <c r="A201" s="1">
        <v>45880.574999999997</v>
      </c>
      <c r="B201" t="s">
        <v>39</v>
      </c>
      <c r="C201">
        <v>1735</v>
      </c>
      <c r="D201">
        <v>1735</v>
      </c>
      <c r="E201">
        <v>1732</v>
      </c>
      <c r="F201">
        <v>1733.5</v>
      </c>
      <c r="G201">
        <v>1840</v>
      </c>
      <c r="H201">
        <v>193980</v>
      </c>
      <c r="I201">
        <v>5.9772801299816511E-3</v>
      </c>
      <c r="J201">
        <v>10.300048828125</v>
      </c>
      <c r="K201">
        <v>4.4200439453125</v>
      </c>
      <c r="L201">
        <v>54821</v>
      </c>
      <c r="M201">
        <v>1605</v>
      </c>
      <c r="N201">
        <v>1693.800048828125</v>
      </c>
      <c r="O201">
        <v>1593</v>
      </c>
      <c r="P201">
        <v>1633.933349609375</v>
      </c>
      <c r="Q201">
        <v>1601.199951171875</v>
      </c>
      <c r="R201">
        <v>1693.800048828125</v>
      </c>
      <c r="S201">
        <v>1454</v>
      </c>
      <c r="T201">
        <v>1585.0333658854167</v>
      </c>
    </row>
    <row r="202" spans="1:20" x14ac:dyDescent="0.35">
      <c r="A202" s="1">
        <v>45880.575694444444</v>
      </c>
      <c r="B202" t="s">
        <v>39</v>
      </c>
      <c r="C202">
        <v>1735.199951171875</v>
      </c>
      <c r="D202">
        <v>1735.300048828125</v>
      </c>
      <c r="E202">
        <v>1734.199951171875</v>
      </c>
      <c r="F202">
        <v>1735</v>
      </c>
      <c r="G202">
        <v>766</v>
      </c>
      <c r="H202">
        <v>194746</v>
      </c>
      <c r="I202">
        <v>6.8477536922516092E-3</v>
      </c>
      <c r="J202">
        <v>11.800048828125</v>
      </c>
      <c r="K202">
        <v>5.9200439453125</v>
      </c>
      <c r="L202">
        <v>54821</v>
      </c>
      <c r="M202">
        <v>1605</v>
      </c>
      <c r="N202">
        <v>1693.800048828125</v>
      </c>
      <c r="O202">
        <v>1593</v>
      </c>
      <c r="P202">
        <v>1633.933349609375</v>
      </c>
      <c r="Q202">
        <v>1601.199951171875</v>
      </c>
      <c r="R202">
        <v>1693.800048828125</v>
      </c>
      <c r="S202">
        <v>1454</v>
      </c>
      <c r="T202">
        <v>1585.0333658854167</v>
      </c>
    </row>
    <row r="203" spans="1:20" x14ac:dyDescent="0.35">
      <c r="A203" s="1">
        <v>45880.576388888891</v>
      </c>
      <c r="B203" t="s">
        <v>39</v>
      </c>
      <c r="C203">
        <v>1736.199951171875</v>
      </c>
      <c r="D203">
        <v>1737</v>
      </c>
      <c r="E203">
        <v>1734.5</v>
      </c>
      <c r="F203">
        <v>1734.5</v>
      </c>
      <c r="G203">
        <v>1651</v>
      </c>
      <c r="H203">
        <v>196397</v>
      </c>
      <c r="I203">
        <v>6.5575958381616237E-3</v>
      </c>
      <c r="J203">
        <v>11.300048828125</v>
      </c>
      <c r="K203">
        <v>5.4200439453125</v>
      </c>
      <c r="L203">
        <v>54821</v>
      </c>
      <c r="M203">
        <v>1605</v>
      </c>
      <c r="N203">
        <v>1693.800048828125</v>
      </c>
      <c r="O203">
        <v>1593</v>
      </c>
      <c r="P203">
        <v>1633.933349609375</v>
      </c>
      <c r="Q203">
        <v>1601.199951171875</v>
      </c>
      <c r="R203">
        <v>1693.800048828125</v>
      </c>
      <c r="S203">
        <v>1454</v>
      </c>
      <c r="T203">
        <v>1585.0333658854167</v>
      </c>
    </row>
    <row r="204" spans="1:20" x14ac:dyDescent="0.35">
      <c r="A204" s="1">
        <v>45880.57708333333</v>
      </c>
      <c r="B204" t="s">
        <v>39</v>
      </c>
      <c r="C204">
        <v>1737.800048828125</v>
      </c>
      <c r="D204">
        <v>1738.5999755859375</v>
      </c>
      <c r="E204">
        <v>1736.300048828125</v>
      </c>
      <c r="F204">
        <v>1736.5999755859375</v>
      </c>
      <c r="G204">
        <v>1803</v>
      </c>
      <c r="H204">
        <v>198200</v>
      </c>
      <c r="I204">
        <v>7.7762446574755955E-3</v>
      </c>
      <c r="J204">
        <v>13.4000244140625</v>
      </c>
      <c r="K204">
        <v>7.52001953125</v>
      </c>
      <c r="L204">
        <v>54821</v>
      </c>
      <c r="M204">
        <v>1605</v>
      </c>
      <c r="N204">
        <v>1693.800048828125</v>
      </c>
      <c r="O204">
        <v>1593</v>
      </c>
      <c r="P204">
        <v>1633.933349609375</v>
      </c>
      <c r="Q204">
        <v>1601.199951171875</v>
      </c>
      <c r="R204">
        <v>1693.800048828125</v>
      </c>
      <c r="S204">
        <v>1454</v>
      </c>
      <c r="T204">
        <v>1585.0333658854167</v>
      </c>
    </row>
    <row r="205" spans="1:20" x14ac:dyDescent="0.35">
      <c r="A205" s="1">
        <v>45880.577777777777</v>
      </c>
      <c r="B205" t="s">
        <v>39</v>
      </c>
      <c r="C205">
        <v>1737.5999755859375</v>
      </c>
      <c r="D205">
        <v>1738.5</v>
      </c>
      <c r="E205">
        <v>1737</v>
      </c>
      <c r="F205">
        <v>1737.800048828125</v>
      </c>
      <c r="G205">
        <v>1189</v>
      </c>
      <c r="H205">
        <v>199389</v>
      </c>
      <c r="I205">
        <v>8.4726660108834697E-3</v>
      </c>
      <c r="J205">
        <v>14.60009765625</v>
      </c>
      <c r="K205">
        <v>8.7200927734375</v>
      </c>
      <c r="L205">
        <v>54821</v>
      </c>
      <c r="M205">
        <v>1605</v>
      </c>
      <c r="N205">
        <v>1693.800048828125</v>
      </c>
      <c r="O205">
        <v>1593</v>
      </c>
      <c r="P205">
        <v>1633.933349609375</v>
      </c>
      <c r="Q205">
        <v>1601.199951171875</v>
      </c>
      <c r="R205">
        <v>1693.800048828125</v>
      </c>
      <c r="S205">
        <v>1454</v>
      </c>
      <c r="T205">
        <v>1585.0333658854167</v>
      </c>
    </row>
    <row r="206" spans="1:20" x14ac:dyDescent="0.35">
      <c r="A206" s="1">
        <v>45880.578472222223</v>
      </c>
      <c r="B206" t="s">
        <v>39</v>
      </c>
      <c r="C206">
        <v>1736.5</v>
      </c>
      <c r="D206">
        <v>1738</v>
      </c>
      <c r="E206">
        <v>1736.0999755859375</v>
      </c>
      <c r="F206">
        <v>1737.699951171875</v>
      </c>
      <c r="G206">
        <v>1138</v>
      </c>
      <c r="H206">
        <v>200527</v>
      </c>
      <c r="I206">
        <v>8.4145777686095956E-3</v>
      </c>
      <c r="J206">
        <v>14.5</v>
      </c>
      <c r="K206">
        <v>8.6199951171875</v>
      </c>
      <c r="L206">
        <v>54821</v>
      </c>
      <c r="M206">
        <v>1605</v>
      </c>
      <c r="N206">
        <v>1693.800048828125</v>
      </c>
      <c r="O206">
        <v>1593</v>
      </c>
      <c r="P206">
        <v>1633.933349609375</v>
      </c>
      <c r="Q206">
        <v>1601.199951171875</v>
      </c>
      <c r="R206">
        <v>1693.800048828125</v>
      </c>
      <c r="S206">
        <v>1454</v>
      </c>
      <c r="T206">
        <v>1585.0333658854167</v>
      </c>
    </row>
    <row r="207" spans="1:20" x14ac:dyDescent="0.35">
      <c r="A207" s="1">
        <v>45880.57916666667</v>
      </c>
      <c r="B207" t="s">
        <v>39</v>
      </c>
      <c r="C207">
        <v>1735.300048828125</v>
      </c>
      <c r="D207">
        <v>1736.5</v>
      </c>
      <c r="E207">
        <v>1733.0999755859375</v>
      </c>
      <c r="F207">
        <v>1736.4000244140625</v>
      </c>
      <c r="G207">
        <v>1654</v>
      </c>
      <c r="H207">
        <v>202181</v>
      </c>
      <c r="I207">
        <v>7.6602098515675399E-3</v>
      </c>
      <c r="J207">
        <v>13.2000732421875</v>
      </c>
      <c r="K207">
        <v>7.320068359375</v>
      </c>
      <c r="L207">
        <v>54821</v>
      </c>
      <c r="M207">
        <v>1605</v>
      </c>
      <c r="N207">
        <v>1693.800048828125</v>
      </c>
      <c r="O207">
        <v>1593</v>
      </c>
      <c r="P207">
        <v>1633.933349609375</v>
      </c>
      <c r="Q207">
        <v>1601.199951171875</v>
      </c>
      <c r="R207">
        <v>1693.800048828125</v>
      </c>
      <c r="S207">
        <v>1454</v>
      </c>
      <c r="T207">
        <v>1585.0333658854167</v>
      </c>
    </row>
    <row r="208" spans="1:20" x14ac:dyDescent="0.35">
      <c r="A208" s="1">
        <v>45880.579861111109</v>
      </c>
      <c r="B208" t="s">
        <v>39</v>
      </c>
      <c r="C208">
        <v>1737.4000244140625</v>
      </c>
      <c r="D208">
        <v>1738.0999755859375</v>
      </c>
      <c r="E208">
        <v>1735.0999755859375</v>
      </c>
      <c r="F208">
        <v>1735.300048828125</v>
      </c>
      <c r="G208">
        <v>1161</v>
      </c>
      <c r="H208">
        <v>203342</v>
      </c>
      <c r="I208">
        <v>7.0218767404335398E-3</v>
      </c>
      <c r="J208">
        <v>12.10009765625</v>
      </c>
      <c r="K208">
        <v>6.2200927734375</v>
      </c>
      <c r="L208">
        <v>54821</v>
      </c>
      <c r="M208">
        <v>1605</v>
      </c>
      <c r="N208">
        <v>1693.800048828125</v>
      </c>
      <c r="O208">
        <v>1593</v>
      </c>
      <c r="P208">
        <v>1633.933349609375</v>
      </c>
      <c r="Q208">
        <v>1601.199951171875</v>
      </c>
      <c r="R208">
        <v>1693.800048828125</v>
      </c>
      <c r="S208">
        <v>1454</v>
      </c>
      <c r="T208">
        <v>1585.0333658854167</v>
      </c>
    </row>
    <row r="209" spans="1:20" x14ac:dyDescent="0.35">
      <c r="A209" s="1">
        <v>45880.580555555556</v>
      </c>
      <c r="B209" t="s">
        <v>39</v>
      </c>
      <c r="C209">
        <v>1738.4000244140625</v>
      </c>
      <c r="D209">
        <v>1738.5</v>
      </c>
      <c r="E209">
        <v>1736.5999755859375</v>
      </c>
      <c r="F209">
        <v>1737.4000244140625</v>
      </c>
      <c r="G209">
        <v>902</v>
      </c>
      <c r="H209">
        <v>204244</v>
      </c>
      <c r="I209">
        <v>8.2405255597475125E-3</v>
      </c>
      <c r="J209">
        <v>14.2000732421875</v>
      </c>
      <c r="K209">
        <v>8.320068359375</v>
      </c>
      <c r="L209">
        <v>54821</v>
      </c>
      <c r="M209">
        <v>1605</v>
      </c>
      <c r="N209">
        <v>1693.800048828125</v>
      </c>
      <c r="O209">
        <v>1593</v>
      </c>
      <c r="P209">
        <v>1633.933349609375</v>
      </c>
      <c r="Q209">
        <v>1601.199951171875</v>
      </c>
      <c r="R209">
        <v>1693.800048828125</v>
      </c>
      <c r="S209">
        <v>1454</v>
      </c>
      <c r="T209">
        <v>1585.0333658854167</v>
      </c>
    </row>
    <row r="210" spans="1:20" x14ac:dyDescent="0.35">
      <c r="A210" s="1">
        <v>45880.581250000003</v>
      </c>
      <c r="B210" t="s">
        <v>39</v>
      </c>
      <c r="C210">
        <v>1738.800048828125</v>
      </c>
      <c r="D210">
        <v>1738.9000244140625</v>
      </c>
      <c r="E210">
        <v>1738</v>
      </c>
      <c r="F210">
        <v>1738.4000244140625</v>
      </c>
      <c r="G210">
        <v>1223</v>
      </c>
      <c r="H210">
        <v>205467</v>
      </c>
      <c r="I210">
        <v>8.8208412679274834E-3</v>
      </c>
      <c r="J210">
        <v>15.2000732421875</v>
      </c>
      <c r="K210">
        <v>9.320068359375</v>
      </c>
      <c r="L210">
        <v>54821</v>
      </c>
      <c r="M210">
        <v>1605</v>
      </c>
      <c r="N210">
        <v>1693.800048828125</v>
      </c>
      <c r="O210">
        <v>1593</v>
      </c>
      <c r="P210">
        <v>1633.933349609375</v>
      </c>
      <c r="Q210">
        <v>1601.199951171875</v>
      </c>
      <c r="R210">
        <v>1693.800048828125</v>
      </c>
      <c r="S210">
        <v>1454</v>
      </c>
      <c r="T210">
        <v>1585.0333658854167</v>
      </c>
    </row>
    <row r="211" spans="1:20" x14ac:dyDescent="0.35">
      <c r="A211" s="1">
        <v>45880.581944444442</v>
      </c>
      <c r="B211" t="s">
        <v>39</v>
      </c>
      <c r="C211">
        <v>1738.4000244140625</v>
      </c>
      <c r="D211">
        <v>1740.300048828125</v>
      </c>
      <c r="E211">
        <v>1738</v>
      </c>
      <c r="F211">
        <v>1738.800048828125</v>
      </c>
      <c r="G211">
        <v>1821</v>
      </c>
      <c r="H211">
        <v>207288</v>
      </c>
      <c r="I211">
        <v>9.0529817190634423E-3</v>
      </c>
      <c r="J211">
        <v>15.60009765625</v>
      </c>
      <c r="K211">
        <v>9.7200927734375</v>
      </c>
      <c r="L211">
        <v>54821</v>
      </c>
      <c r="M211">
        <v>1605</v>
      </c>
      <c r="N211">
        <v>1693.800048828125</v>
      </c>
      <c r="O211">
        <v>1593</v>
      </c>
      <c r="P211">
        <v>1633.933349609375</v>
      </c>
      <c r="Q211">
        <v>1601.199951171875</v>
      </c>
      <c r="R211">
        <v>1693.800048828125</v>
      </c>
      <c r="S211">
        <v>1454</v>
      </c>
      <c r="T211">
        <v>1585.0333658854167</v>
      </c>
    </row>
    <row r="212" spans="1:20" x14ac:dyDescent="0.35">
      <c r="A212" s="1">
        <v>45880.582638888889</v>
      </c>
      <c r="B212" t="s">
        <v>39</v>
      </c>
      <c r="C212">
        <v>1738.4000244140625</v>
      </c>
      <c r="D212">
        <v>1738.9000244140625</v>
      </c>
      <c r="E212">
        <v>1738.0999755859375</v>
      </c>
      <c r="F212">
        <v>1738.699951171875</v>
      </c>
      <c r="G212">
        <v>548</v>
      </c>
      <c r="H212">
        <v>207836</v>
      </c>
      <c r="I212">
        <v>8.9948934767895682E-3</v>
      </c>
      <c r="J212">
        <v>15.5</v>
      </c>
      <c r="K212">
        <v>9.6199951171875</v>
      </c>
      <c r="L212">
        <v>54821</v>
      </c>
      <c r="M212">
        <v>1605</v>
      </c>
      <c r="N212">
        <v>1693.800048828125</v>
      </c>
      <c r="O212">
        <v>1593</v>
      </c>
      <c r="P212">
        <v>1633.933349609375</v>
      </c>
      <c r="Q212">
        <v>1601.199951171875</v>
      </c>
      <c r="R212">
        <v>1693.800048828125</v>
      </c>
      <c r="S212">
        <v>1454</v>
      </c>
      <c r="T212">
        <v>1585.0333658854167</v>
      </c>
    </row>
    <row r="213" spans="1:20" x14ac:dyDescent="0.35">
      <c r="A213" s="1">
        <v>45880.583333333336</v>
      </c>
      <c r="B213" t="s">
        <v>39</v>
      </c>
      <c r="C213">
        <v>1737.5999755859375</v>
      </c>
      <c r="D213">
        <v>1738.5999755859375</v>
      </c>
      <c r="E213">
        <v>1737.0999755859375</v>
      </c>
      <c r="F213">
        <v>1738.5999755859375</v>
      </c>
      <c r="G213">
        <v>869</v>
      </c>
      <c r="H213">
        <v>208705</v>
      </c>
      <c r="I213">
        <v>8.93687607383554E-3</v>
      </c>
      <c r="J213">
        <v>15.4000244140625</v>
      </c>
      <c r="K213">
        <v>9.52001953125</v>
      </c>
      <c r="L213">
        <v>54821</v>
      </c>
      <c r="M213">
        <v>1605</v>
      </c>
      <c r="N213">
        <v>1693.800048828125</v>
      </c>
      <c r="O213">
        <v>1593</v>
      </c>
      <c r="P213">
        <v>1633.933349609375</v>
      </c>
      <c r="Q213">
        <v>1601.199951171875</v>
      </c>
      <c r="R213">
        <v>1693.800048828125</v>
      </c>
      <c r="S213">
        <v>1454</v>
      </c>
      <c r="T213">
        <v>1585.0333658854167</v>
      </c>
    </row>
    <row r="214" spans="1:20" x14ac:dyDescent="0.35">
      <c r="A214" s="1">
        <v>45880.584027777775</v>
      </c>
      <c r="B214" t="s">
        <v>39</v>
      </c>
      <c r="C214">
        <v>1735.0999755859375</v>
      </c>
      <c r="D214">
        <v>1738.199951171875</v>
      </c>
      <c r="E214">
        <v>1734</v>
      </c>
      <c r="F214">
        <v>1737.5999755859375</v>
      </c>
      <c r="G214">
        <v>2168</v>
      </c>
      <c r="H214">
        <v>210873</v>
      </c>
      <c r="I214">
        <v>8.3565603656555673E-3</v>
      </c>
      <c r="J214">
        <v>14.4000244140625</v>
      </c>
      <c r="K214">
        <v>8.52001953125</v>
      </c>
      <c r="L214">
        <v>54821</v>
      </c>
      <c r="M214">
        <v>1605</v>
      </c>
      <c r="N214">
        <v>1693.800048828125</v>
      </c>
      <c r="O214">
        <v>1593</v>
      </c>
      <c r="P214">
        <v>1633.933349609375</v>
      </c>
      <c r="Q214">
        <v>1601.199951171875</v>
      </c>
      <c r="R214">
        <v>1693.800048828125</v>
      </c>
      <c r="S214">
        <v>1454</v>
      </c>
      <c r="T214">
        <v>1585.0333658854167</v>
      </c>
    </row>
    <row r="215" spans="1:20" x14ac:dyDescent="0.35">
      <c r="A215" s="1">
        <v>45880.584722222222</v>
      </c>
      <c r="B215" t="s">
        <v>39</v>
      </c>
      <c r="C215">
        <v>1736.199951171875</v>
      </c>
      <c r="D215">
        <v>1737.4000244140625</v>
      </c>
      <c r="E215">
        <v>1734.199951171875</v>
      </c>
      <c r="F215">
        <v>1735</v>
      </c>
      <c r="G215">
        <v>745</v>
      </c>
      <c r="H215">
        <v>211618</v>
      </c>
      <c r="I215">
        <v>6.8477536922516092E-3</v>
      </c>
      <c r="J215">
        <v>11.800048828125</v>
      </c>
      <c r="K215">
        <v>5.9200439453125</v>
      </c>
      <c r="L215">
        <v>54821</v>
      </c>
      <c r="M215">
        <v>1605</v>
      </c>
      <c r="N215">
        <v>1693.800048828125</v>
      </c>
      <c r="O215">
        <v>1593</v>
      </c>
      <c r="P215">
        <v>1633.933349609375</v>
      </c>
      <c r="Q215">
        <v>1601.199951171875</v>
      </c>
      <c r="R215">
        <v>1693.800048828125</v>
      </c>
      <c r="S215">
        <v>1454</v>
      </c>
      <c r="T215">
        <v>1585.0333658854167</v>
      </c>
    </row>
    <row r="216" spans="1:20" x14ac:dyDescent="0.35">
      <c r="A216" s="1">
        <v>45880.585416666669</v>
      </c>
      <c r="B216" t="s">
        <v>39</v>
      </c>
      <c r="C216">
        <v>1737.199951171875</v>
      </c>
      <c r="D216">
        <v>1738</v>
      </c>
      <c r="E216">
        <v>1736.300048828125</v>
      </c>
      <c r="F216">
        <v>1736.300048828125</v>
      </c>
      <c r="G216">
        <v>438</v>
      </c>
      <c r="H216">
        <v>212056</v>
      </c>
      <c r="I216">
        <v>7.6021924486135116E-3</v>
      </c>
      <c r="J216">
        <v>13.10009765625</v>
      </c>
      <c r="K216">
        <v>7.2200927734375</v>
      </c>
      <c r="L216">
        <v>54821</v>
      </c>
      <c r="M216">
        <v>1605</v>
      </c>
      <c r="N216">
        <v>1693.800048828125</v>
      </c>
      <c r="O216">
        <v>1593</v>
      </c>
      <c r="P216">
        <v>1633.933349609375</v>
      </c>
      <c r="Q216">
        <v>1601.199951171875</v>
      </c>
      <c r="R216">
        <v>1693.800048828125</v>
      </c>
      <c r="S216">
        <v>1454</v>
      </c>
      <c r="T216">
        <v>1585.0333658854167</v>
      </c>
    </row>
    <row r="217" spans="1:20" x14ac:dyDescent="0.35">
      <c r="A217" s="1">
        <v>45880.586111111108</v>
      </c>
      <c r="B217" t="s">
        <v>39</v>
      </c>
      <c r="C217">
        <v>1735.5999755859375</v>
      </c>
      <c r="D217">
        <v>1737.4000244140625</v>
      </c>
      <c r="E217">
        <v>1735.0999755859375</v>
      </c>
      <c r="F217">
        <v>1737.199951171875</v>
      </c>
      <c r="G217">
        <v>421</v>
      </c>
      <c r="H217">
        <v>212477</v>
      </c>
      <c r="I217">
        <v>8.1244199145196101E-3</v>
      </c>
      <c r="J217">
        <v>14</v>
      </c>
      <c r="K217">
        <v>8.1199951171875</v>
      </c>
      <c r="L217">
        <v>54821</v>
      </c>
      <c r="M217">
        <v>1605</v>
      </c>
      <c r="N217">
        <v>1693.800048828125</v>
      </c>
      <c r="O217">
        <v>1593</v>
      </c>
      <c r="P217">
        <v>1633.933349609375</v>
      </c>
      <c r="Q217">
        <v>1601.199951171875</v>
      </c>
      <c r="R217">
        <v>1693.800048828125</v>
      </c>
      <c r="S217">
        <v>1454</v>
      </c>
      <c r="T217">
        <v>1585.0333658854167</v>
      </c>
    </row>
    <row r="218" spans="1:20" x14ac:dyDescent="0.35">
      <c r="A218" s="1">
        <v>45880.586805555555</v>
      </c>
      <c r="B218" t="s">
        <v>39</v>
      </c>
      <c r="C218">
        <v>1736.9000244140625</v>
      </c>
      <c r="D218">
        <v>1737</v>
      </c>
      <c r="E218">
        <v>1734.4000244140625</v>
      </c>
      <c r="F218">
        <v>1735.5999755859375</v>
      </c>
      <c r="G218">
        <v>1032</v>
      </c>
      <c r="H218">
        <v>213509</v>
      </c>
      <c r="I218">
        <v>7.1959289492956238E-3</v>
      </c>
      <c r="J218">
        <v>12.4000244140625</v>
      </c>
      <c r="K218">
        <v>6.52001953125</v>
      </c>
      <c r="L218">
        <v>54821</v>
      </c>
      <c r="M218">
        <v>1605</v>
      </c>
      <c r="N218">
        <v>1693.800048828125</v>
      </c>
      <c r="O218">
        <v>1593</v>
      </c>
      <c r="P218">
        <v>1633.933349609375</v>
      </c>
      <c r="Q218">
        <v>1601.199951171875</v>
      </c>
      <c r="R218">
        <v>1693.800048828125</v>
      </c>
      <c r="S218">
        <v>1454</v>
      </c>
      <c r="T218">
        <v>1585.0333658854167</v>
      </c>
    </row>
    <row r="219" spans="1:20" x14ac:dyDescent="0.35">
      <c r="A219" s="1">
        <v>45880.587500000001</v>
      </c>
      <c r="B219" t="s">
        <v>39</v>
      </c>
      <c r="C219">
        <v>1737.300048828125</v>
      </c>
      <c r="D219">
        <v>1738</v>
      </c>
      <c r="E219">
        <v>1736.5999755859375</v>
      </c>
      <c r="F219">
        <v>1736.800048828125</v>
      </c>
      <c r="G219">
        <v>680</v>
      </c>
      <c r="H219">
        <v>214189</v>
      </c>
      <c r="I219">
        <v>7.8923503027034971E-3</v>
      </c>
      <c r="J219">
        <v>13.60009765625</v>
      </c>
      <c r="K219">
        <v>7.7200927734375</v>
      </c>
      <c r="L219">
        <v>54821</v>
      </c>
      <c r="M219">
        <v>1605</v>
      </c>
      <c r="N219">
        <v>1693.800048828125</v>
      </c>
      <c r="O219">
        <v>1593</v>
      </c>
      <c r="P219">
        <v>1633.933349609375</v>
      </c>
      <c r="Q219">
        <v>1601.199951171875</v>
      </c>
      <c r="R219">
        <v>1693.800048828125</v>
      </c>
      <c r="S219">
        <v>1454</v>
      </c>
      <c r="T219">
        <v>1585.0333658854167</v>
      </c>
    </row>
    <row r="220" spans="1:20" x14ac:dyDescent="0.35">
      <c r="A220" s="1">
        <v>45880.588194444441</v>
      </c>
      <c r="B220" t="s">
        <v>39</v>
      </c>
      <c r="C220">
        <v>1738.5999755859375</v>
      </c>
      <c r="D220">
        <v>1739.300048828125</v>
      </c>
      <c r="E220">
        <v>1736.800048828125</v>
      </c>
      <c r="F220">
        <v>1736.9000244140625</v>
      </c>
      <c r="G220">
        <v>1001</v>
      </c>
      <c r="H220">
        <v>215190</v>
      </c>
      <c r="I220">
        <v>7.9503677056575253E-3</v>
      </c>
      <c r="J220">
        <v>13.7000732421875</v>
      </c>
      <c r="K220">
        <v>7.820068359375</v>
      </c>
      <c r="L220">
        <v>54821</v>
      </c>
      <c r="M220">
        <v>1605</v>
      </c>
      <c r="N220">
        <v>1693.800048828125</v>
      </c>
      <c r="O220">
        <v>1593</v>
      </c>
      <c r="P220">
        <v>1633.933349609375</v>
      </c>
      <c r="Q220">
        <v>1601.199951171875</v>
      </c>
      <c r="R220">
        <v>1693.800048828125</v>
      </c>
      <c r="S220">
        <v>1454</v>
      </c>
      <c r="T220">
        <v>1585.0333658854167</v>
      </c>
    </row>
    <row r="221" spans="1:20" x14ac:dyDescent="0.35">
      <c r="A221" s="1">
        <v>45880.588888888888</v>
      </c>
      <c r="B221" t="s">
        <v>39</v>
      </c>
      <c r="C221">
        <v>1739.5999755859375</v>
      </c>
      <c r="D221">
        <v>1740.5</v>
      </c>
      <c r="E221">
        <v>1738.5999755859375</v>
      </c>
      <c r="F221">
        <v>1738.800048828125</v>
      </c>
      <c r="G221">
        <v>2021</v>
      </c>
      <c r="H221">
        <v>217211</v>
      </c>
      <c r="I221">
        <v>9.0529817190634423E-3</v>
      </c>
      <c r="J221">
        <v>15.60009765625</v>
      </c>
      <c r="K221">
        <v>9.7200927734375</v>
      </c>
      <c r="L221">
        <v>54821</v>
      </c>
      <c r="M221">
        <v>1605</v>
      </c>
      <c r="N221">
        <v>1693.800048828125</v>
      </c>
      <c r="O221">
        <v>1593</v>
      </c>
      <c r="P221">
        <v>1633.933349609375</v>
      </c>
      <c r="Q221">
        <v>1601.199951171875</v>
      </c>
      <c r="R221">
        <v>1693.800048828125</v>
      </c>
      <c r="S221">
        <v>1454</v>
      </c>
      <c r="T221">
        <v>1585.0333658854167</v>
      </c>
    </row>
    <row r="222" spans="1:20" x14ac:dyDescent="0.35">
      <c r="A222" s="1">
        <v>45880.589583333334</v>
      </c>
      <c r="B222" t="s">
        <v>39</v>
      </c>
      <c r="C222">
        <v>1738.699951171875</v>
      </c>
      <c r="D222">
        <v>1740</v>
      </c>
      <c r="E222">
        <v>1738.699951171875</v>
      </c>
      <c r="F222">
        <v>1739.800048828125</v>
      </c>
      <c r="G222">
        <v>1206</v>
      </c>
      <c r="H222">
        <v>218417</v>
      </c>
      <c r="I222">
        <v>9.6332974272434133E-3</v>
      </c>
      <c r="J222">
        <v>16.60009765625</v>
      </c>
      <c r="K222">
        <v>10.7200927734375</v>
      </c>
      <c r="L222">
        <v>54821</v>
      </c>
      <c r="M222">
        <v>1605</v>
      </c>
      <c r="N222">
        <v>1693.800048828125</v>
      </c>
      <c r="O222">
        <v>1593</v>
      </c>
      <c r="P222">
        <v>1633.933349609375</v>
      </c>
      <c r="Q222">
        <v>1601.199951171875</v>
      </c>
      <c r="R222">
        <v>1693.800048828125</v>
      </c>
      <c r="S222">
        <v>1454</v>
      </c>
      <c r="T222">
        <v>1585.0333658854167</v>
      </c>
    </row>
    <row r="223" spans="1:20" x14ac:dyDescent="0.35">
      <c r="A223" s="1">
        <v>45880.590277777781</v>
      </c>
      <c r="B223" t="s">
        <v>39</v>
      </c>
      <c r="C223">
        <v>1739.300048828125</v>
      </c>
      <c r="D223">
        <v>1739.699951171875</v>
      </c>
      <c r="E223">
        <v>1738.5</v>
      </c>
      <c r="F223">
        <v>1738.699951171875</v>
      </c>
      <c r="G223">
        <v>425</v>
      </c>
      <c r="H223">
        <v>218842</v>
      </c>
      <c r="I223">
        <v>8.9948934767895682E-3</v>
      </c>
      <c r="J223">
        <v>15.5</v>
      </c>
      <c r="K223">
        <v>9.6199951171875</v>
      </c>
      <c r="L223">
        <v>54821</v>
      </c>
      <c r="M223">
        <v>1605</v>
      </c>
      <c r="N223">
        <v>1693.800048828125</v>
      </c>
      <c r="O223">
        <v>1593</v>
      </c>
      <c r="P223">
        <v>1633.933349609375</v>
      </c>
      <c r="Q223">
        <v>1601.199951171875</v>
      </c>
      <c r="R223">
        <v>1693.800048828125</v>
      </c>
      <c r="S223">
        <v>1454</v>
      </c>
      <c r="T223">
        <v>1585.0333658854167</v>
      </c>
    </row>
    <row r="224" spans="1:20" x14ac:dyDescent="0.35">
      <c r="A224" s="1">
        <v>45880.59097222222</v>
      </c>
      <c r="B224" t="s">
        <v>39</v>
      </c>
      <c r="C224">
        <v>1739</v>
      </c>
      <c r="D224">
        <v>1740</v>
      </c>
      <c r="E224">
        <v>1738.800048828125</v>
      </c>
      <c r="F224">
        <v>1739.300048828125</v>
      </c>
      <c r="G224">
        <v>552</v>
      </c>
      <c r="H224">
        <v>219394</v>
      </c>
      <c r="I224">
        <v>9.3431395731534278E-3</v>
      </c>
      <c r="J224">
        <v>16.10009765625</v>
      </c>
      <c r="K224">
        <v>10.2200927734375</v>
      </c>
      <c r="L224">
        <v>54821</v>
      </c>
      <c r="M224">
        <v>1605</v>
      </c>
      <c r="N224">
        <v>1693.800048828125</v>
      </c>
      <c r="O224">
        <v>1593</v>
      </c>
      <c r="P224">
        <v>1633.933349609375</v>
      </c>
      <c r="Q224">
        <v>1601.199951171875</v>
      </c>
      <c r="R224">
        <v>1693.800048828125</v>
      </c>
      <c r="S224">
        <v>1454</v>
      </c>
      <c r="T224">
        <v>1585.0333658854167</v>
      </c>
    </row>
    <row r="225" spans="1:20" x14ac:dyDescent="0.35">
      <c r="A225" s="1">
        <v>45880.591666666667</v>
      </c>
      <c r="B225" t="s">
        <v>39</v>
      </c>
      <c r="C225">
        <v>1739</v>
      </c>
      <c r="D225">
        <v>1739.199951171875</v>
      </c>
      <c r="E225">
        <v>1737.300048828125</v>
      </c>
      <c r="F225">
        <v>1738.800048828125</v>
      </c>
      <c r="G225">
        <v>891</v>
      </c>
      <c r="H225">
        <v>220285</v>
      </c>
      <c r="I225">
        <v>9.0529817190634423E-3</v>
      </c>
      <c r="J225">
        <v>15.60009765625</v>
      </c>
      <c r="K225">
        <v>9.7200927734375</v>
      </c>
      <c r="L225">
        <v>54821</v>
      </c>
      <c r="M225">
        <v>1605</v>
      </c>
      <c r="N225">
        <v>1693.800048828125</v>
      </c>
      <c r="O225">
        <v>1593</v>
      </c>
      <c r="P225">
        <v>1633.933349609375</v>
      </c>
      <c r="Q225">
        <v>1601.199951171875</v>
      </c>
      <c r="R225">
        <v>1693.800048828125</v>
      </c>
      <c r="S225">
        <v>1454</v>
      </c>
      <c r="T225">
        <v>1585.0333658854167</v>
      </c>
    </row>
    <row r="226" spans="1:20" x14ac:dyDescent="0.35">
      <c r="A226" s="1">
        <v>45880.592361111114</v>
      </c>
      <c r="B226" t="s">
        <v>39</v>
      </c>
      <c r="C226">
        <v>1739.0999755859375</v>
      </c>
      <c r="D226">
        <v>1740</v>
      </c>
      <c r="E226">
        <v>1738.9000244140625</v>
      </c>
      <c r="F226">
        <v>1739.0999755859375</v>
      </c>
      <c r="G226">
        <v>820</v>
      </c>
      <c r="H226">
        <v>221105</v>
      </c>
      <c r="I226">
        <v>9.2270339279255254E-3</v>
      </c>
      <c r="J226">
        <v>15.9000244140625</v>
      </c>
      <c r="K226">
        <v>10.02001953125</v>
      </c>
      <c r="L226">
        <v>54821</v>
      </c>
      <c r="M226">
        <v>1605</v>
      </c>
      <c r="N226">
        <v>1693.800048828125</v>
      </c>
      <c r="O226">
        <v>1593</v>
      </c>
      <c r="P226">
        <v>1633.933349609375</v>
      </c>
      <c r="Q226">
        <v>1601.199951171875</v>
      </c>
      <c r="R226">
        <v>1693.800048828125</v>
      </c>
      <c r="S226">
        <v>1454</v>
      </c>
      <c r="T226">
        <v>1585.0333658854167</v>
      </c>
    </row>
    <row r="227" spans="1:20" x14ac:dyDescent="0.35">
      <c r="A227" s="1">
        <v>45880.593055555553</v>
      </c>
      <c r="B227" t="s">
        <v>39</v>
      </c>
      <c r="C227">
        <v>1740.9000244140625</v>
      </c>
      <c r="D227">
        <v>1741.9000244140625</v>
      </c>
      <c r="E227">
        <v>1739.199951171875</v>
      </c>
      <c r="F227">
        <v>1739.4000244140625</v>
      </c>
      <c r="G227">
        <v>2222</v>
      </c>
      <c r="H227">
        <v>223327</v>
      </c>
      <c r="I227">
        <v>9.4011569761074561E-3</v>
      </c>
      <c r="J227">
        <v>16.2000732421875</v>
      </c>
      <c r="K227">
        <v>10.320068359375</v>
      </c>
      <c r="L227">
        <v>54821</v>
      </c>
      <c r="M227">
        <v>1605</v>
      </c>
      <c r="N227">
        <v>1693.800048828125</v>
      </c>
      <c r="O227">
        <v>1593</v>
      </c>
      <c r="P227">
        <v>1633.933349609375</v>
      </c>
      <c r="Q227">
        <v>1601.199951171875</v>
      </c>
      <c r="R227">
        <v>1693.800048828125</v>
      </c>
      <c r="S227">
        <v>1454</v>
      </c>
      <c r="T227">
        <v>1585.0333658854167</v>
      </c>
    </row>
    <row r="228" spans="1:20" x14ac:dyDescent="0.35">
      <c r="A228" s="1">
        <v>45880.59375</v>
      </c>
      <c r="B228" t="s">
        <v>39</v>
      </c>
      <c r="C228">
        <v>1741.5</v>
      </c>
      <c r="D228">
        <v>1742.199951171875</v>
      </c>
      <c r="E228">
        <v>1740.9000244140625</v>
      </c>
      <c r="F228">
        <v>1741</v>
      </c>
      <c r="G228">
        <v>2314</v>
      </c>
      <c r="H228">
        <v>225641</v>
      </c>
      <c r="I228">
        <v>1.0329647941331442E-2</v>
      </c>
      <c r="J228">
        <v>17.800048828125</v>
      </c>
      <c r="K228">
        <v>11.9200439453125</v>
      </c>
      <c r="L228">
        <v>54821</v>
      </c>
      <c r="M228">
        <v>1605</v>
      </c>
      <c r="N228">
        <v>1693.800048828125</v>
      </c>
      <c r="O228">
        <v>1593</v>
      </c>
      <c r="P228">
        <v>1633.933349609375</v>
      </c>
      <c r="Q228">
        <v>1601.199951171875</v>
      </c>
      <c r="R228">
        <v>1693.800048828125</v>
      </c>
      <c r="S228">
        <v>1454</v>
      </c>
      <c r="T228">
        <v>1585.0333658854167</v>
      </c>
    </row>
    <row r="229" spans="1:20" x14ac:dyDescent="0.35">
      <c r="A229" s="1">
        <v>45880.594444444447</v>
      </c>
      <c r="B229" t="s">
        <v>39</v>
      </c>
      <c r="C229">
        <v>1741.800048828125</v>
      </c>
      <c r="D229">
        <v>1742.199951171875</v>
      </c>
      <c r="E229">
        <v>1740.300048828125</v>
      </c>
      <c r="F229">
        <v>1741.800048828125</v>
      </c>
      <c r="G229">
        <v>1380</v>
      </c>
      <c r="H229">
        <v>227021</v>
      </c>
      <c r="I229">
        <v>1.0793928843603359E-2</v>
      </c>
      <c r="J229">
        <v>18.60009765625</v>
      </c>
      <c r="K229">
        <v>12.7200927734375</v>
      </c>
      <c r="L229">
        <v>54821</v>
      </c>
      <c r="M229">
        <v>1605</v>
      </c>
      <c r="N229">
        <v>1693.800048828125</v>
      </c>
      <c r="O229">
        <v>1593</v>
      </c>
      <c r="P229">
        <v>1633.933349609375</v>
      </c>
      <c r="Q229">
        <v>1601.199951171875</v>
      </c>
      <c r="R229">
        <v>1693.800048828125</v>
      </c>
      <c r="S229">
        <v>1454</v>
      </c>
      <c r="T229">
        <v>1585.0333658854167</v>
      </c>
    </row>
    <row r="230" spans="1:20" x14ac:dyDescent="0.35">
      <c r="A230" s="1">
        <v>45880.595138888886</v>
      </c>
      <c r="B230" t="s">
        <v>39</v>
      </c>
      <c r="C230">
        <v>1742</v>
      </c>
      <c r="D230">
        <v>1743.199951171875</v>
      </c>
      <c r="E230">
        <v>1741.5</v>
      </c>
      <c r="F230">
        <v>1741.9000244140625</v>
      </c>
      <c r="G230">
        <v>2241</v>
      </c>
      <c r="H230">
        <v>229262</v>
      </c>
      <c r="I230">
        <v>1.0851946246557387E-2</v>
      </c>
      <c r="J230">
        <v>18.7000732421875</v>
      </c>
      <c r="K230">
        <v>12.820068359375</v>
      </c>
      <c r="L230">
        <v>54821</v>
      </c>
      <c r="M230">
        <v>1605</v>
      </c>
      <c r="N230">
        <v>1693.800048828125</v>
      </c>
      <c r="O230">
        <v>1593</v>
      </c>
      <c r="P230">
        <v>1633.933349609375</v>
      </c>
      <c r="Q230">
        <v>1601.199951171875</v>
      </c>
      <c r="R230">
        <v>1693.800048828125</v>
      </c>
      <c r="S230">
        <v>1454</v>
      </c>
      <c r="T230">
        <v>1585.0333658854167</v>
      </c>
    </row>
    <row r="231" spans="1:20" x14ac:dyDescent="0.35">
      <c r="A231" s="1">
        <v>45880.595833333333</v>
      </c>
      <c r="B231" t="s">
        <v>39</v>
      </c>
      <c r="C231">
        <v>1739</v>
      </c>
      <c r="D231">
        <v>1742.300048828125</v>
      </c>
      <c r="E231">
        <v>1738.199951171875</v>
      </c>
      <c r="F231">
        <v>1742</v>
      </c>
      <c r="G231">
        <v>1880</v>
      </c>
      <c r="H231">
        <v>231142</v>
      </c>
      <c r="I231">
        <v>1.0909963649511413E-2</v>
      </c>
      <c r="J231">
        <v>18.800048828125</v>
      </c>
      <c r="K231">
        <v>12.9200439453125</v>
      </c>
      <c r="L231">
        <v>54821</v>
      </c>
      <c r="M231">
        <v>1605</v>
      </c>
      <c r="N231">
        <v>1693.800048828125</v>
      </c>
      <c r="O231">
        <v>1593</v>
      </c>
      <c r="P231">
        <v>1633.933349609375</v>
      </c>
      <c r="Q231">
        <v>1601.199951171875</v>
      </c>
      <c r="R231">
        <v>1693.800048828125</v>
      </c>
      <c r="S231">
        <v>1454</v>
      </c>
      <c r="T231">
        <v>1585.0333658854167</v>
      </c>
    </row>
    <row r="232" spans="1:20" x14ac:dyDescent="0.35">
      <c r="A232" s="1">
        <v>45880.59652777778</v>
      </c>
      <c r="B232" t="s">
        <v>39</v>
      </c>
      <c r="C232">
        <v>1738</v>
      </c>
      <c r="D232">
        <v>1739.4000244140625</v>
      </c>
      <c r="E232">
        <v>1737</v>
      </c>
      <c r="F232">
        <v>1739</v>
      </c>
      <c r="G232">
        <v>3298</v>
      </c>
      <c r="H232">
        <v>234440</v>
      </c>
      <c r="I232">
        <v>9.1690165249714971E-3</v>
      </c>
      <c r="J232">
        <v>15.800048828125</v>
      </c>
      <c r="K232">
        <v>9.9200439453125</v>
      </c>
      <c r="L232">
        <v>54821</v>
      </c>
      <c r="M232">
        <v>1605</v>
      </c>
      <c r="N232">
        <v>1693.800048828125</v>
      </c>
      <c r="O232">
        <v>1593</v>
      </c>
      <c r="P232">
        <v>1633.933349609375</v>
      </c>
      <c r="Q232">
        <v>1601.199951171875</v>
      </c>
      <c r="R232">
        <v>1693.800048828125</v>
      </c>
      <c r="S232">
        <v>1454</v>
      </c>
      <c r="T232">
        <v>1585.0333658854167</v>
      </c>
    </row>
    <row r="233" spans="1:20" x14ac:dyDescent="0.35">
      <c r="A233" s="1">
        <v>45880.597222222219</v>
      </c>
      <c r="B233" t="s">
        <v>39</v>
      </c>
      <c r="C233">
        <v>1738.5</v>
      </c>
      <c r="D233">
        <v>1740.800048828125</v>
      </c>
      <c r="E233">
        <v>1737</v>
      </c>
      <c r="F233">
        <v>1737.0999755859375</v>
      </c>
      <c r="G233">
        <v>1470</v>
      </c>
      <c r="H233">
        <v>235910</v>
      </c>
      <c r="I233">
        <v>8.0664025115655819E-3</v>
      </c>
      <c r="J233">
        <v>13.9000244140625</v>
      </c>
      <c r="K233">
        <v>8.02001953125</v>
      </c>
      <c r="L233">
        <v>54821</v>
      </c>
      <c r="M233">
        <v>1605</v>
      </c>
      <c r="N233">
        <v>1693.800048828125</v>
      </c>
      <c r="O233">
        <v>1593</v>
      </c>
      <c r="P233">
        <v>1633.933349609375</v>
      </c>
      <c r="Q233">
        <v>1601.199951171875</v>
      </c>
      <c r="R233">
        <v>1693.800048828125</v>
      </c>
      <c r="S233">
        <v>1454</v>
      </c>
      <c r="T233">
        <v>1585.0333658854167</v>
      </c>
    </row>
    <row r="234" spans="1:20" x14ac:dyDescent="0.35">
      <c r="A234" s="1">
        <v>45880.597916666666</v>
      </c>
      <c r="B234" t="s">
        <v>39</v>
      </c>
      <c r="C234">
        <v>1739.5</v>
      </c>
      <c r="D234">
        <v>1740.4000244140625</v>
      </c>
      <c r="E234">
        <v>1738.199951171875</v>
      </c>
      <c r="F234">
        <v>1738.5</v>
      </c>
      <c r="G234">
        <v>838</v>
      </c>
      <c r="H234">
        <v>236748</v>
      </c>
      <c r="I234">
        <v>8.8788586708815117E-3</v>
      </c>
      <c r="J234">
        <v>15.300048828125</v>
      </c>
      <c r="K234">
        <v>9.4200439453125</v>
      </c>
      <c r="L234">
        <v>54821</v>
      </c>
      <c r="M234">
        <v>1605</v>
      </c>
      <c r="N234">
        <v>1693.800048828125</v>
      </c>
      <c r="O234">
        <v>1593</v>
      </c>
      <c r="P234">
        <v>1633.933349609375</v>
      </c>
      <c r="Q234">
        <v>1601.199951171875</v>
      </c>
      <c r="R234">
        <v>1693.800048828125</v>
      </c>
      <c r="S234">
        <v>1454</v>
      </c>
      <c r="T234">
        <v>1585.0333658854167</v>
      </c>
    </row>
    <row r="235" spans="1:20" x14ac:dyDescent="0.35">
      <c r="A235" s="1">
        <v>45880.598611111112</v>
      </c>
      <c r="B235" t="s">
        <v>39</v>
      </c>
      <c r="C235">
        <v>1739.199951171875</v>
      </c>
      <c r="D235">
        <v>1740.5999755859375</v>
      </c>
      <c r="E235">
        <v>1738.5999755859375</v>
      </c>
      <c r="F235">
        <v>1739.800048828125</v>
      </c>
      <c r="G235">
        <v>632</v>
      </c>
      <c r="H235">
        <v>237380</v>
      </c>
      <c r="I235">
        <v>9.6332974272434133E-3</v>
      </c>
      <c r="J235">
        <v>16.60009765625</v>
      </c>
      <c r="K235">
        <v>10.7200927734375</v>
      </c>
      <c r="L235">
        <v>54821</v>
      </c>
      <c r="M235">
        <v>1605</v>
      </c>
      <c r="N235">
        <v>1693.800048828125</v>
      </c>
      <c r="O235">
        <v>1593</v>
      </c>
      <c r="P235">
        <v>1633.933349609375</v>
      </c>
      <c r="Q235">
        <v>1601.199951171875</v>
      </c>
      <c r="R235">
        <v>1693.800048828125</v>
      </c>
      <c r="S235">
        <v>1454</v>
      </c>
      <c r="T235">
        <v>1585.0333658854167</v>
      </c>
    </row>
    <row r="236" spans="1:20" x14ac:dyDescent="0.35">
      <c r="A236" s="1">
        <v>45880.599305555559</v>
      </c>
      <c r="B236" t="s">
        <v>39</v>
      </c>
      <c r="C236">
        <v>1740.5999755859375</v>
      </c>
      <c r="D236">
        <v>1741.300048828125</v>
      </c>
      <c r="E236">
        <v>1739</v>
      </c>
      <c r="F236">
        <v>1739.300048828125</v>
      </c>
      <c r="G236">
        <v>1308</v>
      </c>
      <c r="H236">
        <v>238688</v>
      </c>
      <c r="I236">
        <v>9.3431395731534278E-3</v>
      </c>
      <c r="J236">
        <v>16.10009765625</v>
      </c>
      <c r="K236">
        <v>10.2200927734375</v>
      </c>
      <c r="L236">
        <v>54821</v>
      </c>
      <c r="M236">
        <v>1605</v>
      </c>
      <c r="N236">
        <v>1693.800048828125</v>
      </c>
      <c r="O236">
        <v>1593</v>
      </c>
      <c r="P236">
        <v>1633.933349609375</v>
      </c>
      <c r="Q236">
        <v>1601.199951171875</v>
      </c>
      <c r="R236">
        <v>1693.800048828125</v>
      </c>
      <c r="S236">
        <v>1454</v>
      </c>
      <c r="T236">
        <v>1585.0333658854167</v>
      </c>
    </row>
    <row r="237" spans="1:20" x14ac:dyDescent="0.35">
      <c r="A237" s="1">
        <v>45880.6</v>
      </c>
      <c r="B237" t="s">
        <v>39</v>
      </c>
      <c r="C237">
        <v>1743</v>
      </c>
      <c r="D237">
        <v>1743.199951171875</v>
      </c>
      <c r="E237">
        <v>1740.199951171875</v>
      </c>
      <c r="F237">
        <v>1740.5999755859375</v>
      </c>
      <c r="G237">
        <v>2500</v>
      </c>
      <c r="H237">
        <v>241188</v>
      </c>
      <c r="I237">
        <v>1.0097507490195484E-2</v>
      </c>
      <c r="J237">
        <v>17.4000244140625</v>
      </c>
      <c r="K237">
        <v>11.52001953125</v>
      </c>
      <c r="L237">
        <v>54821</v>
      </c>
      <c r="M237">
        <v>1605</v>
      </c>
      <c r="N237">
        <v>1693.800048828125</v>
      </c>
      <c r="O237">
        <v>1593</v>
      </c>
      <c r="P237">
        <v>1633.933349609375</v>
      </c>
      <c r="Q237">
        <v>1601.199951171875</v>
      </c>
      <c r="R237">
        <v>1693.800048828125</v>
      </c>
      <c r="S237">
        <v>1454</v>
      </c>
      <c r="T237">
        <v>1585.0333658854167</v>
      </c>
    </row>
    <row r="238" spans="1:20" x14ac:dyDescent="0.35">
      <c r="A238" s="1">
        <v>45880.600694444445</v>
      </c>
      <c r="B238" t="s">
        <v>39</v>
      </c>
      <c r="C238">
        <v>1742.5999755859375</v>
      </c>
      <c r="D238">
        <v>1743.300048828125</v>
      </c>
      <c r="E238">
        <v>1742</v>
      </c>
      <c r="F238">
        <v>1743.199951171875</v>
      </c>
      <c r="G238">
        <v>2132</v>
      </c>
      <c r="H238">
        <v>243320</v>
      </c>
      <c r="I238">
        <v>1.1606314163599443E-2</v>
      </c>
      <c r="J238">
        <v>20</v>
      </c>
      <c r="K238">
        <v>14.1199951171875</v>
      </c>
      <c r="L238">
        <v>54821</v>
      </c>
      <c r="M238">
        <v>1605</v>
      </c>
      <c r="N238">
        <v>1693.800048828125</v>
      </c>
      <c r="O238">
        <v>1593</v>
      </c>
      <c r="P238">
        <v>1633.933349609375</v>
      </c>
      <c r="Q238">
        <v>1601.199951171875</v>
      </c>
      <c r="R238">
        <v>1693.800048828125</v>
      </c>
      <c r="S238">
        <v>1454</v>
      </c>
      <c r="T238">
        <v>1585.0333658854167</v>
      </c>
    </row>
    <row r="239" spans="1:20" x14ac:dyDescent="0.35">
      <c r="A239" s="1">
        <v>45880.601388888892</v>
      </c>
      <c r="B239" t="s">
        <v>39</v>
      </c>
      <c r="C239">
        <v>1742.199951171875</v>
      </c>
      <c r="D239">
        <v>1743.300048828125</v>
      </c>
      <c r="E239">
        <v>1741.5999755859375</v>
      </c>
      <c r="F239">
        <v>1742.9000244140625</v>
      </c>
      <c r="G239">
        <v>1284</v>
      </c>
      <c r="H239">
        <v>244604</v>
      </c>
      <c r="I239">
        <v>1.1432261954737358E-2</v>
      </c>
      <c r="J239">
        <v>19.7000732421875</v>
      </c>
      <c r="K239">
        <v>13.820068359375</v>
      </c>
      <c r="L239">
        <v>54821</v>
      </c>
      <c r="M239">
        <v>1605</v>
      </c>
      <c r="N239">
        <v>1693.800048828125</v>
      </c>
      <c r="O239">
        <v>1593</v>
      </c>
      <c r="P239">
        <v>1633.933349609375</v>
      </c>
      <c r="Q239">
        <v>1601.199951171875</v>
      </c>
      <c r="R239">
        <v>1693.800048828125</v>
      </c>
      <c r="S239">
        <v>1454</v>
      </c>
      <c r="T239">
        <v>1585.0333658854167</v>
      </c>
    </row>
    <row r="240" spans="1:20" x14ac:dyDescent="0.35">
      <c r="A240" s="1">
        <v>45880.602083333331</v>
      </c>
      <c r="B240" t="s">
        <v>39</v>
      </c>
      <c r="C240">
        <v>1741.199951171875</v>
      </c>
      <c r="D240">
        <v>1743.4000244140625</v>
      </c>
      <c r="E240">
        <v>1740.300048828125</v>
      </c>
      <c r="F240">
        <v>1742</v>
      </c>
      <c r="G240">
        <v>2407</v>
      </c>
      <c r="H240">
        <v>247011</v>
      </c>
      <c r="I240">
        <v>1.0909963649511413E-2</v>
      </c>
      <c r="J240">
        <v>18.800048828125</v>
      </c>
      <c r="K240">
        <v>12.9200439453125</v>
      </c>
      <c r="L240">
        <v>54821</v>
      </c>
      <c r="M240">
        <v>1605</v>
      </c>
      <c r="N240">
        <v>1693.800048828125</v>
      </c>
      <c r="O240">
        <v>1593</v>
      </c>
      <c r="P240">
        <v>1633.933349609375</v>
      </c>
      <c r="Q240">
        <v>1601.199951171875</v>
      </c>
      <c r="R240">
        <v>1693.800048828125</v>
      </c>
      <c r="S240">
        <v>1454</v>
      </c>
      <c r="T240">
        <v>1585.0333658854167</v>
      </c>
    </row>
    <row r="241" spans="1:20" x14ac:dyDescent="0.35">
      <c r="A241" s="1">
        <v>45880.602777777778</v>
      </c>
      <c r="B241" t="s">
        <v>39</v>
      </c>
      <c r="C241">
        <v>1740</v>
      </c>
      <c r="D241">
        <v>1741.9000244140625</v>
      </c>
      <c r="E241">
        <v>1739</v>
      </c>
      <c r="F241">
        <v>1741.300048828125</v>
      </c>
      <c r="G241">
        <v>1801</v>
      </c>
      <c r="H241">
        <v>248812</v>
      </c>
      <c r="I241">
        <v>1.0503770989513371E-2</v>
      </c>
      <c r="J241">
        <v>18.10009765625</v>
      </c>
      <c r="K241">
        <v>12.2200927734375</v>
      </c>
      <c r="L241">
        <v>54821</v>
      </c>
      <c r="M241">
        <v>1605</v>
      </c>
      <c r="N241">
        <v>1693.800048828125</v>
      </c>
      <c r="O241">
        <v>1593</v>
      </c>
      <c r="P241">
        <v>1633.933349609375</v>
      </c>
      <c r="Q241">
        <v>1601.199951171875</v>
      </c>
      <c r="R241">
        <v>1693.800048828125</v>
      </c>
      <c r="S241">
        <v>1454</v>
      </c>
      <c r="T241">
        <v>1585.0333658854167</v>
      </c>
    </row>
    <row r="242" spans="1:20" x14ac:dyDescent="0.35">
      <c r="A242" s="1">
        <v>45880.603472222225</v>
      </c>
      <c r="B242" t="s">
        <v>39</v>
      </c>
      <c r="C242">
        <v>1740.5</v>
      </c>
      <c r="D242">
        <v>1741.4000244140625</v>
      </c>
      <c r="E242">
        <v>1739.5999755859375</v>
      </c>
      <c r="F242">
        <v>1740</v>
      </c>
      <c r="G242">
        <v>1683</v>
      </c>
      <c r="H242">
        <v>250495</v>
      </c>
      <c r="I242">
        <v>9.7493322331514698E-3</v>
      </c>
      <c r="J242">
        <v>16.800048828125</v>
      </c>
      <c r="K242">
        <v>10.9200439453125</v>
      </c>
      <c r="L242">
        <v>54821</v>
      </c>
      <c r="M242">
        <v>1605</v>
      </c>
      <c r="N242">
        <v>1693.800048828125</v>
      </c>
      <c r="O242">
        <v>1593</v>
      </c>
      <c r="P242">
        <v>1633.933349609375</v>
      </c>
      <c r="Q242">
        <v>1601.199951171875</v>
      </c>
      <c r="R242">
        <v>1693.800048828125</v>
      </c>
      <c r="S242">
        <v>1454</v>
      </c>
      <c r="T242">
        <v>1585.0333658854167</v>
      </c>
    </row>
    <row r="243" spans="1:20" x14ac:dyDescent="0.35">
      <c r="A243" s="1">
        <v>45880.604166666664</v>
      </c>
      <c r="B243" t="s">
        <v>39</v>
      </c>
      <c r="C243">
        <v>1740.5</v>
      </c>
      <c r="D243">
        <v>1741.4000244140625</v>
      </c>
      <c r="E243">
        <v>1739.5999755859375</v>
      </c>
      <c r="F243">
        <v>1740</v>
      </c>
      <c r="G243">
        <v>0</v>
      </c>
      <c r="H243">
        <v>250495</v>
      </c>
      <c r="I243">
        <v>9.7493322331514698E-3</v>
      </c>
      <c r="J243">
        <v>16.800048828125</v>
      </c>
      <c r="K243">
        <v>10.9200439453125</v>
      </c>
      <c r="L243">
        <v>54821</v>
      </c>
      <c r="M243">
        <v>1605</v>
      </c>
      <c r="N243">
        <v>1693.800048828125</v>
      </c>
      <c r="O243">
        <v>1593</v>
      </c>
      <c r="P243">
        <v>1633.933349609375</v>
      </c>
      <c r="Q243">
        <v>1601.199951171875</v>
      </c>
      <c r="R243">
        <v>1693.800048828125</v>
      </c>
      <c r="S243">
        <v>1454</v>
      </c>
      <c r="T243">
        <v>1585.0333658854167</v>
      </c>
    </row>
    <row r="244" spans="1:20" x14ac:dyDescent="0.35">
      <c r="A244" s="1">
        <v>45880.604861111111</v>
      </c>
      <c r="B244" t="s">
        <v>39</v>
      </c>
      <c r="C244">
        <v>1740.5</v>
      </c>
      <c r="D244">
        <v>1741.4000244140625</v>
      </c>
      <c r="E244">
        <v>1739.5999755859375</v>
      </c>
      <c r="F244">
        <v>1740</v>
      </c>
      <c r="G244">
        <v>0</v>
      </c>
      <c r="H244">
        <v>250495</v>
      </c>
      <c r="I244">
        <v>9.7493322331514698E-3</v>
      </c>
      <c r="J244">
        <v>16.800048828125</v>
      </c>
      <c r="K244">
        <v>10.9200439453125</v>
      </c>
      <c r="L244">
        <v>54821</v>
      </c>
      <c r="M244">
        <v>1605</v>
      </c>
      <c r="N244">
        <v>1693.800048828125</v>
      </c>
      <c r="O244">
        <v>1593</v>
      </c>
      <c r="P244">
        <v>1633.933349609375</v>
      </c>
      <c r="Q244">
        <v>1601.199951171875</v>
      </c>
      <c r="R244">
        <v>1693.800048828125</v>
      </c>
      <c r="S244">
        <v>1454</v>
      </c>
      <c r="T244">
        <v>1585.0333658854167</v>
      </c>
    </row>
    <row r="245" spans="1:20" x14ac:dyDescent="0.35">
      <c r="A245" s="1">
        <v>45880.605555555558</v>
      </c>
      <c r="B245" t="s">
        <v>39</v>
      </c>
      <c r="C245">
        <v>1740.5</v>
      </c>
      <c r="D245">
        <v>1741.4000244140625</v>
      </c>
      <c r="E245">
        <v>1739.5999755859375</v>
      </c>
      <c r="F245">
        <v>1740</v>
      </c>
      <c r="G245">
        <v>0</v>
      </c>
      <c r="H245">
        <v>250495</v>
      </c>
      <c r="I245">
        <v>9.7493322331514698E-3</v>
      </c>
      <c r="J245">
        <v>16.800048828125</v>
      </c>
      <c r="K245">
        <v>10.9200439453125</v>
      </c>
      <c r="L245">
        <v>54821</v>
      </c>
      <c r="M245">
        <v>1605</v>
      </c>
      <c r="N245">
        <v>1693.800048828125</v>
      </c>
      <c r="O245">
        <v>1593</v>
      </c>
      <c r="P245">
        <v>1633.933349609375</v>
      </c>
      <c r="Q245">
        <v>1601.199951171875</v>
      </c>
      <c r="R245">
        <v>1693.800048828125</v>
      </c>
      <c r="S245">
        <v>1454</v>
      </c>
      <c r="T245">
        <v>1585.0333658854167</v>
      </c>
    </row>
    <row r="246" spans="1:20" x14ac:dyDescent="0.35">
      <c r="A246" s="1">
        <v>45880.606249999997</v>
      </c>
      <c r="B246" t="s">
        <v>39</v>
      </c>
      <c r="C246">
        <v>1740.5</v>
      </c>
      <c r="D246">
        <v>1741.4000244140625</v>
      </c>
      <c r="E246">
        <v>1739.5999755859375</v>
      </c>
      <c r="F246">
        <v>1740</v>
      </c>
      <c r="G246">
        <v>0</v>
      </c>
      <c r="H246">
        <v>250495</v>
      </c>
      <c r="I246">
        <v>9.7493322331514698E-3</v>
      </c>
      <c r="J246">
        <v>16.800048828125</v>
      </c>
      <c r="K246">
        <v>10.9200439453125</v>
      </c>
      <c r="L246">
        <v>54821</v>
      </c>
      <c r="M246">
        <v>1605</v>
      </c>
      <c r="N246">
        <v>1693.800048828125</v>
      </c>
      <c r="O246">
        <v>1593</v>
      </c>
      <c r="P246">
        <v>1633.933349609375</v>
      </c>
      <c r="Q246">
        <v>1601.199951171875</v>
      </c>
      <c r="R246">
        <v>1693.800048828125</v>
      </c>
      <c r="S246">
        <v>1454</v>
      </c>
      <c r="T246">
        <v>1585.0333658854167</v>
      </c>
    </row>
    <row r="247" spans="1:20" x14ac:dyDescent="0.35">
      <c r="A247" s="1">
        <v>45880.606944444444</v>
      </c>
      <c r="B247" t="s">
        <v>39</v>
      </c>
      <c r="C247">
        <v>1740.5</v>
      </c>
      <c r="D247">
        <v>1741.4000244140625</v>
      </c>
      <c r="E247">
        <v>1739.5999755859375</v>
      </c>
      <c r="F247">
        <v>1740</v>
      </c>
      <c r="G247">
        <v>0</v>
      </c>
      <c r="H247">
        <v>250495</v>
      </c>
      <c r="I247">
        <v>9.7493322331514698E-3</v>
      </c>
      <c r="J247">
        <v>16.800048828125</v>
      </c>
      <c r="K247">
        <v>10.9200439453125</v>
      </c>
      <c r="L247">
        <v>54821</v>
      </c>
      <c r="M247">
        <v>1605</v>
      </c>
      <c r="N247">
        <v>1693.800048828125</v>
      </c>
      <c r="O247">
        <v>1593</v>
      </c>
      <c r="P247">
        <v>1633.933349609375</v>
      </c>
      <c r="Q247">
        <v>1601.199951171875</v>
      </c>
      <c r="R247">
        <v>1693.800048828125</v>
      </c>
      <c r="S247">
        <v>1454</v>
      </c>
      <c r="T247">
        <v>1585.0333658854167</v>
      </c>
    </row>
    <row r="248" spans="1:20" x14ac:dyDescent="0.35">
      <c r="A248" s="1">
        <v>45880.607638888891</v>
      </c>
      <c r="B248" t="s">
        <v>39</v>
      </c>
      <c r="C248">
        <v>1740.5</v>
      </c>
      <c r="D248">
        <v>1741.4000244140625</v>
      </c>
      <c r="E248">
        <v>1739.5999755859375</v>
      </c>
      <c r="F248">
        <v>1740</v>
      </c>
      <c r="G248">
        <v>0</v>
      </c>
      <c r="H248">
        <v>250495</v>
      </c>
      <c r="I248">
        <v>9.7493322331514698E-3</v>
      </c>
      <c r="J248">
        <v>16.800048828125</v>
      </c>
      <c r="K248">
        <v>10.9200439453125</v>
      </c>
      <c r="L248">
        <v>54821</v>
      </c>
      <c r="M248">
        <v>1605</v>
      </c>
      <c r="N248">
        <v>1693.800048828125</v>
      </c>
      <c r="O248">
        <v>1593</v>
      </c>
      <c r="P248">
        <v>1633.933349609375</v>
      </c>
      <c r="Q248">
        <v>1601.199951171875</v>
      </c>
      <c r="R248">
        <v>1693.800048828125</v>
      </c>
      <c r="S248">
        <v>1454</v>
      </c>
      <c r="T248">
        <v>1585.0333658854167</v>
      </c>
    </row>
    <row r="249" spans="1:20" x14ac:dyDescent="0.35">
      <c r="A249" s="1">
        <v>45880.60833333333</v>
      </c>
      <c r="B249" t="s">
        <v>39</v>
      </c>
      <c r="C249">
        <v>1740.5</v>
      </c>
      <c r="D249">
        <v>1741.4000244140625</v>
      </c>
      <c r="E249">
        <v>1739.5999755859375</v>
      </c>
      <c r="F249">
        <v>1740</v>
      </c>
      <c r="G249">
        <v>0</v>
      </c>
      <c r="H249">
        <v>250495</v>
      </c>
      <c r="I249">
        <v>9.7493322331514698E-3</v>
      </c>
      <c r="J249">
        <v>16.800048828125</v>
      </c>
      <c r="K249">
        <v>10.9200439453125</v>
      </c>
      <c r="L249">
        <v>54821</v>
      </c>
      <c r="M249">
        <v>1605</v>
      </c>
      <c r="N249">
        <v>1693.800048828125</v>
      </c>
      <c r="O249">
        <v>1593</v>
      </c>
      <c r="P249">
        <v>1633.933349609375</v>
      </c>
      <c r="Q249">
        <v>1601.199951171875</v>
      </c>
      <c r="R249">
        <v>1693.800048828125</v>
      </c>
      <c r="S249">
        <v>1454</v>
      </c>
      <c r="T249">
        <v>1585.0333658854167</v>
      </c>
    </row>
    <row r="250" spans="1:20" x14ac:dyDescent="0.35">
      <c r="A250" s="1">
        <v>45880.609027777777</v>
      </c>
      <c r="B250" t="s">
        <v>39</v>
      </c>
      <c r="C250">
        <v>1740.5</v>
      </c>
      <c r="D250">
        <v>1741.4000244140625</v>
      </c>
      <c r="E250">
        <v>1739.5999755859375</v>
      </c>
      <c r="F250">
        <v>1740</v>
      </c>
      <c r="G250">
        <v>0</v>
      </c>
      <c r="H250">
        <v>250495</v>
      </c>
      <c r="I250">
        <v>9.7493322331514698E-3</v>
      </c>
      <c r="J250">
        <v>16.800048828125</v>
      </c>
      <c r="K250">
        <v>10.9200439453125</v>
      </c>
      <c r="L250">
        <v>54821</v>
      </c>
      <c r="M250">
        <v>1605</v>
      </c>
      <c r="N250">
        <v>1693.800048828125</v>
      </c>
      <c r="O250">
        <v>1593</v>
      </c>
      <c r="P250">
        <v>1633.933349609375</v>
      </c>
      <c r="Q250">
        <v>1601.199951171875</v>
      </c>
      <c r="R250">
        <v>1693.800048828125</v>
      </c>
      <c r="S250">
        <v>1454</v>
      </c>
      <c r="T250">
        <v>1585.0333658854167</v>
      </c>
    </row>
    <row r="251" spans="1:20" x14ac:dyDescent="0.35">
      <c r="A251" s="1">
        <v>45880.609722222223</v>
      </c>
      <c r="B251" t="s">
        <v>39</v>
      </c>
      <c r="C251">
        <v>1740.5</v>
      </c>
      <c r="D251">
        <v>1741.4000244140625</v>
      </c>
      <c r="E251">
        <v>1739.5999755859375</v>
      </c>
      <c r="F251">
        <v>1740</v>
      </c>
      <c r="G251">
        <v>0</v>
      </c>
      <c r="H251">
        <v>250495</v>
      </c>
      <c r="I251">
        <v>9.7493322331514698E-3</v>
      </c>
      <c r="J251">
        <v>16.800048828125</v>
      </c>
      <c r="K251">
        <v>10.9200439453125</v>
      </c>
      <c r="L251">
        <v>54821</v>
      </c>
      <c r="M251">
        <v>1605</v>
      </c>
      <c r="N251">
        <v>1693.800048828125</v>
      </c>
      <c r="O251">
        <v>1593</v>
      </c>
      <c r="P251">
        <v>1633.933349609375</v>
      </c>
      <c r="Q251">
        <v>1601.199951171875</v>
      </c>
      <c r="R251">
        <v>1693.800048828125</v>
      </c>
      <c r="S251">
        <v>1454</v>
      </c>
      <c r="T251">
        <v>1585.0333658854167</v>
      </c>
    </row>
    <row r="252" spans="1:20" x14ac:dyDescent="0.35">
      <c r="A252" s="1">
        <v>45880.61041666667</v>
      </c>
      <c r="B252" t="s">
        <v>39</v>
      </c>
      <c r="C252">
        <v>1740.5</v>
      </c>
      <c r="D252">
        <v>1741.4000244140625</v>
      </c>
      <c r="E252">
        <v>1739.5999755859375</v>
      </c>
      <c r="F252">
        <v>1740</v>
      </c>
      <c r="G252">
        <v>0</v>
      </c>
      <c r="H252">
        <v>250495</v>
      </c>
      <c r="I252">
        <v>9.7493322331514698E-3</v>
      </c>
      <c r="J252">
        <v>16.800048828125</v>
      </c>
      <c r="K252">
        <v>10.9200439453125</v>
      </c>
      <c r="L252">
        <v>54821</v>
      </c>
      <c r="M252">
        <v>1605</v>
      </c>
      <c r="N252">
        <v>1693.800048828125</v>
      </c>
      <c r="O252">
        <v>1593</v>
      </c>
      <c r="P252">
        <v>1633.933349609375</v>
      </c>
      <c r="Q252">
        <v>1601.199951171875</v>
      </c>
      <c r="R252">
        <v>1693.800048828125</v>
      </c>
      <c r="S252">
        <v>1454</v>
      </c>
      <c r="T252">
        <v>1585.0333658854167</v>
      </c>
    </row>
    <row r="253" spans="1:20" x14ac:dyDescent="0.35">
      <c r="A253" s="1">
        <v>45880.611111111109</v>
      </c>
      <c r="B253" t="s">
        <v>39</v>
      </c>
      <c r="C253">
        <v>1740.5</v>
      </c>
      <c r="D253">
        <v>1741.4000244140625</v>
      </c>
      <c r="E253">
        <v>1739.5999755859375</v>
      </c>
      <c r="F253">
        <v>1740</v>
      </c>
      <c r="G253">
        <v>0</v>
      </c>
      <c r="H253">
        <v>250495</v>
      </c>
      <c r="I253">
        <v>9.7493322331514698E-3</v>
      </c>
      <c r="J253">
        <v>16.800048828125</v>
      </c>
      <c r="K253">
        <v>10.9200439453125</v>
      </c>
      <c r="L253">
        <v>54821</v>
      </c>
      <c r="M253">
        <v>1605</v>
      </c>
      <c r="N253">
        <v>1693.800048828125</v>
      </c>
      <c r="O253">
        <v>1593</v>
      </c>
      <c r="P253">
        <v>1633.933349609375</v>
      </c>
      <c r="Q253">
        <v>1601.199951171875</v>
      </c>
      <c r="R253">
        <v>1693.800048828125</v>
      </c>
      <c r="S253">
        <v>1454</v>
      </c>
      <c r="T253">
        <v>1585.0333658854167</v>
      </c>
    </row>
    <row r="254" spans="1:20" x14ac:dyDescent="0.35">
      <c r="A254" s="1">
        <v>45880.611805555556</v>
      </c>
      <c r="B254" t="s">
        <v>39</v>
      </c>
      <c r="C254">
        <v>1740.5</v>
      </c>
      <c r="D254">
        <v>1741.4000244140625</v>
      </c>
      <c r="E254">
        <v>1739.5999755859375</v>
      </c>
      <c r="F254">
        <v>1740</v>
      </c>
      <c r="G254">
        <v>0</v>
      </c>
      <c r="H254">
        <v>250495</v>
      </c>
      <c r="I254">
        <v>9.7493322331514698E-3</v>
      </c>
      <c r="J254">
        <v>16.800048828125</v>
      </c>
      <c r="K254">
        <v>10.9200439453125</v>
      </c>
      <c r="L254">
        <v>54821</v>
      </c>
      <c r="M254">
        <v>1605</v>
      </c>
      <c r="N254">
        <v>1693.800048828125</v>
      </c>
      <c r="O254">
        <v>1593</v>
      </c>
      <c r="P254">
        <v>1633.933349609375</v>
      </c>
      <c r="Q254">
        <v>1601.199951171875</v>
      </c>
      <c r="R254">
        <v>1693.800048828125</v>
      </c>
      <c r="S254">
        <v>1454</v>
      </c>
      <c r="T254">
        <v>1585.0333658854167</v>
      </c>
    </row>
    <row r="255" spans="1:20" x14ac:dyDescent="0.35">
      <c r="A255" s="1">
        <v>45880.612500000003</v>
      </c>
      <c r="B255" t="s">
        <v>39</v>
      </c>
      <c r="C255">
        <v>1740.5</v>
      </c>
      <c r="D255">
        <v>1741.4000244140625</v>
      </c>
      <c r="E255">
        <v>1739.5999755859375</v>
      </c>
      <c r="F255">
        <v>1740</v>
      </c>
      <c r="G255">
        <v>0</v>
      </c>
      <c r="H255">
        <v>250495</v>
      </c>
      <c r="I255">
        <v>9.7493322331514698E-3</v>
      </c>
      <c r="J255">
        <v>16.800048828125</v>
      </c>
      <c r="K255">
        <v>10.9200439453125</v>
      </c>
      <c r="L255">
        <v>54821</v>
      </c>
      <c r="M255">
        <v>1605</v>
      </c>
      <c r="N255">
        <v>1693.800048828125</v>
      </c>
      <c r="O255">
        <v>1593</v>
      </c>
      <c r="P255">
        <v>1633.933349609375</v>
      </c>
      <c r="Q255">
        <v>1601.199951171875</v>
      </c>
      <c r="R255">
        <v>1693.800048828125</v>
      </c>
      <c r="S255">
        <v>1454</v>
      </c>
      <c r="T255">
        <v>1585.0333658854167</v>
      </c>
    </row>
    <row r="256" spans="1:20" x14ac:dyDescent="0.35">
      <c r="A256" s="1">
        <v>45880.613194444442</v>
      </c>
      <c r="B256" t="s">
        <v>39</v>
      </c>
      <c r="C256">
        <v>1740.5</v>
      </c>
      <c r="D256">
        <v>1741.4000244140625</v>
      </c>
      <c r="E256">
        <v>1739.5999755859375</v>
      </c>
      <c r="F256">
        <v>1740</v>
      </c>
      <c r="G256">
        <v>0</v>
      </c>
      <c r="H256">
        <v>250495</v>
      </c>
      <c r="I256">
        <v>9.7493322331514698E-3</v>
      </c>
      <c r="J256">
        <v>16.800048828125</v>
      </c>
      <c r="K256">
        <v>10.9200439453125</v>
      </c>
      <c r="L256">
        <v>54821</v>
      </c>
      <c r="M256">
        <v>1605</v>
      </c>
      <c r="N256">
        <v>1693.800048828125</v>
      </c>
      <c r="O256">
        <v>1593</v>
      </c>
      <c r="P256">
        <v>1633.933349609375</v>
      </c>
      <c r="Q256">
        <v>1601.199951171875</v>
      </c>
      <c r="R256">
        <v>1693.800048828125</v>
      </c>
      <c r="S256">
        <v>1454</v>
      </c>
      <c r="T256">
        <v>1585.0333658854167</v>
      </c>
    </row>
    <row r="257" spans="1:20" x14ac:dyDescent="0.35">
      <c r="A257" s="1">
        <v>45880.613888888889</v>
      </c>
      <c r="B257" t="s">
        <v>39</v>
      </c>
      <c r="C257">
        <v>1740.5</v>
      </c>
      <c r="D257">
        <v>1741.4000244140625</v>
      </c>
      <c r="E257">
        <v>1739.5999755859375</v>
      </c>
      <c r="F257">
        <v>1740</v>
      </c>
      <c r="G257">
        <v>0</v>
      </c>
      <c r="H257">
        <v>250495</v>
      </c>
      <c r="I257">
        <v>9.7493322331514698E-3</v>
      </c>
      <c r="J257">
        <v>16.800048828125</v>
      </c>
      <c r="K257">
        <v>10.9200439453125</v>
      </c>
      <c r="L257">
        <v>54821</v>
      </c>
      <c r="M257">
        <v>1605</v>
      </c>
      <c r="N257">
        <v>1693.800048828125</v>
      </c>
      <c r="O257">
        <v>1593</v>
      </c>
      <c r="P257">
        <v>1633.933349609375</v>
      </c>
      <c r="Q257">
        <v>1601.199951171875</v>
      </c>
      <c r="R257">
        <v>1693.800048828125</v>
      </c>
      <c r="S257">
        <v>1454</v>
      </c>
      <c r="T257">
        <v>1585.0333658854167</v>
      </c>
    </row>
    <row r="258" spans="1:20" x14ac:dyDescent="0.35">
      <c r="A258" s="1">
        <v>45880.614583333336</v>
      </c>
      <c r="B258" t="s">
        <v>39</v>
      </c>
      <c r="C258">
        <v>1737.5</v>
      </c>
      <c r="D258">
        <v>1737.5</v>
      </c>
      <c r="E258">
        <v>1737.5</v>
      </c>
      <c r="F258">
        <v>1737.5</v>
      </c>
      <c r="G258">
        <v>4492</v>
      </c>
      <c r="H258">
        <v>254987</v>
      </c>
      <c r="I258">
        <v>8.298542962701539E-3</v>
      </c>
      <c r="J258">
        <v>14.300048828125</v>
      </c>
      <c r="K258">
        <v>8.4200439453125</v>
      </c>
      <c r="L258">
        <v>54821</v>
      </c>
      <c r="M258">
        <v>1605</v>
      </c>
      <c r="N258">
        <v>1693.800048828125</v>
      </c>
      <c r="O258">
        <v>1593</v>
      </c>
      <c r="P258">
        <v>1633.933349609375</v>
      </c>
      <c r="Q258">
        <v>1601.199951171875</v>
      </c>
      <c r="R258">
        <v>1693.800048828125</v>
      </c>
      <c r="S258">
        <v>1454</v>
      </c>
      <c r="T258">
        <v>1585.0333658854167</v>
      </c>
    </row>
    <row r="259" spans="1:20" x14ac:dyDescent="0.35">
      <c r="A259" s="1">
        <v>45880.615277777775</v>
      </c>
      <c r="B259" t="s">
        <v>39</v>
      </c>
      <c r="C259">
        <v>1737.5</v>
      </c>
      <c r="D259">
        <v>1737.5</v>
      </c>
      <c r="E259">
        <v>1737.5</v>
      </c>
      <c r="F259">
        <v>1737.5</v>
      </c>
      <c r="G259">
        <v>0</v>
      </c>
      <c r="H259">
        <v>254987</v>
      </c>
      <c r="I259">
        <v>8.298542962701539E-3</v>
      </c>
      <c r="J259">
        <v>14.300048828125</v>
      </c>
      <c r="K259">
        <v>8.4200439453125</v>
      </c>
      <c r="L259">
        <v>54821</v>
      </c>
      <c r="M259">
        <v>1605</v>
      </c>
      <c r="N259">
        <v>1693.800048828125</v>
      </c>
      <c r="O259">
        <v>1593</v>
      </c>
      <c r="P259">
        <v>1633.933349609375</v>
      </c>
      <c r="Q259">
        <v>1601.199951171875</v>
      </c>
      <c r="R259">
        <v>1693.800048828125</v>
      </c>
      <c r="S259">
        <v>1454</v>
      </c>
      <c r="T259">
        <v>1585.0333658854167</v>
      </c>
    </row>
    <row r="260" spans="1:20" x14ac:dyDescent="0.35">
      <c r="A260" s="1">
        <v>45880.615972222222</v>
      </c>
      <c r="B260" t="s">
        <v>39</v>
      </c>
      <c r="C260">
        <v>1737.5</v>
      </c>
      <c r="D260">
        <v>1737.5</v>
      </c>
      <c r="E260">
        <v>1737.5</v>
      </c>
      <c r="F260">
        <v>1737.5</v>
      </c>
      <c r="G260">
        <v>0</v>
      </c>
      <c r="H260">
        <v>254987</v>
      </c>
      <c r="I260">
        <v>8.298542962701539E-3</v>
      </c>
      <c r="J260">
        <v>14.300048828125</v>
      </c>
      <c r="K260">
        <v>8.4200439453125</v>
      </c>
      <c r="L260">
        <v>54821</v>
      </c>
      <c r="M260">
        <v>1605</v>
      </c>
      <c r="N260">
        <v>1693.800048828125</v>
      </c>
      <c r="O260">
        <v>1593</v>
      </c>
      <c r="P260">
        <v>1633.933349609375</v>
      </c>
      <c r="Q260">
        <v>1601.199951171875</v>
      </c>
      <c r="R260">
        <v>1693.800048828125</v>
      </c>
      <c r="S260">
        <v>1454</v>
      </c>
      <c r="T260">
        <v>1585.0333658854167</v>
      </c>
    </row>
    <row r="261" spans="1:20" x14ac:dyDescent="0.35">
      <c r="A261" s="1">
        <v>45880.616666666669</v>
      </c>
      <c r="B261" t="s">
        <v>39</v>
      </c>
      <c r="C261">
        <v>1737.5</v>
      </c>
      <c r="D261">
        <v>1737.5</v>
      </c>
      <c r="E261">
        <v>1737.5</v>
      </c>
      <c r="F261">
        <v>1737.5</v>
      </c>
      <c r="G261">
        <v>0</v>
      </c>
      <c r="H261">
        <v>254987</v>
      </c>
      <c r="I261">
        <v>8.298542962701539E-3</v>
      </c>
      <c r="J261">
        <v>14.300048828125</v>
      </c>
      <c r="K261">
        <v>8.4200439453125</v>
      </c>
      <c r="L261">
        <v>54821</v>
      </c>
      <c r="M261">
        <v>1605</v>
      </c>
      <c r="N261">
        <v>1693.800048828125</v>
      </c>
      <c r="O261">
        <v>1593</v>
      </c>
      <c r="P261">
        <v>1633.933349609375</v>
      </c>
      <c r="Q261">
        <v>1601.199951171875</v>
      </c>
      <c r="R261">
        <v>1693.800048828125</v>
      </c>
      <c r="S261">
        <v>1454</v>
      </c>
      <c r="T261">
        <v>1585.0333658854167</v>
      </c>
    </row>
    <row r="262" spans="1:20" x14ac:dyDescent="0.35">
      <c r="A262" s="1">
        <v>45880.617361111108</v>
      </c>
      <c r="B262" t="s">
        <v>39</v>
      </c>
      <c r="C262">
        <v>1737.5</v>
      </c>
      <c r="D262">
        <v>1737.5</v>
      </c>
      <c r="E262">
        <v>1737.5</v>
      </c>
      <c r="F262">
        <v>1737.5</v>
      </c>
      <c r="G262">
        <v>0</v>
      </c>
      <c r="H262">
        <v>254987</v>
      </c>
      <c r="I262">
        <v>8.298542962701539E-3</v>
      </c>
      <c r="J262">
        <v>14.300048828125</v>
      </c>
      <c r="K262">
        <v>8.4200439453125</v>
      </c>
      <c r="L262">
        <v>54821</v>
      </c>
      <c r="M262">
        <v>1605</v>
      </c>
      <c r="N262">
        <v>1693.800048828125</v>
      </c>
      <c r="O262">
        <v>1593</v>
      </c>
      <c r="P262">
        <v>1633.933349609375</v>
      </c>
      <c r="Q262">
        <v>1601.199951171875</v>
      </c>
      <c r="R262">
        <v>1693.800048828125</v>
      </c>
      <c r="S262">
        <v>1454</v>
      </c>
      <c r="T262">
        <v>1585.0333658854167</v>
      </c>
    </row>
    <row r="263" spans="1:20" x14ac:dyDescent="0.35">
      <c r="A263" s="1">
        <v>45880.618055555555</v>
      </c>
      <c r="B263" t="s">
        <v>39</v>
      </c>
      <c r="C263">
        <v>1737.5</v>
      </c>
      <c r="D263">
        <v>1737.5</v>
      </c>
      <c r="E263">
        <v>1737.5</v>
      </c>
      <c r="F263">
        <v>1737.5</v>
      </c>
      <c r="G263">
        <v>0</v>
      </c>
      <c r="H263">
        <v>254987</v>
      </c>
      <c r="I263">
        <v>8.298542962701539E-3</v>
      </c>
      <c r="J263">
        <v>14.300048828125</v>
      </c>
      <c r="K263">
        <v>8.4200439453125</v>
      </c>
      <c r="L263">
        <v>54821</v>
      </c>
      <c r="M263">
        <v>1605</v>
      </c>
      <c r="N263">
        <v>1693.800048828125</v>
      </c>
      <c r="O263">
        <v>1593</v>
      </c>
      <c r="P263">
        <v>1633.933349609375</v>
      </c>
      <c r="Q263">
        <v>1601.199951171875</v>
      </c>
      <c r="R263">
        <v>1693.800048828125</v>
      </c>
      <c r="S263">
        <v>1454</v>
      </c>
      <c r="T263">
        <v>1585.0333658854167</v>
      </c>
    </row>
    <row r="264" spans="1:20" x14ac:dyDescent="0.35">
      <c r="A264" s="1">
        <v>45880.618750000001</v>
      </c>
      <c r="B264" t="s">
        <v>39</v>
      </c>
      <c r="C264">
        <v>1737.5</v>
      </c>
      <c r="D264">
        <v>1737.5</v>
      </c>
      <c r="E264">
        <v>1737.5</v>
      </c>
      <c r="F264">
        <v>1737.5</v>
      </c>
      <c r="G264">
        <v>0</v>
      </c>
      <c r="H264">
        <v>254987</v>
      </c>
      <c r="I264">
        <v>8.298542962701539E-3</v>
      </c>
      <c r="J264">
        <v>14.300048828125</v>
      </c>
      <c r="K264">
        <v>8.4200439453125</v>
      </c>
      <c r="L264">
        <v>54821</v>
      </c>
      <c r="M264">
        <v>1605</v>
      </c>
      <c r="N264">
        <v>1693.800048828125</v>
      </c>
      <c r="O264">
        <v>1593</v>
      </c>
      <c r="P264">
        <v>1633.933349609375</v>
      </c>
      <c r="Q264">
        <v>1601.199951171875</v>
      </c>
      <c r="R264">
        <v>1693.800048828125</v>
      </c>
      <c r="S264">
        <v>1454</v>
      </c>
      <c r="T264">
        <v>1585.0333658854167</v>
      </c>
    </row>
    <row r="265" spans="1:20" x14ac:dyDescent="0.35">
      <c r="A265" s="1">
        <v>45880.619444444441</v>
      </c>
      <c r="B265" t="s">
        <v>39</v>
      </c>
      <c r="C265">
        <v>1737.5</v>
      </c>
      <c r="D265">
        <v>1737.5</v>
      </c>
      <c r="E265">
        <v>1737.5</v>
      </c>
      <c r="F265">
        <v>1737.5</v>
      </c>
      <c r="G265">
        <v>0</v>
      </c>
      <c r="H265">
        <v>254987</v>
      </c>
      <c r="I265">
        <v>8.298542962701539E-3</v>
      </c>
      <c r="J265">
        <v>14.300048828125</v>
      </c>
      <c r="K265">
        <v>8.4200439453125</v>
      </c>
      <c r="L265">
        <v>54821</v>
      </c>
      <c r="M265">
        <v>1605</v>
      </c>
      <c r="N265">
        <v>1693.800048828125</v>
      </c>
      <c r="O265">
        <v>1593</v>
      </c>
      <c r="P265">
        <v>1633.933349609375</v>
      </c>
      <c r="Q265">
        <v>1601.199951171875</v>
      </c>
      <c r="R265">
        <v>1693.800048828125</v>
      </c>
      <c r="S265">
        <v>1454</v>
      </c>
      <c r="T265">
        <v>1585.0333658854167</v>
      </c>
    </row>
    <row r="266" spans="1:20" x14ac:dyDescent="0.35">
      <c r="A266" s="1">
        <v>45880.620138888888</v>
      </c>
      <c r="B266" t="s">
        <v>39</v>
      </c>
      <c r="C266">
        <v>1737.5</v>
      </c>
      <c r="D266">
        <v>1737.5</v>
      </c>
      <c r="E266">
        <v>1737.5</v>
      </c>
      <c r="F266">
        <v>1737.5</v>
      </c>
      <c r="G266">
        <v>0</v>
      </c>
      <c r="H266">
        <v>254987</v>
      </c>
      <c r="I266">
        <v>8.298542962701539E-3</v>
      </c>
      <c r="J266">
        <v>14.300048828125</v>
      </c>
      <c r="K266">
        <v>8.4200439453125</v>
      </c>
      <c r="L266">
        <v>54821</v>
      </c>
      <c r="M266">
        <v>1605</v>
      </c>
      <c r="N266">
        <v>1693.800048828125</v>
      </c>
      <c r="O266">
        <v>1593</v>
      </c>
      <c r="P266">
        <v>1633.933349609375</v>
      </c>
      <c r="Q266">
        <v>1601.199951171875</v>
      </c>
      <c r="R266">
        <v>1693.800048828125</v>
      </c>
      <c r="S266">
        <v>1454</v>
      </c>
      <c r="T266">
        <v>1585.0333658854167</v>
      </c>
    </row>
    <row r="267" spans="1:20" x14ac:dyDescent="0.35">
      <c r="A267" s="1">
        <v>45880.620833333334</v>
      </c>
      <c r="B267" t="s">
        <v>39</v>
      </c>
      <c r="C267">
        <v>1737.5</v>
      </c>
      <c r="D267">
        <v>1737.5</v>
      </c>
      <c r="E267">
        <v>1737.5</v>
      </c>
      <c r="F267">
        <v>1737.5</v>
      </c>
      <c r="G267">
        <v>0</v>
      </c>
      <c r="H267">
        <v>254987</v>
      </c>
      <c r="I267">
        <v>8.298542962701539E-3</v>
      </c>
      <c r="J267">
        <v>14.300048828125</v>
      </c>
      <c r="K267">
        <v>8.4200439453125</v>
      </c>
      <c r="L267">
        <v>54821</v>
      </c>
      <c r="M267">
        <v>1605</v>
      </c>
      <c r="N267">
        <v>1693.800048828125</v>
      </c>
      <c r="O267">
        <v>1593</v>
      </c>
      <c r="P267">
        <v>1633.933349609375</v>
      </c>
      <c r="Q267">
        <v>1601.199951171875</v>
      </c>
      <c r="R267">
        <v>1693.800048828125</v>
      </c>
      <c r="S267">
        <v>1454</v>
      </c>
      <c r="T267">
        <v>1585.0333658854167</v>
      </c>
    </row>
    <row r="268" spans="1:20" x14ac:dyDescent="0.35">
      <c r="A268" s="1">
        <v>45880.621527777781</v>
      </c>
      <c r="B268" t="s">
        <v>39</v>
      </c>
      <c r="C268">
        <v>1737.5</v>
      </c>
      <c r="D268">
        <v>1737.5</v>
      </c>
      <c r="E268">
        <v>1737.5</v>
      </c>
      <c r="F268">
        <v>1737.5</v>
      </c>
      <c r="G268">
        <v>0</v>
      </c>
      <c r="H268">
        <v>254987</v>
      </c>
      <c r="I268">
        <v>8.298542962701539E-3</v>
      </c>
      <c r="J268">
        <v>14.300048828125</v>
      </c>
      <c r="K268">
        <v>8.4200439453125</v>
      </c>
      <c r="L268">
        <v>54821</v>
      </c>
      <c r="M268">
        <v>1605</v>
      </c>
      <c r="N268">
        <v>1693.800048828125</v>
      </c>
      <c r="O268">
        <v>1593</v>
      </c>
      <c r="P268">
        <v>1633.933349609375</v>
      </c>
      <c r="Q268">
        <v>1601.199951171875</v>
      </c>
      <c r="R268">
        <v>1693.800048828125</v>
      </c>
      <c r="S268">
        <v>1454</v>
      </c>
      <c r="T268">
        <v>1585.0333658854167</v>
      </c>
    </row>
    <row r="269" spans="1:20" x14ac:dyDescent="0.35">
      <c r="A269" s="1">
        <v>45880.62222222222</v>
      </c>
      <c r="B269" t="s">
        <v>39</v>
      </c>
      <c r="C269">
        <v>1737.5</v>
      </c>
      <c r="D269">
        <v>1737.5</v>
      </c>
      <c r="E269">
        <v>1737.5</v>
      </c>
      <c r="F269">
        <v>1737.5</v>
      </c>
      <c r="G269">
        <v>0</v>
      </c>
      <c r="H269">
        <v>254987</v>
      </c>
      <c r="I269">
        <v>8.298542962701539E-3</v>
      </c>
      <c r="J269">
        <v>14.300048828125</v>
      </c>
      <c r="K269">
        <v>8.4200439453125</v>
      </c>
      <c r="L269">
        <v>54821</v>
      </c>
      <c r="M269">
        <v>1605</v>
      </c>
      <c r="N269">
        <v>1693.800048828125</v>
      </c>
      <c r="O269">
        <v>1593</v>
      </c>
      <c r="P269">
        <v>1633.933349609375</v>
      </c>
      <c r="Q269">
        <v>1601.199951171875</v>
      </c>
      <c r="R269">
        <v>1693.800048828125</v>
      </c>
      <c r="S269">
        <v>1454</v>
      </c>
      <c r="T269">
        <v>1585.0333658854167</v>
      </c>
    </row>
    <row r="270" spans="1:20" x14ac:dyDescent="0.35">
      <c r="A270" s="1">
        <v>45880.622916666667</v>
      </c>
      <c r="B270" t="s">
        <v>39</v>
      </c>
      <c r="C270">
        <v>1737.5</v>
      </c>
      <c r="D270">
        <v>1737.5</v>
      </c>
      <c r="E270">
        <v>1737.5</v>
      </c>
      <c r="F270">
        <v>1737.5</v>
      </c>
      <c r="G270">
        <v>0</v>
      </c>
      <c r="H270">
        <v>254987</v>
      </c>
      <c r="I270">
        <v>8.298542962701539E-3</v>
      </c>
      <c r="J270">
        <v>14.300048828125</v>
      </c>
      <c r="K270">
        <v>8.4200439453125</v>
      </c>
      <c r="L270">
        <v>54821</v>
      </c>
      <c r="M270">
        <v>1605</v>
      </c>
      <c r="N270">
        <v>1693.800048828125</v>
      </c>
      <c r="O270">
        <v>1593</v>
      </c>
      <c r="P270">
        <v>1633.933349609375</v>
      </c>
      <c r="Q270">
        <v>1601.199951171875</v>
      </c>
      <c r="R270">
        <v>1693.800048828125</v>
      </c>
      <c r="S270">
        <v>1454</v>
      </c>
      <c r="T270">
        <v>1585.0333658854167</v>
      </c>
    </row>
    <row r="271" spans="1:20" x14ac:dyDescent="0.35">
      <c r="A271" s="1">
        <v>45880.623611111114</v>
      </c>
      <c r="B271" t="s">
        <v>39</v>
      </c>
      <c r="C271">
        <v>1737.5</v>
      </c>
      <c r="D271">
        <v>1737.5</v>
      </c>
      <c r="E271">
        <v>1737.5</v>
      </c>
      <c r="F271">
        <v>1737.5</v>
      </c>
      <c r="G271">
        <v>0</v>
      </c>
      <c r="H271">
        <v>254987</v>
      </c>
      <c r="I271">
        <v>8.298542962701539E-3</v>
      </c>
      <c r="J271">
        <v>14.300048828125</v>
      </c>
      <c r="K271">
        <v>8.4200439453125</v>
      </c>
      <c r="L271">
        <v>54821</v>
      </c>
      <c r="M271">
        <v>1605</v>
      </c>
      <c r="N271">
        <v>1693.800048828125</v>
      </c>
      <c r="O271">
        <v>1593</v>
      </c>
      <c r="P271">
        <v>1633.933349609375</v>
      </c>
      <c r="Q271">
        <v>1601.199951171875</v>
      </c>
      <c r="R271">
        <v>1693.800048828125</v>
      </c>
      <c r="S271">
        <v>1454</v>
      </c>
      <c r="T271">
        <v>1585.0333658854167</v>
      </c>
    </row>
    <row r="272" spans="1:20" x14ac:dyDescent="0.35">
      <c r="A272" s="1">
        <v>45880.624305555553</v>
      </c>
      <c r="B272" t="s">
        <v>39</v>
      </c>
      <c r="C272">
        <v>1737.5</v>
      </c>
      <c r="D272">
        <v>1745.699951171875</v>
      </c>
      <c r="E272">
        <v>1723.199951171875</v>
      </c>
      <c r="F272">
        <v>1737.5</v>
      </c>
      <c r="G272">
        <v>0</v>
      </c>
      <c r="H272">
        <v>254987</v>
      </c>
      <c r="I272">
        <v>8.298542962701539E-3</v>
      </c>
      <c r="J272">
        <v>14.300048828125</v>
      </c>
      <c r="K272">
        <v>8.4200439453125</v>
      </c>
      <c r="L272">
        <v>54821</v>
      </c>
      <c r="M272">
        <v>1605</v>
      </c>
      <c r="N272">
        <v>1693.800048828125</v>
      </c>
      <c r="O272">
        <v>1593</v>
      </c>
      <c r="P272">
        <v>1633.933349609375</v>
      </c>
      <c r="Q272">
        <v>1601.199951171875</v>
      </c>
      <c r="R272">
        <v>1693.800048828125</v>
      </c>
      <c r="S272">
        <v>1454</v>
      </c>
      <c r="T272">
        <v>1585.0333658854167</v>
      </c>
    </row>
  </sheetData>
  <phoneticPr fontId="3" type="noConversion"/>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D5A2E-26F3-4502-89DC-C48F2384F337}">
  <dimension ref="A1:D5"/>
  <sheetViews>
    <sheetView workbookViewId="0">
      <selection activeCell="B53" sqref="B53"/>
    </sheetView>
  </sheetViews>
  <sheetFormatPr defaultRowHeight="14.5" x14ac:dyDescent="0.35"/>
  <cols>
    <col min="1" max="1" width="20" bestFit="1" customWidth="1"/>
    <col min="2" max="2" width="7" bestFit="1" customWidth="1"/>
    <col min="3" max="3" width="6.08984375" bestFit="1" customWidth="1"/>
    <col min="4" max="4" width="7.81640625" bestFit="1" customWidth="1"/>
  </cols>
  <sheetData>
    <row r="1" spans="1:4" x14ac:dyDescent="0.35">
      <c r="A1" t="s">
        <v>82</v>
      </c>
      <c r="B1" t="s">
        <v>174</v>
      </c>
      <c r="C1" t="s">
        <v>175</v>
      </c>
      <c r="D1" t="s">
        <v>176</v>
      </c>
    </row>
    <row r="2" spans="1:4" x14ac:dyDescent="0.35">
      <c r="A2" t="s">
        <v>241</v>
      </c>
      <c r="B2">
        <v>1719</v>
      </c>
      <c r="C2">
        <v>10</v>
      </c>
      <c r="D2">
        <v>41</v>
      </c>
    </row>
    <row r="3" spans="1:4" x14ac:dyDescent="0.35">
      <c r="A3" t="s">
        <v>461</v>
      </c>
      <c r="B3">
        <v>1700</v>
      </c>
      <c r="C3">
        <v>10</v>
      </c>
      <c r="D3">
        <v>60</v>
      </c>
    </row>
    <row r="4" spans="1:4" x14ac:dyDescent="0.35">
      <c r="A4" t="s">
        <v>462</v>
      </c>
      <c r="B4">
        <v>1680</v>
      </c>
      <c r="C4">
        <v>65.7</v>
      </c>
      <c r="D4">
        <v>10</v>
      </c>
    </row>
    <row r="5" spans="1:4" x14ac:dyDescent="0.35">
      <c r="A5" t="s">
        <v>463</v>
      </c>
      <c r="B5">
        <v>1680</v>
      </c>
      <c r="C5">
        <v>70</v>
      </c>
      <c r="D5">
        <v>10</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BBA2-D59B-48E0-B715-C393F26BEAFF}">
  <dimension ref="A1:B2"/>
  <sheetViews>
    <sheetView workbookViewId="0"/>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338</v>
      </c>
      <c r="B2" t="s">
        <v>269</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F82D2-7FCE-4DC5-B3F2-BB0EFF763FE5}">
  <dimension ref="A1:AN331"/>
  <sheetViews>
    <sheetView topLeftCell="L1" workbookViewId="0">
      <selection activeCell="AI47" sqref="AI47"/>
    </sheetView>
  </sheetViews>
  <sheetFormatPr defaultRowHeight="14.5" x14ac:dyDescent="0.35"/>
  <cols>
    <col min="1" max="1" width="15.54296875" bestFit="1" customWidth="1"/>
    <col min="2" max="2" width="9.453125" bestFit="1" customWidth="1"/>
    <col min="3" max="6" width="11.81640625" bestFit="1" customWidth="1"/>
    <col min="7" max="7" width="9.26953125" bestFit="1" customWidth="1"/>
    <col min="8" max="8" width="12.6328125" bestFit="1" customWidth="1"/>
    <col min="9" max="9" width="12.453125" bestFit="1" customWidth="1"/>
    <col min="11" max="11" width="5.36328125" style="95" bestFit="1" customWidth="1"/>
    <col min="12" max="12" width="11.81640625" bestFit="1" customWidth="1"/>
    <col min="13" max="13" width="8.81640625" bestFit="1" customWidth="1"/>
    <col min="14" max="15" width="11.81640625" bestFit="1" customWidth="1"/>
    <col min="16" max="16" width="5.36328125" style="95" bestFit="1" customWidth="1"/>
    <col min="17" max="17" width="11.81640625" bestFit="1" customWidth="1"/>
    <col min="18" max="18" width="8.81640625" bestFit="1" customWidth="1"/>
    <col min="19" max="20" width="11.81640625" bestFit="1" customWidth="1"/>
    <col min="21" max="21" width="5.36328125" style="95" bestFit="1" customWidth="1"/>
    <col min="22" max="22" width="11.81640625" bestFit="1" customWidth="1"/>
    <col min="23" max="23" width="7.81640625" bestFit="1" customWidth="1"/>
    <col min="24" max="25" width="11.81640625" bestFit="1" customWidth="1"/>
    <col min="26" max="26" width="5.36328125" style="95" bestFit="1" customWidth="1"/>
    <col min="27" max="27" width="11.81640625" bestFit="1" customWidth="1"/>
    <col min="28" max="28" width="7.81640625" bestFit="1" customWidth="1"/>
    <col min="29" max="30" width="12.453125" bestFit="1" customWidth="1"/>
    <col min="31" max="31" width="5.36328125" style="95" bestFit="1" customWidth="1"/>
    <col min="32" max="32" width="11.81640625" bestFit="1" customWidth="1"/>
    <col min="33" max="33" width="5.81640625" bestFit="1" customWidth="1"/>
    <col min="34" max="35" width="12.453125" bestFit="1" customWidth="1"/>
    <col min="36" max="36" width="10.453125" bestFit="1" customWidth="1"/>
    <col min="37" max="37" width="11.81640625" bestFit="1" customWidth="1"/>
    <col min="38" max="38" width="3.81640625" bestFit="1" customWidth="1"/>
    <col min="39" max="40" width="11.81640625" bestFit="1" customWidth="1"/>
  </cols>
  <sheetData>
    <row r="1" spans="1:40" ht="20" thickBot="1" x14ac:dyDescent="0.5">
      <c r="A1" t="s">
        <v>27</v>
      </c>
      <c r="B1" t="s">
        <v>19</v>
      </c>
      <c r="C1" t="s">
        <v>111</v>
      </c>
      <c r="D1" t="s">
        <v>112</v>
      </c>
      <c r="E1" t="s">
        <v>113</v>
      </c>
      <c r="F1" t="s">
        <v>28</v>
      </c>
      <c r="G1" t="s">
        <v>114</v>
      </c>
      <c r="H1" t="s">
        <v>115</v>
      </c>
      <c r="I1" t="s">
        <v>116</v>
      </c>
      <c r="K1" s="154" t="s">
        <v>24</v>
      </c>
      <c r="L1" s="154"/>
      <c r="M1" s="154"/>
      <c r="N1" s="154"/>
      <c r="O1" s="154"/>
      <c r="P1" s="154" t="s">
        <v>25</v>
      </c>
      <c r="Q1" s="154"/>
      <c r="R1" s="154"/>
      <c r="S1" s="154"/>
      <c r="T1" s="154"/>
      <c r="U1" s="154" t="s">
        <v>179</v>
      </c>
      <c r="V1" s="154"/>
      <c r="W1" s="154"/>
      <c r="X1" s="154"/>
      <c r="Y1" s="154"/>
      <c r="Z1" s="154" t="s">
        <v>180</v>
      </c>
      <c r="AA1" s="154"/>
      <c r="AB1" s="154"/>
      <c r="AC1" s="154"/>
      <c r="AD1" s="154"/>
      <c r="AE1" s="154" t="s">
        <v>39</v>
      </c>
      <c r="AF1" s="154"/>
      <c r="AG1" s="154"/>
      <c r="AH1" s="154"/>
      <c r="AI1" s="154"/>
      <c r="AJ1" s="154" t="s">
        <v>181</v>
      </c>
      <c r="AK1" s="154"/>
      <c r="AL1" s="154"/>
      <c r="AM1" s="154"/>
      <c r="AN1" s="154"/>
    </row>
    <row r="2" spans="1:40" ht="15" thickTop="1" x14ac:dyDescent="0.35">
      <c r="A2" s="1">
        <v>45880.375</v>
      </c>
      <c r="B2" s="158" t="s">
        <v>24</v>
      </c>
      <c r="C2">
        <v>1588.93994140625</v>
      </c>
      <c r="D2">
        <v>1588.93994140625</v>
      </c>
      <c r="E2">
        <v>1588.93994140625</v>
      </c>
      <c r="F2">
        <v>1588.93994140625</v>
      </c>
      <c r="G2">
        <v>1</v>
      </c>
      <c r="H2">
        <v>2.5174234879939863E-3</v>
      </c>
      <c r="I2">
        <v>3.989990234375</v>
      </c>
      <c r="K2" s="95" cm="1">
        <f t="array" ref="K2:O56">_xlfn.CHOOSECOLS(_xlfn._xlws.FILTER(daily_14h00_data[],daily_14h00_data[ticker]=K1), 1, 6, 7, 8, 9)</f>
        <v>45880.375</v>
      </c>
      <c r="L2">
        <v>1588.93994140625</v>
      </c>
      <c r="M2">
        <v>1</v>
      </c>
      <c r="N2">
        <v>2.5174234879939863E-3</v>
      </c>
      <c r="O2">
        <v>3.989990234375</v>
      </c>
      <c r="P2" s="95" cm="1">
        <f t="array" ref="P2:T56">_xlfn.CHOOSECOLS(_xlfn._xlws.FILTER(daily_14h00_data[],daily_14h00_data[ticker]=P1), 1, 6, 7, 8, 9)</f>
        <v>45880.375</v>
      </c>
      <c r="Q2">
        <v>1732.4000244140625</v>
      </c>
      <c r="R2">
        <v>1</v>
      </c>
      <c r="S2">
        <v>1.9201358200638308E-3</v>
      </c>
      <c r="T2">
        <v>3.320068359375</v>
      </c>
      <c r="U2" s="95" cm="1">
        <f t="array" ref="U2:Y56">_xlfn.CHOOSECOLS(_xlfn._xlws.FILTER(daily_14h00_data[],daily_14h00_data[ticker]=U1), 1, 6, 7, 8, 9)</f>
        <v>45880.375</v>
      </c>
      <c r="V2">
        <v>274.26998901367188</v>
      </c>
      <c r="W2">
        <v>4385224</v>
      </c>
      <c r="X2">
        <v>6.6431682278466691E-3</v>
      </c>
      <c r="Y2">
        <v>1.80999755859375</v>
      </c>
      <c r="Z2" s="95" cm="1">
        <f t="array" ref="Z2:AD56">_xlfn.CHOOSECOLS(_xlfn._xlws.FILTER(daily_14h00_data[],daily_14h00_data[ticker]=Z1), 1, 6, 7, 8, 9)</f>
        <v>45880.375</v>
      </c>
      <c r="AA2">
        <v>109.20999908447266</v>
      </c>
      <c r="AB2">
        <v>1101123</v>
      </c>
      <c r="AC2">
        <v>6.1728225842447451E-3</v>
      </c>
      <c r="AD2">
        <v>0.6699981689453125</v>
      </c>
      <c r="AE2" s="95" cm="1">
        <f t="array" ref="AE2:AI56">_xlfn.CHOOSECOLS(_xlfn._xlws.FILTER(daily_14h00_data[],daily_14h00_data[ticker]=AE1), 1, 6, 7, 8, 9)</f>
        <v>45880.375</v>
      </c>
      <c r="AF2">
        <v>1726.699951171875</v>
      </c>
      <c r="AG2">
        <v>6315</v>
      </c>
      <c r="AH2">
        <v>2.0311049786299025E-3</v>
      </c>
      <c r="AI2">
        <v>3.5</v>
      </c>
      <c r="AJ2" s="95" cm="1">
        <f t="array" ref="AJ2:AN56">_xlfn.CHOOSECOLS(_xlfn._xlws.FILTER(daily_14h00_data[],daily_14h00_data[ticker]=AJ1), 1, 6, 7, 8, 9)</f>
        <v>45880.375</v>
      </c>
      <c r="AK2">
        <v>1720</v>
      </c>
      <c r="AL2">
        <v>30</v>
      </c>
      <c r="AM2">
        <v>6.981330799316213E-4</v>
      </c>
      <c r="AN2">
        <v>1.199951171875</v>
      </c>
    </row>
    <row r="3" spans="1:40" x14ac:dyDescent="0.35">
      <c r="A3" s="1">
        <v>45880.378472222219</v>
      </c>
      <c r="B3" s="158" t="s">
        <v>24</v>
      </c>
      <c r="C3">
        <v>1588.93994140625</v>
      </c>
      <c r="D3">
        <v>1592.3299560546875</v>
      </c>
      <c r="E3">
        <v>1588.93994140625</v>
      </c>
      <c r="F3">
        <v>1592.3299560546875</v>
      </c>
      <c r="G3">
        <v>5820000</v>
      </c>
      <c r="H3">
        <v>4.6563015301245925E-3</v>
      </c>
      <c r="I3">
        <v>7.3800048828125</v>
      </c>
      <c r="K3" s="95">
        <v>45880.378472222219</v>
      </c>
      <c r="L3">
        <v>1592.3299560546875</v>
      </c>
      <c r="M3">
        <v>5820000</v>
      </c>
      <c r="N3">
        <v>4.6563015301245925E-3</v>
      </c>
      <c r="O3">
        <v>7.3800048828125</v>
      </c>
      <c r="P3" s="95">
        <v>45880.378472222219</v>
      </c>
      <c r="Q3">
        <v>1734.949951171875</v>
      </c>
      <c r="R3">
        <v>5820000</v>
      </c>
      <c r="S3">
        <v>3.3948662099937289E-3</v>
      </c>
      <c r="T3">
        <v>5.8699951171875</v>
      </c>
      <c r="U3" s="95">
        <v>45880.378472222219</v>
      </c>
      <c r="V3">
        <v>274.239990234375</v>
      </c>
      <c r="W3">
        <v>3736833</v>
      </c>
      <c r="X3">
        <v>6.533064798948115E-3</v>
      </c>
      <c r="Y3">
        <v>1.779998779296875</v>
      </c>
      <c r="Z3" s="95">
        <v>45880.378472222219</v>
      </c>
      <c r="AA3">
        <v>109.29000091552734</v>
      </c>
      <c r="AB3">
        <v>1695047</v>
      </c>
      <c r="AC3">
        <v>6.9098949113119796E-3</v>
      </c>
      <c r="AD3">
        <v>0.75</v>
      </c>
      <c r="AE3" s="95">
        <v>45880.378472222219</v>
      </c>
      <c r="AF3">
        <v>1728.0999755859375</v>
      </c>
      <c r="AG3">
        <v>3083</v>
      </c>
      <c r="AH3">
        <v>2.8435611379458324E-3</v>
      </c>
      <c r="AI3">
        <v>4.9000244140625</v>
      </c>
      <c r="AJ3" s="95">
        <v>45880.378472222219</v>
      </c>
      <c r="AK3">
        <v>1720.5</v>
      </c>
      <c r="AL3">
        <v>3</v>
      </c>
      <c r="AM3">
        <v>9.8903370001299684E-4</v>
      </c>
      <c r="AN3">
        <v>1.699951171875</v>
      </c>
    </row>
    <row r="4" spans="1:40" x14ac:dyDescent="0.35">
      <c r="A4" s="1">
        <v>45880.381944444445</v>
      </c>
      <c r="B4" s="158" t="s">
        <v>24</v>
      </c>
      <c r="C4">
        <v>1592.3299560546875</v>
      </c>
      <c r="D4">
        <v>1592.3299560546875</v>
      </c>
      <c r="E4">
        <v>1592.3299560546875</v>
      </c>
      <c r="F4">
        <v>1592.3299560546875</v>
      </c>
      <c r="G4">
        <v>0</v>
      </c>
      <c r="H4">
        <v>4.6563015301245925E-3</v>
      </c>
      <c r="I4">
        <v>7.3800048828125</v>
      </c>
      <c r="K4" s="95">
        <v>45880.381944444445</v>
      </c>
      <c r="L4">
        <v>1592.3299560546875</v>
      </c>
      <c r="M4">
        <v>0</v>
      </c>
      <c r="N4">
        <v>4.6563015301245925E-3</v>
      </c>
      <c r="O4">
        <v>7.3800048828125</v>
      </c>
      <c r="P4" s="95">
        <v>45880.381944444445</v>
      </c>
      <c r="Q4">
        <v>1734.949951171875</v>
      </c>
      <c r="R4">
        <v>0</v>
      </c>
      <c r="S4">
        <v>3.3948662099937289E-3</v>
      </c>
      <c r="T4">
        <v>5.8699951171875</v>
      </c>
      <c r="U4" s="95">
        <v>45880.381944444445</v>
      </c>
      <c r="V4">
        <v>274.54000854492188</v>
      </c>
      <c r="W4">
        <v>2234693</v>
      </c>
      <c r="X4">
        <v>7.6342110954910353E-3</v>
      </c>
      <c r="Y4">
        <v>2.08001708984375</v>
      </c>
      <c r="Z4" s="95">
        <v>45880.381944444445</v>
      </c>
      <c r="AA4">
        <v>109.23000335693359</v>
      </c>
      <c r="AB4">
        <v>2545419</v>
      </c>
      <c r="AC4">
        <v>6.3571258115545188E-3</v>
      </c>
      <c r="AD4">
        <v>0.69000244140625</v>
      </c>
      <c r="AE4" s="95">
        <v>45880.381944444445</v>
      </c>
      <c r="AF4">
        <v>1727</v>
      </c>
      <c r="AG4">
        <v>1881</v>
      </c>
      <c r="AH4">
        <v>2.2052280268118323E-3</v>
      </c>
      <c r="AI4">
        <v>3.800048828125</v>
      </c>
      <c r="AJ4" s="95">
        <v>45880.381944444445</v>
      </c>
      <c r="AK4">
        <v>1720.199951171875</v>
      </c>
      <c r="AL4">
        <v>3</v>
      </c>
      <c r="AM4">
        <v>8.1446491970049164E-4</v>
      </c>
      <c r="AN4">
        <v>1.39990234375</v>
      </c>
    </row>
    <row r="5" spans="1:40" x14ac:dyDescent="0.35">
      <c r="A5" s="1">
        <v>45880.385416666664</v>
      </c>
      <c r="B5" s="158" t="s">
        <v>24</v>
      </c>
      <c r="C5">
        <v>1592.25</v>
      </c>
      <c r="D5">
        <v>1592.489990234375</v>
      </c>
      <c r="E5">
        <v>1584.949951171875</v>
      </c>
      <c r="F5">
        <v>1588.6099853515625</v>
      </c>
      <c r="G5">
        <v>90784722</v>
      </c>
      <c r="H5">
        <v>2.3092427473696288E-3</v>
      </c>
      <c r="I5">
        <v>3.6600341796875</v>
      </c>
      <c r="K5" s="95">
        <v>45880.385416666664</v>
      </c>
      <c r="L5">
        <v>1588.6099853515625</v>
      </c>
      <c r="M5">
        <v>90784722</v>
      </c>
      <c r="N5">
        <v>2.3092427473696288E-3</v>
      </c>
      <c r="O5">
        <v>3.6600341796875</v>
      </c>
      <c r="P5" s="95">
        <v>45880.385416666664</v>
      </c>
      <c r="Q5">
        <v>1731.3699951171875</v>
      </c>
      <c r="R5">
        <v>24485564</v>
      </c>
      <c r="S5">
        <v>1.3244263543053705E-3</v>
      </c>
      <c r="T5">
        <v>2.2900390625</v>
      </c>
      <c r="U5" s="95">
        <v>45880.385416666664</v>
      </c>
      <c r="V5">
        <v>274.44000244140625</v>
      </c>
      <c r="W5">
        <v>4006814</v>
      </c>
      <c r="X5">
        <v>7.267162329976728E-3</v>
      </c>
      <c r="Y5">
        <v>1.980010986328125</v>
      </c>
      <c r="Z5" s="95">
        <v>45880.385416666664</v>
      </c>
      <c r="AA5">
        <v>109.26999664306641</v>
      </c>
      <c r="AB5">
        <v>2091732</v>
      </c>
      <c r="AC5">
        <v>6.725591684002206E-3</v>
      </c>
      <c r="AD5">
        <v>0.7299957275390625</v>
      </c>
      <c r="AE5" s="95">
        <v>45880.385416666664</v>
      </c>
      <c r="AF5">
        <v>1726.199951171875</v>
      </c>
      <c r="AG5">
        <v>5482</v>
      </c>
      <c r="AH5">
        <v>1.7409471245399164E-3</v>
      </c>
      <c r="AI5">
        <v>3</v>
      </c>
      <c r="AJ5" s="95">
        <v>45880.385416666664</v>
      </c>
      <c r="AK5">
        <v>1719</v>
      </c>
      <c r="AL5">
        <v>26</v>
      </c>
      <c r="AM5">
        <v>1.1633183976887036E-4</v>
      </c>
      <c r="AN5">
        <v>0.199951171875</v>
      </c>
    </row>
    <row r="6" spans="1:40" x14ac:dyDescent="0.35">
      <c r="A6" s="1">
        <v>45880.388888888891</v>
      </c>
      <c r="B6" s="158" t="s">
        <v>24</v>
      </c>
      <c r="C6">
        <v>1587.3599853515625</v>
      </c>
      <c r="D6">
        <v>1588.6099853515625</v>
      </c>
      <c r="E6">
        <v>1586.2099609375</v>
      </c>
      <c r="F6">
        <v>1586.6300048828125</v>
      </c>
      <c r="G6">
        <v>55870453</v>
      </c>
      <c r="H6">
        <v>1.0600042668194713E-3</v>
      </c>
      <c r="I6">
        <v>1.6800537109375</v>
      </c>
      <c r="K6" s="95">
        <v>45880.388888888891</v>
      </c>
      <c r="L6">
        <v>1586.6300048828125</v>
      </c>
      <c r="M6">
        <v>55870453</v>
      </c>
      <c r="N6">
        <v>1.0600042668194713E-3</v>
      </c>
      <c r="O6">
        <v>1.6800537109375</v>
      </c>
      <c r="P6" s="95">
        <v>45880.388888888891</v>
      </c>
      <c r="Q6">
        <v>1727.56005859375</v>
      </c>
      <c r="R6">
        <v>12977209</v>
      </c>
      <c r="S6">
        <v>-8.7902092417143751E-4</v>
      </c>
      <c r="T6">
        <v>-1.5198974609375</v>
      </c>
      <c r="U6" s="95">
        <v>45880.388888888891</v>
      </c>
      <c r="V6">
        <v>274.02999877929688</v>
      </c>
      <c r="W6">
        <v>6530133</v>
      </c>
      <c r="X6">
        <v>5.7623407966582319E-3</v>
      </c>
      <c r="Y6">
        <v>1.57000732421875</v>
      </c>
      <c r="Z6" s="95">
        <v>45880.388888888891</v>
      </c>
      <c r="AA6">
        <v>109.15000152587891</v>
      </c>
      <c r="AB6">
        <v>1965156</v>
      </c>
      <c r="AC6">
        <v>5.6200534844872843E-3</v>
      </c>
      <c r="AD6">
        <v>0.6100006103515625</v>
      </c>
      <c r="AE6" s="95">
        <v>45880.388888888891</v>
      </c>
      <c r="AF6">
        <v>1725</v>
      </c>
      <c r="AG6">
        <v>5225</v>
      </c>
      <c r="AH6">
        <v>1.0445966104518883E-3</v>
      </c>
      <c r="AI6">
        <v>1.800048828125</v>
      </c>
      <c r="AJ6" s="95">
        <v>45880.388888888891</v>
      </c>
      <c r="AK6">
        <v>1718.5</v>
      </c>
      <c r="AL6">
        <v>24</v>
      </c>
      <c r="AM6">
        <v>-1.7456878031250509E-4</v>
      </c>
      <c r="AN6">
        <v>-0.300048828125</v>
      </c>
    </row>
    <row r="7" spans="1:40" x14ac:dyDescent="0.35">
      <c r="A7" s="1">
        <v>45880.392361111109</v>
      </c>
      <c r="B7" s="158" t="s">
        <v>24</v>
      </c>
      <c r="C7">
        <v>1586.5</v>
      </c>
      <c r="D7">
        <v>1587.97998046875</v>
      </c>
      <c r="E7">
        <v>1586.3499755859375</v>
      </c>
      <c r="F7">
        <v>1587.489990234375</v>
      </c>
      <c r="G7">
        <v>49029651</v>
      </c>
      <c r="H7">
        <v>1.6025989089573172E-3</v>
      </c>
      <c r="I7">
        <v>2.5400390625</v>
      </c>
      <c r="K7" s="95">
        <v>45880.392361111109</v>
      </c>
      <c r="L7">
        <v>1587.489990234375</v>
      </c>
      <c r="M7">
        <v>49029651</v>
      </c>
      <c r="N7">
        <v>1.6025989089573172E-3</v>
      </c>
      <c r="O7">
        <v>2.5400390625</v>
      </c>
      <c r="P7" s="95">
        <v>45880.392361111109</v>
      </c>
      <c r="Q7">
        <v>1729.1700439453125</v>
      </c>
      <c r="R7">
        <v>12620041</v>
      </c>
      <c r="S7">
        <v>5.2101633767450075E-5</v>
      </c>
      <c r="T7">
        <v>9.0087890625E-2</v>
      </c>
      <c r="U7" s="95">
        <v>45880.392361111109</v>
      </c>
      <c r="V7">
        <v>274.67001342773438</v>
      </c>
      <c r="W7">
        <v>4547852</v>
      </c>
      <c r="X7">
        <v>8.1113632899038959E-3</v>
      </c>
      <c r="Y7">
        <v>2.21002197265625</v>
      </c>
      <c r="Z7" s="95">
        <v>45880.392361111109</v>
      </c>
      <c r="AA7">
        <v>109.15000152587891</v>
      </c>
      <c r="AB7">
        <v>1456752</v>
      </c>
      <c r="AC7">
        <v>5.6200534844872843E-3</v>
      </c>
      <c r="AD7">
        <v>0.6100006103515625</v>
      </c>
      <c r="AE7" s="95">
        <v>45880.392361111109</v>
      </c>
      <c r="AF7">
        <v>1726.0999755859375</v>
      </c>
      <c r="AG7">
        <v>3411</v>
      </c>
      <c r="AH7">
        <v>1.6829297215858884E-3</v>
      </c>
      <c r="AI7">
        <v>2.9000244140625</v>
      </c>
      <c r="AJ7" s="95">
        <v>45880.392361111109</v>
      </c>
      <c r="AK7">
        <v>1719.5999755859375</v>
      </c>
      <c r="AL7">
        <v>18</v>
      </c>
      <c r="AM7">
        <v>4.6539837973468104E-4</v>
      </c>
      <c r="AN7">
        <v>0.7999267578125</v>
      </c>
    </row>
    <row r="8" spans="1:40" x14ac:dyDescent="0.35">
      <c r="A8" s="1">
        <v>45880.395833333336</v>
      </c>
      <c r="B8" s="158" t="s">
        <v>24</v>
      </c>
      <c r="C8">
        <v>1588.6700439453125</v>
      </c>
      <c r="D8">
        <v>1591.1199951171875</v>
      </c>
      <c r="E8">
        <v>1587.8199462890625</v>
      </c>
      <c r="F8">
        <v>1590.3499755859375</v>
      </c>
      <c r="G8">
        <v>60903385</v>
      </c>
      <c r="H8">
        <v>3.4070630495744349E-3</v>
      </c>
      <c r="I8">
        <v>5.4000244140625</v>
      </c>
      <c r="K8" s="95">
        <v>45880.395833333336</v>
      </c>
      <c r="L8">
        <v>1590.3499755859375</v>
      </c>
      <c r="M8">
        <v>60903385</v>
      </c>
      <c r="N8">
        <v>3.4070630495744349E-3</v>
      </c>
      <c r="O8">
        <v>5.4000244140625</v>
      </c>
      <c r="P8" s="95">
        <v>45880.395833333336</v>
      </c>
      <c r="Q8">
        <v>1733.7099609375</v>
      </c>
      <c r="R8">
        <v>15378911</v>
      </c>
      <c r="S8">
        <v>2.6777274622840296E-3</v>
      </c>
      <c r="T8">
        <v>4.6300048828125</v>
      </c>
      <c r="U8" s="95">
        <v>45880.395833333336</v>
      </c>
      <c r="V8">
        <v>274.8599853515625</v>
      </c>
      <c r="W8">
        <v>4136451</v>
      </c>
      <c r="X8">
        <v>8.8086103345564933E-3</v>
      </c>
      <c r="Y8">
        <v>2.399993896484375</v>
      </c>
      <c r="Z8" s="95">
        <v>45880.395833333336</v>
      </c>
      <c r="AA8">
        <v>109.22000122070313</v>
      </c>
      <c r="AB8">
        <v>2487956</v>
      </c>
      <c r="AC8">
        <v>6.264974197899632E-3</v>
      </c>
      <c r="AD8">
        <v>0.68000030517578125</v>
      </c>
      <c r="AE8" s="95">
        <v>45880.395833333336</v>
      </c>
      <c r="AF8">
        <v>1729.199951171875</v>
      </c>
      <c r="AG8">
        <v>5088</v>
      </c>
      <c r="AH8">
        <v>3.4818942490798328E-3</v>
      </c>
      <c r="AI8">
        <v>6</v>
      </c>
      <c r="AJ8" s="95">
        <v>45880.395833333336</v>
      </c>
      <c r="AK8">
        <v>1721.0999755859375</v>
      </c>
      <c r="AL8">
        <v>32</v>
      </c>
      <c r="AM8">
        <v>1.3381002399788075E-3</v>
      </c>
      <c r="AN8">
        <v>2.2999267578125</v>
      </c>
    </row>
    <row r="9" spans="1:40" x14ac:dyDescent="0.35">
      <c r="A9" s="1">
        <v>45880.399305555555</v>
      </c>
      <c r="B9" s="158" t="s">
        <v>24</v>
      </c>
      <c r="C9">
        <v>1592.699951171875</v>
      </c>
      <c r="D9">
        <v>1596.0400390625</v>
      </c>
      <c r="E9">
        <v>1591.1600341796875</v>
      </c>
      <c r="F9">
        <v>1595.6400146484375</v>
      </c>
      <c r="G9">
        <v>52668935</v>
      </c>
      <c r="H9">
        <v>6.7447325189407504E-3</v>
      </c>
      <c r="I9">
        <v>10.6900634765625</v>
      </c>
      <c r="K9" s="95">
        <v>45880.399305555555</v>
      </c>
      <c r="L9">
        <v>1595.6400146484375</v>
      </c>
      <c r="M9">
        <v>52668935</v>
      </c>
      <c r="N9">
        <v>6.7447325189407504E-3</v>
      </c>
      <c r="O9">
        <v>10.6900634765625</v>
      </c>
      <c r="P9" s="95">
        <v>45880.399305555555</v>
      </c>
      <c r="Q9">
        <v>1743.06005859375</v>
      </c>
      <c r="R9">
        <v>15066270</v>
      </c>
      <c r="S9">
        <v>8.0852840206195389E-3</v>
      </c>
      <c r="T9">
        <v>13.9801025390625</v>
      </c>
      <c r="U9" s="95">
        <v>45880.399305555555</v>
      </c>
      <c r="V9">
        <v>275.45999145507813</v>
      </c>
      <c r="W9">
        <v>4763028</v>
      </c>
      <c r="X9">
        <v>1.1010790920084961E-2</v>
      </c>
      <c r="Y9">
        <v>3</v>
      </c>
      <c r="Z9" s="95">
        <v>45880.399305555555</v>
      </c>
      <c r="AA9">
        <v>109.47000122070313</v>
      </c>
      <c r="AB9">
        <v>3126051</v>
      </c>
      <c r="AC9">
        <v>8.5682725016702922E-3</v>
      </c>
      <c r="AD9">
        <v>0.93000030517578125</v>
      </c>
      <c r="AE9" s="95">
        <v>45880.399305555555</v>
      </c>
      <c r="AF9">
        <v>1735</v>
      </c>
      <c r="AG9">
        <v>8999</v>
      </c>
      <c r="AH9">
        <v>6.8477536922516092E-3</v>
      </c>
      <c r="AI9">
        <v>11.800048828125</v>
      </c>
      <c r="AJ9" s="95">
        <v>45880.399305555555</v>
      </c>
      <c r="AK9">
        <v>1727</v>
      </c>
      <c r="AL9">
        <v>45</v>
      </c>
      <c r="AM9">
        <v>4.7707417610708775E-3</v>
      </c>
      <c r="AN9">
        <v>8.199951171875</v>
      </c>
    </row>
    <row r="10" spans="1:40" x14ac:dyDescent="0.35">
      <c r="A10" s="1">
        <v>45880.402777777781</v>
      </c>
      <c r="B10" s="158" t="s">
        <v>24</v>
      </c>
      <c r="C10">
        <v>1594.0699462890625</v>
      </c>
      <c r="D10">
        <v>1595.6199951171875</v>
      </c>
      <c r="E10">
        <v>1593.280029296875</v>
      </c>
      <c r="F10">
        <v>1594</v>
      </c>
      <c r="G10">
        <v>49149730</v>
      </c>
      <c r="H10">
        <v>5.7099902879795073E-3</v>
      </c>
      <c r="I10">
        <v>9.050048828125</v>
      </c>
      <c r="K10" s="95">
        <v>45880.402777777781</v>
      </c>
      <c r="L10">
        <v>1594</v>
      </c>
      <c r="M10">
        <v>49149730</v>
      </c>
      <c r="N10">
        <v>5.7099902879795073E-3</v>
      </c>
      <c r="O10">
        <v>9.050048828125</v>
      </c>
      <c r="P10" s="95">
        <v>45880.402777777781</v>
      </c>
      <c r="Q10">
        <v>1739.3299560546875</v>
      </c>
      <c r="R10">
        <v>15576344</v>
      </c>
      <c r="S10">
        <v>5.928008108652098E-3</v>
      </c>
      <c r="T10">
        <v>10.25</v>
      </c>
      <c r="U10" s="95">
        <v>45880.402777777781</v>
      </c>
      <c r="V10">
        <v>275.6300048828125</v>
      </c>
      <c r="W10">
        <v>5720847</v>
      </c>
      <c r="X10">
        <v>1.163478502221502E-2</v>
      </c>
      <c r="Y10">
        <v>3.170013427734375</v>
      </c>
      <c r="Z10" s="95">
        <v>45880.402777777781</v>
      </c>
      <c r="AA10">
        <v>109.55999755859375</v>
      </c>
      <c r="AB10">
        <v>2528296</v>
      </c>
      <c r="AC10">
        <v>9.3974261513064834E-3</v>
      </c>
      <c r="AD10">
        <v>1.0199966430664063</v>
      </c>
      <c r="AE10" s="95">
        <v>45880.402777777781</v>
      </c>
      <c r="AF10">
        <v>1733.300048828125</v>
      </c>
      <c r="AG10">
        <v>5490</v>
      </c>
      <c r="AH10">
        <v>5.8612453240735954E-3</v>
      </c>
      <c r="AI10">
        <v>10.10009765625</v>
      </c>
      <c r="AJ10" s="95">
        <v>45880.402777777781</v>
      </c>
      <c r="AK10">
        <v>1725.0999755859375</v>
      </c>
      <c r="AL10">
        <v>57</v>
      </c>
      <c r="AM10">
        <v>3.6653052006298112E-3</v>
      </c>
      <c r="AN10">
        <v>6.2999267578125</v>
      </c>
    </row>
    <row r="11" spans="1:40" x14ac:dyDescent="0.35">
      <c r="A11" s="1">
        <v>45880.40625</v>
      </c>
      <c r="B11" s="158" t="s">
        <v>24</v>
      </c>
      <c r="C11">
        <v>1593.530029296875</v>
      </c>
      <c r="D11">
        <v>1594.4000244140625</v>
      </c>
      <c r="E11">
        <v>1593.300048828125</v>
      </c>
      <c r="F11">
        <v>1594.06005859375</v>
      </c>
      <c r="G11">
        <v>34898473</v>
      </c>
      <c r="H11">
        <v>5.747883341766848E-3</v>
      </c>
      <c r="I11">
        <v>9.110107421875</v>
      </c>
      <c r="K11" s="95">
        <v>45880.40625</v>
      </c>
      <c r="L11">
        <v>1594.06005859375</v>
      </c>
      <c r="M11">
        <v>34898473</v>
      </c>
      <c r="N11">
        <v>5.747883341766848E-3</v>
      </c>
      <c r="O11">
        <v>9.110107421875</v>
      </c>
      <c r="P11" s="95">
        <v>45880.40625</v>
      </c>
      <c r="Q11">
        <v>1739.56005859375</v>
      </c>
      <c r="R11">
        <v>10110825</v>
      </c>
      <c r="S11">
        <v>6.0610861298602868E-3</v>
      </c>
      <c r="T11">
        <v>10.4801025390625</v>
      </c>
      <c r="U11" s="95">
        <v>45880.40625</v>
      </c>
      <c r="V11">
        <v>275.70001220703125</v>
      </c>
      <c r="W11">
        <v>3859508</v>
      </c>
      <c r="X11">
        <v>1.189173035883077E-2</v>
      </c>
      <c r="Y11">
        <v>3.240020751953125</v>
      </c>
      <c r="Z11" s="95">
        <v>45880.40625</v>
      </c>
      <c r="AA11">
        <v>109.62999725341797</v>
      </c>
      <c r="AB11">
        <v>1825639</v>
      </c>
      <c r="AC11">
        <v>1.004234686471883E-2</v>
      </c>
      <c r="AD11">
        <v>1.089996337890625</v>
      </c>
      <c r="AE11" s="95">
        <v>45880.40625</v>
      </c>
      <c r="AF11">
        <v>1733.699951171875</v>
      </c>
      <c r="AG11">
        <v>4185</v>
      </c>
      <c r="AH11">
        <v>6.0933149358897067E-3</v>
      </c>
      <c r="AI11">
        <v>10.5</v>
      </c>
      <c r="AJ11" s="95">
        <v>45880.40625</v>
      </c>
      <c r="AK11">
        <v>1726.0999755859375</v>
      </c>
      <c r="AL11">
        <v>9</v>
      </c>
      <c r="AM11">
        <v>4.2471064407925618E-3</v>
      </c>
      <c r="AN11">
        <v>7.2999267578125</v>
      </c>
    </row>
    <row r="12" spans="1:40" x14ac:dyDescent="0.35">
      <c r="A12" s="1">
        <v>45880.409722222219</v>
      </c>
      <c r="B12" s="158" t="s">
        <v>24</v>
      </c>
      <c r="C12">
        <v>1594.5400390625</v>
      </c>
      <c r="D12">
        <v>1597.3800048828125</v>
      </c>
      <c r="E12">
        <v>1594.2099609375</v>
      </c>
      <c r="F12">
        <v>1596.75</v>
      </c>
      <c r="G12">
        <v>39428160</v>
      </c>
      <c r="H12">
        <v>7.4450608483885052E-3</v>
      </c>
      <c r="I12">
        <v>11.800048828125</v>
      </c>
      <c r="K12" s="95">
        <v>45880.409722222219</v>
      </c>
      <c r="L12">
        <v>1596.75</v>
      </c>
      <c r="M12">
        <v>39428160</v>
      </c>
      <c r="N12">
        <v>7.4450608483885052E-3</v>
      </c>
      <c r="O12">
        <v>11.800048828125</v>
      </c>
      <c r="P12" s="95">
        <v>45880.409722222219</v>
      </c>
      <c r="Q12">
        <v>1742.0899658203125</v>
      </c>
      <c r="R12">
        <v>14420536</v>
      </c>
      <c r="S12">
        <v>7.5242383789529731E-3</v>
      </c>
      <c r="T12">
        <v>13.010009765625</v>
      </c>
      <c r="U12" s="95">
        <v>45880.409722222219</v>
      </c>
      <c r="V12">
        <v>275.55999755859375</v>
      </c>
      <c r="W12">
        <v>4814749</v>
      </c>
      <c r="X12">
        <v>1.1377839685599267E-2</v>
      </c>
      <c r="Y12">
        <v>3.100006103515625</v>
      </c>
      <c r="Z12" s="95">
        <v>45880.409722222219</v>
      </c>
      <c r="AA12">
        <v>109.62000274658203</v>
      </c>
      <c r="AB12">
        <v>1401539</v>
      </c>
      <c r="AC12">
        <v>9.9502655421498734E-3</v>
      </c>
      <c r="AD12">
        <v>1.0800018310546875</v>
      </c>
      <c r="AE12" s="95">
        <v>45880.409722222219</v>
      </c>
      <c r="AF12">
        <v>1737</v>
      </c>
      <c r="AG12">
        <v>6022</v>
      </c>
      <c r="AH12">
        <v>8.0083851086115536E-3</v>
      </c>
      <c r="AI12">
        <v>13.800048828125</v>
      </c>
      <c r="AJ12" s="95">
        <v>45880.409722222219</v>
      </c>
      <c r="AK12">
        <v>1729.4000244140625</v>
      </c>
      <c r="AL12">
        <v>78</v>
      </c>
      <c r="AM12">
        <v>6.1670789415933201E-3</v>
      </c>
      <c r="AN12">
        <v>10.5999755859375</v>
      </c>
    </row>
    <row r="13" spans="1:40" x14ac:dyDescent="0.35">
      <c r="A13" s="1">
        <v>45880.413194444445</v>
      </c>
      <c r="B13" s="158" t="s">
        <v>24</v>
      </c>
      <c r="C13">
        <v>1597.3299560546875</v>
      </c>
      <c r="D13">
        <v>1598.469970703125</v>
      </c>
      <c r="E13">
        <v>1595.949951171875</v>
      </c>
      <c r="F13">
        <v>1596.219970703125</v>
      </c>
      <c r="G13">
        <v>36437708</v>
      </c>
      <c r="H13">
        <v>7.1106469468750167E-3</v>
      </c>
      <c r="I13">
        <v>11.27001953125</v>
      </c>
      <c r="K13" s="95">
        <v>45880.413194444445</v>
      </c>
      <c r="L13">
        <v>1596.219970703125</v>
      </c>
      <c r="M13">
        <v>36437708</v>
      </c>
      <c r="N13">
        <v>7.1106469468750167E-3</v>
      </c>
      <c r="O13">
        <v>11.27001953125</v>
      </c>
      <c r="P13" s="95">
        <v>45880.413194444445</v>
      </c>
      <c r="Q13">
        <v>1742.6300048828125</v>
      </c>
      <c r="R13">
        <v>14600815</v>
      </c>
      <c r="S13">
        <v>7.8365657878787173E-3</v>
      </c>
      <c r="T13">
        <v>13.550048828125</v>
      </c>
      <c r="U13" s="95">
        <v>45880.413194444445</v>
      </c>
      <c r="V13">
        <v>275.69000244140625</v>
      </c>
      <c r="W13">
        <v>3549085</v>
      </c>
      <c r="X13">
        <v>1.1854991880012128E-2</v>
      </c>
      <c r="Y13">
        <v>3.230010986328125</v>
      </c>
      <c r="Z13" s="95">
        <v>45880.413194444445</v>
      </c>
      <c r="AA13">
        <v>109.54000091552734</v>
      </c>
      <c r="AB13">
        <v>1596189</v>
      </c>
      <c r="AC13">
        <v>9.2131932150826389E-3</v>
      </c>
      <c r="AD13">
        <v>1</v>
      </c>
      <c r="AE13" s="95">
        <v>45880.413194444445</v>
      </c>
      <c r="AF13">
        <v>1736.4000244140625</v>
      </c>
      <c r="AG13">
        <v>7127</v>
      </c>
      <c r="AH13">
        <v>7.6602098515675399E-3</v>
      </c>
      <c r="AI13">
        <v>13.2000732421875</v>
      </c>
      <c r="AJ13" s="95">
        <v>45880.413194444445</v>
      </c>
      <c r="AK13">
        <v>1729.5</v>
      </c>
      <c r="AL13">
        <v>68</v>
      </c>
      <c r="AM13">
        <v>6.225244861477755E-3</v>
      </c>
      <c r="AN13">
        <v>10.699951171875</v>
      </c>
    </row>
    <row r="14" spans="1:40" x14ac:dyDescent="0.35">
      <c r="A14" s="1">
        <v>45880.416666666664</v>
      </c>
      <c r="B14" s="158" t="s">
        <v>24</v>
      </c>
      <c r="C14">
        <v>1595.5400390625</v>
      </c>
      <c r="D14">
        <v>1596</v>
      </c>
      <c r="E14">
        <v>1593.949951171875</v>
      </c>
      <c r="F14">
        <v>1594.6099853515625</v>
      </c>
      <c r="G14">
        <v>34819015</v>
      </c>
      <c r="H14">
        <v>6.0948512428074444E-3</v>
      </c>
      <c r="I14">
        <v>9.6600341796875</v>
      </c>
      <c r="K14" s="95">
        <v>45880.416666666664</v>
      </c>
      <c r="L14">
        <v>1594.6099853515625</v>
      </c>
      <c r="M14">
        <v>34819015</v>
      </c>
      <c r="N14">
        <v>6.0948512428074444E-3</v>
      </c>
      <c r="O14">
        <v>9.6600341796875</v>
      </c>
      <c r="P14" s="95">
        <v>45880.416666666664</v>
      </c>
      <c r="Q14">
        <v>1740.8199462890625</v>
      </c>
      <c r="R14">
        <v>10069517</v>
      </c>
      <c r="S14">
        <v>6.7897324199874577E-3</v>
      </c>
      <c r="T14">
        <v>11.739990234375</v>
      </c>
      <c r="U14" s="95">
        <v>45880.416666666664</v>
      </c>
      <c r="V14">
        <v>275.29000854492188</v>
      </c>
      <c r="W14">
        <v>3657868</v>
      </c>
      <c r="X14">
        <v>1.0386908825512275E-2</v>
      </c>
      <c r="Y14">
        <v>2.83001708984375</v>
      </c>
      <c r="Z14" s="95">
        <v>45880.416666666664</v>
      </c>
      <c r="AA14">
        <v>109.62999725341797</v>
      </c>
      <c r="AB14">
        <v>1938710</v>
      </c>
      <c r="AC14">
        <v>1.004234686471883E-2</v>
      </c>
      <c r="AD14">
        <v>1.089996337890625</v>
      </c>
      <c r="AE14" s="95">
        <v>45880.416666666664</v>
      </c>
      <c r="AF14">
        <v>1736.4000244140625</v>
      </c>
      <c r="AG14">
        <v>3297</v>
      </c>
      <c r="AH14">
        <v>7.6602098515675399E-3</v>
      </c>
      <c r="AI14">
        <v>13.2000732421875</v>
      </c>
      <c r="AJ14" s="95">
        <v>45880.416666666664</v>
      </c>
      <c r="AK14">
        <v>1727.5</v>
      </c>
      <c r="AL14">
        <v>17</v>
      </c>
      <c r="AM14">
        <v>5.0616423811522537E-3</v>
      </c>
      <c r="AN14">
        <v>8.699951171875</v>
      </c>
    </row>
    <row r="15" spans="1:40" x14ac:dyDescent="0.35">
      <c r="A15" s="1">
        <v>45880.420138888891</v>
      </c>
      <c r="B15" s="158" t="s">
        <v>24</v>
      </c>
      <c r="C15">
        <v>1593.68994140625</v>
      </c>
      <c r="D15">
        <v>1594.0699462890625</v>
      </c>
      <c r="E15">
        <v>1592.27001953125</v>
      </c>
      <c r="F15">
        <v>1592.6199951171875</v>
      </c>
      <c r="G15">
        <v>29729425</v>
      </c>
      <c r="H15">
        <v>4.839297253292729E-3</v>
      </c>
      <c r="I15">
        <v>7.6700439453125</v>
      </c>
      <c r="K15" s="95">
        <v>45880.420138888891</v>
      </c>
      <c r="L15">
        <v>1592.6199951171875</v>
      </c>
      <c r="M15">
        <v>29729425</v>
      </c>
      <c r="N15">
        <v>4.839297253292729E-3</v>
      </c>
      <c r="O15">
        <v>7.6700439453125</v>
      </c>
      <c r="P15" s="95">
        <v>45880.420138888891</v>
      </c>
      <c r="Q15">
        <v>1738.489990234375</v>
      </c>
      <c r="R15">
        <v>11336134</v>
      </c>
      <c r="S15">
        <v>5.4422203824274042E-3</v>
      </c>
      <c r="T15">
        <v>9.4100341796875</v>
      </c>
      <c r="U15" s="95">
        <v>45880.420138888891</v>
      </c>
      <c r="V15">
        <v>274.80999755859375</v>
      </c>
      <c r="W15">
        <v>2415397</v>
      </c>
      <c r="X15">
        <v>8.6251419555780275E-3</v>
      </c>
      <c r="Y15">
        <v>2.350006103515625</v>
      </c>
      <c r="Z15" s="95">
        <v>45880.420138888891</v>
      </c>
      <c r="AA15">
        <v>109.34999847412109</v>
      </c>
      <c r="AB15">
        <v>1653691</v>
      </c>
      <c r="AC15">
        <v>7.4626640110694404E-3</v>
      </c>
      <c r="AD15">
        <v>0.80999755859375</v>
      </c>
      <c r="AE15" s="95">
        <v>45880.420138888891</v>
      </c>
      <c r="AF15">
        <v>1735.5</v>
      </c>
      <c r="AG15">
        <v>4195</v>
      </c>
      <c r="AH15">
        <v>7.1379115463415955E-3</v>
      </c>
      <c r="AI15">
        <v>12.300048828125</v>
      </c>
      <c r="AJ15" s="95">
        <v>45880.420138888891</v>
      </c>
      <c r="AK15">
        <v>1726.5999755859375</v>
      </c>
      <c r="AL15">
        <v>7</v>
      </c>
      <c r="AM15">
        <v>4.538007060873938E-3</v>
      </c>
      <c r="AN15">
        <v>7.7999267578125</v>
      </c>
    </row>
    <row r="16" spans="1:40" x14ac:dyDescent="0.35">
      <c r="A16" s="1">
        <v>45880.423611111109</v>
      </c>
      <c r="B16" s="158" t="s">
        <v>24</v>
      </c>
      <c r="C16">
        <v>1592.3900146484375</v>
      </c>
      <c r="D16">
        <v>1592.6500244140625</v>
      </c>
      <c r="E16">
        <v>1591.1800537109375</v>
      </c>
      <c r="F16">
        <v>1591.4100341796875</v>
      </c>
      <c r="G16">
        <v>29246194</v>
      </c>
      <c r="H16">
        <v>4.0758908526014118E-3</v>
      </c>
      <c r="I16">
        <v>6.4600830078125</v>
      </c>
      <c r="K16" s="95">
        <v>45880.423611111109</v>
      </c>
      <c r="L16">
        <v>1591.4100341796875</v>
      </c>
      <c r="M16">
        <v>29246194</v>
      </c>
      <c r="N16">
        <v>4.0758908526014118E-3</v>
      </c>
      <c r="O16">
        <v>6.4600830078125</v>
      </c>
      <c r="P16" s="95">
        <v>45880.423611111109</v>
      </c>
      <c r="Q16">
        <v>1737.199951171875</v>
      </c>
      <c r="R16">
        <v>12677590</v>
      </c>
      <c r="S16">
        <v>4.6961362826246772E-3</v>
      </c>
      <c r="T16">
        <v>8.1199951171875</v>
      </c>
      <c r="U16" s="95">
        <v>45880.423611111109</v>
      </c>
      <c r="V16">
        <v>275.20001220703125</v>
      </c>
      <c r="W16">
        <v>2283094</v>
      </c>
      <c r="X16">
        <v>1.0056598538816611E-2</v>
      </c>
      <c r="Y16">
        <v>2.740020751953125</v>
      </c>
      <c r="Z16" s="95">
        <v>45880.423611111109</v>
      </c>
      <c r="AA16">
        <v>109.26000213623047</v>
      </c>
      <c r="AB16">
        <v>2120817</v>
      </c>
      <c r="AC16">
        <v>6.6335103614332492E-3</v>
      </c>
      <c r="AD16">
        <v>0.720001220703125</v>
      </c>
      <c r="AE16" s="95">
        <v>45880.423611111109</v>
      </c>
      <c r="AF16">
        <v>1733</v>
      </c>
      <c r="AG16">
        <v>3849</v>
      </c>
      <c r="AH16">
        <v>5.6871222758916647E-3</v>
      </c>
      <c r="AI16">
        <v>9.800048828125</v>
      </c>
      <c r="AJ16" s="95">
        <v>45880.423611111109</v>
      </c>
      <c r="AK16">
        <v>1724</v>
      </c>
      <c r="AL16">
        <v>2</v>
      </c>
      <c r="AM16">
        <v>3.0253380405826252E-3</v>
      </c>
      <c r="AN16">
        <v>5.199951171875</v>
      </c>
    </row>
    <row r="17" spans="1:40" x14ac:dyDescent="0.35">
      <c r="A17" s="1">
        <v>45880.427083333336</v>
      </c>
      <c r="B17" s="158" t="s">
        <v>24</v>
      </c>
      <c r="C17">
        <v>1591.1199951171875</v>
      </c>
      <c r="D17">
        <v>1592.239990234375</v>
      </c>
      <c r="E17">
        <v>1590.9100341796875</v>
      </c>
      <c r="F17">
        <v>1592.0899658203125</v>
      </c>
      <c r="G17">
        <v>28125743</v>
      </c>
      <c r="H17">
        <v>4.5048833517792406E-3</v>
      </c>
      <c r="I17">
        <v>7.1400146484375</v>
      </c>
      <c r="K17" s="95">
        <v>45880.427083333336</v>
      </c>
      <c r="L17">
        <v>1592.0899658203125</v>
      </c>
      <c r="M17">
        <v>28125743</v>
      </c>
      <c r="N17">
        <v>4.5048833517792406E-3</v>
      </c>
      <c r="O17">
        <v>7.1400146484375</v>
      </c>
      <c r="P17" s="95">
        <v>45880.427083333336</v>
      </c>
      <c r="Q17">
        <v>1738.3399658203125</v>
      </c>
      <c r="R17">
        <v>11821955</v>
      </c>
      <c r="S17">
        <v>5.3554549245680592E-3</v>
      </c>
      <c r="T17">
        <v>9.260009765625</v>
      </c>
      <c r="U17" s="95">
        <v>45880.427083333336</v>
      </c>
      <c r="V17">
        <v>275.1400146484375</v>
      </c>
      <c r="W17">
        <v>1871855</v>
      </c>
      <c r="X17">
        <v>9.8363916810195011E-3</v>
      </c>
      <c r="Y17">
        <v>2.680023193359375</v>
      </c>
      <c r="Z17" s="95">
        <v>45880.427083333336</v>
      </c>
      <c r="AA17">
        <v>109.13999938964844</v>
      </c>
      <c r="AB17">
        <v>1184173</v>
      </c>
      <c r="AC17">
        <v>5.5279018708323975E-3</v>
      </c>
      <c r="AD17">
        <v>0.59999847412109375</v>
      </c>
      <c r="AE17" s="95">
        <v>45880.427083333336</v>
      </c>
      <c r="AF17">
        <v>1732.800048828125</v>
      </c>
      <c r="AG17">
        <v>5787</v>
      </c>
      <c r="AH17">
        <v>5.5710874699836091E-3</v>
      </c>
      <c r="AI17">
        <v>9.60009765625</v>
      </c>
      <c r="AJ17" s="95">
        <v>45880.427083333336</v>
      </c>
      <c r="AK17">
        <v>1722.9000244140625</v>
      </c>
      <c r="AL17">
        <v>9</v>
      </c>
      <c r="AM17">
        <v>2.3853708805354388E-3</v>
      </c>
      <c r="AN17">
        <v>4.0999755859375</v>
      </c>
    </row>
    <row r="18" spans="1:40" x14ac:dyDescent="0.35">
      <c r="A18" s="1">
        <v>45880.430555555555</v>
      </c>
      <c r="B18" s="158" t="s">
        <v>24</v>
      </c>
      <c r="C18">
        <v>1592.56005859375</v>
      </c>
      <c r="D18">
        <v>1596.8599853515625</v>
      </c>
      <c r="E18">
        <v>1592.0899658203125</v>
      </c>
      <c r="F18">
        <v>1595.18994140625</v>
      </c>
      <c r="G18">
        <v>29893767</v>
      </c>
      <c r="H18">
        <v>6.4607656707417107E-3</v>
      </c>
      <c r="I18">
        <v>10.239990234375</v>
      </c>
      <c r="K18" s="95">
        <v>45880.430555555555</v>
      </c>
      <c r="L18">
        <v>1595.18994140625</v>
      </c>
      <c r="M18">
        <v>29893767</v>
      </c>
      <c r="N18">
        <v>6.4607656707417107E-3</v>
      </c>
      <c r="O18">
        <v>10.239990234375</v>
      </c>
      <c r="P18" s="95">
        <v>45880.430555555555</v>
      </c>
      <c r="Q18">
        <v>1741.97998046875</v>
      </c>
      <c r="R18">
        <v>16622411</v>
      </c>
      <c r="S18">
        <v>7.4606292027680514E-3</v>
      </c>
      <c r="T18">
        <v>12.9000244140625</v>
      </c>
      <c r="U18" s="95">
        <v>45880.430555555555</v>
      </c>
      <c r="V18">
        <v>275.57998657226563</v>
      </c>
      <c r="W18">
        <v>2507898</v>
      </c>
      <c r="X18">
        <v>1.1451204635679179E-2</v>
      </c>
      <c r="Y18">
        <v>3.1199951171875</v>
      </c>
      <c r="Z18" s="95">
        <v>45880.430555555555</v>
      </c>
      <c r="AA18">
        <v>109.16000366210938</v>
      </c>
      <c r="AB18">
        <v>1070627</v>
      </c>
      <c r="AC18">
        <v>5.7122050981421712E-3</v>
      </c>
      <c r="AD18">
        <v>0.62000274658203125</v>
      </c>
      <c r="AE18" s="95">
        <v>45880.430555555555</v>
      </c>
      <c r="AF18">
        <v>1737.199951171875</v>
      </c>
      <c r="AG18">
        <v>5858</v>
      </c>
      <c r="AH18">
        <v>8.1244199145196101E-3</v>
      </c>
      <c r="AI18">
        <v>14</v>
      </c>
      <c r="AJ18" s="95">
        <v>45880.430555555555</v>
      </c>
      <c r="AK18">
        <v>1728</v>
      </c>
      <c r="AL18">
        <v>13</v>
      </c>
      <c r="AM18">
        <v>5.3525430012336291E-3</v>
      </c>
      <c r="AN18">
        <v>9.199951171875</v>
      </c>
    </row>
    <row r="19" spans="1:40" x14ac:dyDescent="0.35">
      <c r="A19" s="1">
        <v>45880.434027777781</v>
      </c>
      <c r="B19" s="158" t="s">
        <v>24</v>
      </c>
      <c r="C19">
        <v>1598.06005859375</v>
      </c>
      <c r="D19">
        <v>1601.18994140625</v>
      </c>
      <c r="E19">
        <v>1596.8900146484375</v>
      </c>
      <c r="F19">
        <v>1600.719970703125</v>
      </c>
      <c r="G19">
        <v>40824975</v>
      </c>
      <c r="H19">
        <v>9.9498533184533781E-3</v>
      </c>
      <c r="I19">
        <v>15.77001953125</v>
      </c>
      <c r="K19" s="95">
        <v>45880.434027777781</v>
      </c>
      <c r="L19">
        <v>1600.719970703125</v>
      </c>
      <c r="M19">
        <v>40824975</v>
      </c>
      <c r="N19">
        <v>9.9498533184533781E-3</v>
      </c>
      <c r="O19">
        <v>15.77001953125</v>
      </c>
      <c r="P19" s="95">
        <v>45880.434027777781</v>
      </c>
      <c r="Q19">
        <v>1748.0400390625</v>
      </c>
      <c r="R19">
        <v>19876175</v>
      </c>
      <c r="S19">
        <v>1.0965417152295546E-2</v>
      </c>
      <c r="T19">
        <v>18.9600830078125</v>
      </c>
      <c r="U19" s="95">
        <v>45880.434027777781</v>
      </c>
      <c r="V19">
        <v>275.67001342773438</v>
      </c>
      <c r="W19">
        <v>1670423</v>
      </c>
      <c r="X19">
        <v>1.1781626929932216E-2</v>
      </c>
      <c r="Y19">
        <v>3.21002197265625</v>
      </c>
      <c r="Z19" s="95">
        <v>45880.434027777781</v>
      </c>
      <c r="AA19">
        <v>109.33999633789063</v>
      </c>
      <c r="AB19">
        <v>1804884</v>
      </c>
      <c r="AC19">
        <v>7.3705123974145536E-3</v>
      </c>
      <c r="AD19">
        <v>0.79999542236328125</v>
      </c>
      <c r="AE19" s="95">
        <v>45880.434027777781</v>
      </c>
      <c r="AF19">
        <v>1739.199951171875</v>
      </c>
      <c r="AG19">
        <v>8505</v>
      </c>
      <c r="AH19">
        <v>9.2850513308795537E-3</v>
      </c>
      <c r="AI19">
        <v>16</v>
      </c>
      <c r="AJ19" s="95">
        <v>45880.434027777781</v>
      </c>
      <c r="AK19">
        <v>1730.5</v>
      </c>
      <c r="AL19">
        <v>31</v>
      </c>
      <c r="AM19">
        <v>6.8070461016405065E-3</v>
      </c>
      <c r="AN19">
        <v>11.699951171875</v>
      </c>
    </row>
    <row r="20" spans="1:40" x14ac:dyDescent="0.35">
      <c r="A20" s="1">
        <v>45880.4375</v>
      </c>
      <c r="B20" s="158" t="s">
        <v>24</v>
      </c>
      <c r="C20">
        <v>1601.25</v>
      </c>
      <c r="D20">
        <v>1601.7900390625</v>
      </c>
      <c r="E20">
        <v>1597.719970703125</v>
      </c>
      <c r="F20">
        <v>1598.27001953125</v>
      </c>
      <c r="G20">
        <v>31894538</v>
      </c>
      <c r="H20">
        <v>8.4040939901770736E-3</v>
      </c>
      <c r="I20">
        <v>13.320068359375</v>
      </c>
      <c r="K20" s="95">
        <v>45880.4375</v>
      </c>
      <c r="L20">
        <v>1598.27001953125</v>
      </c>
      <c r="M20">
        <v>31894538</v>
      </c>
      <c r="N20">
        <v>8.4040939901770736E-3</v>
      </c>
      <c r="O20">
        <v>13.320068359375</v>
      </c>
      <c r="P20" s="95">
        <v>45880.4375</v>
      </c>
      <c r="Q20">
        <v>1745.0999755859375</v>
      </c>
      <c r="R20">
        <v>11716603</v>
      </c>
      <c r="S20">
        <v>9.2650542128795092E-3</v>
      </c>
      <c r="T20">
        <v>16.02001953125</v>
      </c>
      <c r="U20" s="95">
        <v>45880.4375</v>
      </c>
      <c r="V20">
        <v>275.57000732421875</v>
      </c>
      <c r="W20">
        <v>4546377</v>
      </c>
      <c r="X20">
        <v>1.141457816441791E-2</v>
      </c>
      <c r="Y20">
        <v>3.110015869140625</v>
      </c>
      <c r="Z20" s="95">
        <v>45880.4375</v>
      </c>
      <c r="AA20">
        <v>109.30999755859375</v>
      </c>
      <c r="AB20">
        <v>932350</v>
      </c>
      <c r="AC20">
        <v>7.0941278475358232E-3</v>
      </c>
      <c r="AD20">
        <v>0.76999664306640625</v>
      </c>
      <c r="AE20" s="95">
        <v>45880.4375</v>
      </c>
      <c r="AF20">
        <v>1738.0999755859375</v>
      </c>
      <c r="AG20">
        <v>7558</v>
      </c>
      <c r="AH20">
        <v>8.6467182197455545E-3</v>
      </c>
      <c r="AI20">
        <v>14.9000244140625</v>
      </c>
      <c r="AJ20" s="95">
        <v>45880.4375</v>
      </c>
      <c r="AK20">
        <v>1728.5</v>
      </c>
      <c r="AL20">
        <v>5</v>
      </c>
      <c r="AM20">
        <v>5.6434436213150044E-3</v>
      </c>
      <c r="AN20">
        <v>9.699951171875</v>
      </c>
    </row>
    <row r="21" spans="1:40" x14ac:dyDescent="0.35">
      <c r="A21" s="1">
        <v>45880.440972222219</v>
      </c>
      <c r="B21" s="158" t="s">
        <v>24</v>
      </c>
      <c r="C21">
        <v>1597.6300048828125</v>
      </c>
      <c r="D21">
        <v>1598.6300048828125</v>
      </c>
      <c r="E21">
        <v>1597.3800048828125</v>
      </c>
      <c r="F21">
        <v>1598.0699462890625</v>
      </c>
      <c r="G21">
        <v>20016696</v>
      </c>
      <c r="H21">
        <v>8.2778608292879419E-3</v>
      </c>
      <c r="I21">
        <v>13.1199951171875</v>
      </c>
      <c r="K21" s="95">
        <v>45880.440972222219</v>
      </c>
      <c r="L21">
        <v>1598.0699462890625</v>
      </c>
      <c r="M21">
        <v>20016696</v>
      </c>
      <c r="N21">
        <v>8.2778608292879419E-3</v>
      </c>
      <c r="O21">
        <v>13.1199951171875</v>
      </c>
      <c r="P21" s="95">
        <v>45880.440972222219</v>
      </c>
      <c r="Q21">
        <v>1746.1400146484375</v>
      </c>
      <c r="R21">
        <v>6101400</v>
      </c>
      <c r="S21">
        <v>9.8665527490565761E-3</v>
      </c>
      <c r="T21">
        <v>17.06005859375</v>
      </c>
      <c r="U21" s="95">
        <v>45880.440972222219</v>
      </c>
      <c r="V21">
        <v>275.239990234375</v>
      </c>
      <c r="W21">
        <v>1726066</v>
      </c>
      <c r="X21">
        <v>1.0203328438976434E-2</v>
      </c>
      <c r="Y21">
        <v>2.779998779296875</v>
      </c>
      <c r="Z21" s="95">
        <v>45880.440972222219</v>
      </c>
      <c r="AA21">
        <v>109.26999664306641</v>
      </c>
      <c r="AB21">
        <v>795831</v>
      </c>
      <c r="AC21">
        <v>6.725591684002206E-3</v>
      </c>
      <c r="AD21">
        <v>0.7299957275390625</v>
      </c>
      <c r="AE21" s="95">
        <v>45880.440972222219</v>
      </c>
      <c r="AF21">
        <v>1742.800048828125</v>
      </c>
      <c r="AG21">
        <v>5525</v>
      </c>
      <c r="AH21">
        <v>1.1374244551783329E-2</v>
      </c>
      <c r="AI21">
        <v>19.60009765625</v>
      </c>
      <c r="AJ21" s="95">
        <v>45880.440972222219</v>
      </c>
      <c r="AK21">
        <v>1731</v>
      </c>
      <c r="AL21">
        <v>12</v>
      </c>
      <c r="AM21">
        <v>7.0979467217218819E-3</v>
      </c>
      <c r="AN21">
        <v>12.199951171875</v>
      </c>
    </row>
    <row r="22" spans="1:40" x14ac:dyDescent="0.35">
      <c r="A22" s="1">
        <v>45880.444444444445</v>
      </c>
      <c r="B22" s="158" t="s">
        <v>24</v>
      </c>
      <c r="C22">
        <v>1597.97998046875</v>
      </c>
      <c r="D22">
        <v>1598.0899658203125</v>
      </c>
      <c r="E22">
        <v>1597.0699462890625</v>
      </c>
      <c r="F22">
        <v>1597.5699462890625</v>
      </c>
      <c r="G22">
        <v>14670517</v>
      </c>
      <c r="H22">
        <v>7.9623934546681242E-3</v>
      </c>
      <c r="I22">
        <v>12.6199951171875</v>
      </c>
      <c r="K22" s="95">
        <v>45880.444444444445</v>
      </c>
      <c r="L22">
        <v>1597.5699462890625</v>
      </c>
      <c r="M22">
        <v>14670517</v>
      </c>
      <c r="N22">
        <v>7.9623934546681242E-3</v>
      </c>
      <c r="O22">
        <v>12.6199951171875</v>
      </c>
      <c r="P22" s="95">
        <v>45880.444444444445</v>
      </c>
      <c r="Q22">
        <v>1745.02001953125</v>
      </c>
      <c r="R22">
        <v>4238873</v>
      </c>
      <c r="S22">
        <v>9.2188122479504048E-3</v>
      </c>
      <c r="T22">
        <v>15.9400634765625</v>
      </c>
      <c r="U22" s="95">
        <v>45880.444444444445</v>
      </c>
      <c r="V22">
        <v>275.08999633789063</v>
      </c>
      <c r="W22">
        <v>1425183</v>
      </c>
      <c r="X22">
        <v>9.6528112944836621E-3</v>
      </c>
      <c r="Y22">
        <v>2.6300048828125</v>
      </c>
      <c r="Z22" s="95">
        <v>45880.444444444445</v>
      </c>
      <c r="AA22">
        <v>109.25</v>
      </c>
      <c r="AB22">
        <v>848447</v>
      </c>
      <c r="AC22">
        <v>6.5413587477783624E-3</v>
      </c>
      <c r="AD22">
        <v>0.70999908447265625</v>
      </c>
      <c r="AE22" s="95">
        <v>45880.444444444445</v>
      </c>
      <c r="AF22">
        <v>1742</v>
      </c>
      <c r="AG22">
        <v>2311</v>
      </c>
      <c r="AH22">
        <v>1.0909963649511413E-2</v>
      </c>
      <c r="AI22">
        <v>18.800048828125</v>
      </c>
      <c r="AJ22" s="95">
        <v>45880.444444444445</v>
      </c>
      <c r="AK22">
        <v>1730</v>
      </c>
      <c r="AL22">
        <v>6</v>
      </c>
      <c r="AM22">
        <v>6.5161454815591303E-3</v>
      </c>
      <c r="AN22">
        <v>11.199951171875</v>
      </c>
    </row>
    <row r="23" spans="1:40" x14ac:dyDescent="0.35">
      <c r="A23" s="1">
        <v>45880.447916666664</v>
      </c>
      <c r="B23" s="158" t="s">
        <v>24</v>
      </c>
      <c r="C23">
        <v>1597.0799560546875</v>
      </c>
      <c r="D23">
        <v>1598.3800048828125</v>
      </c>
      <c r="E23">
        <v>1597.0799560546875</v>
      </c>
      <c r="F23">
        <v>1598.0400390625</v>
      </c>
      <c r="G23">
        <v>13697736</v>
      </c>
      <c r="H23">
        <v>8.2589913207962787E-3</v>
      </c>
      <c r="I23">
        <v>13.090087890625</v>
      </c>
      <c r="K23" s="95">
        <v>45880.447916666664</v>
      </c>
      <c r="L23">
        <v>1598.0400390625</v>
      </c>
      <c r="M23">
        <v>13697736</v>
      </c>
      <c r="N23">
        <v>8.2589913207962787E-3</v>
      </c>
      <c r="O23">
        <v>13.090087890625</v>
      </c>
      <c r="P23" s="95">
        <v>45880.447916666664</v>
      </c>
      <c r="Q23">
        <v>1745.6099853515625</v>
      </c>
      <c r="R23">
        <v>4508915</v>
      </c>
      <c r="S23">
        <v>9.5600144105494368E-3</v>
      </c>
      <c r="T23">
        <v>16.530029296875</v>
      </c>
      <c r="U23" s="95">
        <v>45880.447916666664</v>
      </c>
      <c r="V23">
        <v>275.04000854492188</v>
      </c>
      <c r="W23">
        <v>1902461</v>
      </c>
      <c r="X23">
        <v>9.4693429155051946E-3</v>
      </c>
      <c r="Y23">
        <v>2.58001708984375</v>
      </c>
      <c r="Z23" s="95">
        <v>45880.447916666664</v>
      </c>
      <c r="AA23">
        <v>109.16000366210938</v>
      </c>
      <c r="AB23">
        <v>916193</v>
      </c>
      <c r="AC23">
        <v>5.7122050981421712E-3</v>
      </c>
      <c r="AD23">
        <v>0.62000274658203125</v>
      </c>
      <c r="AE23" s="95">
        <v>45880.447916666664</v>
      </c>
      <c r="AF23">
        <v>1741.300048828125</v>
      </c>
      <c r="AG23">
        <v>2954</v>
      </c>
      <c r="AH23">
        <v>1.0503770989513371E-2</v>
      </c>
      <c r="AI23">
        <v>18.10009765625</v>
      </c>
      <c r="AJ23" s="95">
        <v>45880.447916666664</v>
      </c>
      <c r="AK23">
        <v>1729.699951171875</v>
      </c>
      <c r="AL23">
        <v>2</v>
      </c>
      <c r="AM23">
        <v>6.3415767012466257E-3</v>
      </c>
      <c r="AN23">
        <v>10.89990234375</v>
      </c>
    </row>
    <row r="24" spans="1:40" x14ac:dyDescent="0.35">
      <c r="A24" s="1">
        <v>45880.451388888891</v>
      </c>
      <c r="B24" s="158" t="s">
        <v>24</v>
      </c>
      <c r="C24">
        <v>1598.06005859375</v>
      </c>
      <c r="D24">
        <v>1599.1400146484375</v>
      </c>
      <c r="E24">
        <v>1597.9100341796875</v>
      </c>
      <c r="F24">
        <v>1598.9000244140625</v>
      </c>
      <c r="G24">
        <v>15261329</v>
      </c>
      <c r="H24">
        <v>8.8015859629341237E-3</v>
      </c>
      <c r="I24">
        <v>13.9500732421875</v>
      </c>
      <c r="K24" s="95">
        <v>45880.451388888891</v>
      </c>
      <c r="L24">
        <v>1598.9000244140625</v>
      </c>
      <c r="M24">
        <v>15261329</v>
      </c>
      <c r="N24">
        <v>8.8015859629341237E-3</v>
      </c>
      <c r="O24">
        <v>13.9500732421875</v>
      </c>
      <c r="P24" s="95">
        <v>45880.451388888891</v>
      </c>
      <c r="Q24">
        <v>1746.6800537109375</v>
      </c>
      <c r="R24">
        <v>5598837</v>
      </c>
      <c r="S24">
        <v>1.0178880157982319E-2</v>
      </c>
      <c r="T24">
        <v>17.60009765625</v>
      </c>
      <c r="U24" s="95">
        <v>45880.451388888891</v>
      </c>
      <c r="V24">
        <v>274.97000122070313</v>
      </c>
      <c r="W24">
        <v>1802809</v>
      </c>
      <c r="X24">
        <v>9.2123975788894422E-3</v>
      </c>
      <c r="Y24">
        <v>2.510009765625</v>
      </c>
      <c r="Z24" s="95">
        <v>45880.451388888891</v>
      </c>
      <c r="AA24">
        <v>109.18000030517578</v>
      </c>
      <c r="AB24">
        <v>502182</v>
      </c>
      <c r="AC24">
        <v>5.8964380343660147E-3</v>
      </c>
      <c r="AD24">
        <v>0.6399993896484375</v>
      </c>
      <c r="AE24" s="95">
        <v>45880.451388888891</v>
      </c>
      <c r="AF24">
        <v>1743.199951171875</v>
      </c>
      <c r="AG24">
        <v>3018</v>
      </c>
      <c r="AH24">
        <v>1.1606314163599443E-2</v>
      </c>
      <c r="AI24">
        <v>20</v>
      </c>
      <c r="AJ24" s="95">
        <v>45880.451388888891</v>
      </c>
      <c r="AK24">
        <v>1732.699951171875</v>
      </c>
      <c r="AL24">
        <v>4</v>
      </c>
      <c r="AM24">
        <v>8.0869804217348785E-3</v>
      </c>
      <c r="AN24">
        <v>13.89990234375</v>
      </c>
    </row>
    <row r="25" spans="1:40" x14ac:dyDescent="0.35">
      <c r="A25" s="1">
        <v>45880.454861111109</v>
      </c>
      <c r="B25" s="158" t="s">
        <v>24</v>
      </c>
      <c r="C25">
        <v>1598.8800048828125</v>
      </c>
      <c r="D25">
        <v>1599.199951171875</v>
      </c>
      <c r="E25">
        <v>1597.8299560546875</v>
      </c>
      <c r="F25">
        <v>1598.3299560546875</v>
      </c>
      <c r="G25">
        <v>15071485</v>
      </c>
      <c r="H25">
        <v>8.4419100255624085E-3</v>
      </c>
      <c r="I25">
        <v>13.3800048828125</v>
      </c>
      <c r="K25" s="95">
        <v>45880.454861111109</v>
      </c>
      <c r="L25">
        <v>1598.3299560546875</v>
      </c>
      <c r="M25">
        <v>15071485</v>
      </c>
      <c r="N25">
        <v>8.4419100255624085E-3</v>
      </c>
      <c r="O25">
        <v>13.3800048828125</v>
      </c>
      <c r="P25" s="95">
        <v>45880.454861111109</v>
      </c>
      <c r="Q25">
        <v>1746.0699462890625</v>
      </c>
      <c r="R25">
        <v>5010014</v>
      </c>
      <c r="S25">
        <v>9.8260292561263372E-3</v>
      </c>
      <c r="T25">
        <v>16.989990234375</v>
      </c>
      <c r="U25" s="95">
        <v>45880.454861111109</v>
      </c>
      <c r="V25">
        <v>274.97000122070313</v>
      </c>
      <c r="W25">
        <v>1613838</v>
      </c>
      <c r="X25">
        <v>9.2123975788894422E-3</v>
      </c>
      <c r="Y25">
        <v>2.510009765625</v>
      </c>
      <c r="Z25" s="95">
        <v>45880.454861111109</v>
      </c>
      <c r="AA25">
        <v>109.12000274658203</v>
      </c>
      <c r="AB25">
        <v>769052</v>
      </c>
      <c r="AC25">
        <v>5.3436689346085539E-3</v>
      </c>
      <c r="AD25">
        <v>0.5800018310546875</v>
      </c>
      <c r="AE25" s="95">
        <v>45880.454861111109</v>
      </c>
      <c r="AF25">
        <v>1741.199951171875</v>
      </c>
      <c r="AG25">
        <v>4381</v>
      </c>
      <c r="AH25">
        <v>1.0445682747239497E-2</v>
      </c>
      <c r="AI25">
        <v>18</v>
      </c>
      <c r="AJ25" s="95">
        <v>45880.454861111109</v>
      </c>
      <c r="AK25">
        <v>1730</v>
      </c>
      <c r="AL25">
        <v>3</v>
      </c>
      <c r="AM25">
        <v>6.5161454815591303E-3</v>
      </c>
      <c r="AN25">
        <v>11.199951171875</v>
      </c>
    </row>
    <row r="26" spans="1:40" x14ac:dyDescent="0.35">
      <c r="A26" s="1">
        <v>45880.458333333336</v>
      </c>
      <c r="B26" s="158" t="s">
        <v>24</v>
      </c>
      <c r="C26">
        <v>1597.6099853515625</v>
      </c>
      <c r="D26">
        <v>1597.989990234375</v>
      </c>
      <c r="E26">
        <v>1596.43994140625</v>
      </c>
      <c r="F26">
        <v>1596.72998046875</v>
      </c>
      <c r="G26">
        <v>17823786</v>
      </c>
      <c r="H26">
        <v>7.4324298304593913E-3</v>
      </c>
      <c r="I26">
        <v>11.780029296875</v>
      </c>
      <c r="K26" s="95">
        <v>45880.458333333336</v>
      </c>
      <c r="L26">
        <v>1596.72998046875</v>
      </c>
      <c r="M26">
        <v>17823786</v>
      </c>
      <c r="N26">
        <v>7.4324298304593913E-3</v>
      </c>
      <c r="O26">
        <v>11.780029296875</v>
      </c>
      <c r="P26" s="95">
        <v>45880.458333333336</v>
      </c>
      <c r="Q26">
        <v>1744</v>
      </c>
      <c r="R26">
        <v>7405706</v>
      </c>
      <c r="S26">
        <v>8.6288918526105495E-3</v>
      </c>
      <c r="T26">
        <v>14.9200439453125</v>
      </c>
      <c r="U26" s="95">
        <v>45880.458333333336</v>
      </c>
      <c r="V26">
        <v>274.83999633789063</v>
      </c>
      <c r="W26">
        <v>2054098</v>
      </c>
      <c r="X26">
        <v>8.7352453844765816E-3</v>
      </c>
      <c r="Y26">
        <v>2.3800048828125</v>
      </c>
      <c r="Z26" s="95">
        <v>45880.458333333336</v>
      </c>
      <c r="AA26">
        <v>109.09999847412109</v>
      </c>
      <c r="AB26">
        <v>847307</v>
      </c>
      <c r="AC26">
        <v>5.1593657072987803E-3</v>
      </c>
      <c r="AD26">
        <v>0.55999755859375</v>
      </c>
      <c r="AE26" s="95">
        <v>45880.458333333336</v>
      </c>
      <c r="AF26">
        <v>1738.5</v>
      </c>
      <c r="AG26">
        <v>3607</v>
      </c>
      <c r="AH26">
        <v>8.8788586708815117E-3</v>
      </c>
      <c r="AI26">
        <v>15.300048828125</v>
      </c>
      <c r="AJ26" s="95">
        <v>45880.458333333336</v>
      </c>
      <c r="AK26">
        <v>1728.5</v>
      </c>
      <c r="AL26">
        <v>4</v>
      </c>
      <c r="AM26">
        <v>5.6434436213150044E-3</v>
      </c>
      <c r="AN26">
        <v>9.699951171875</v>
      </c>
    </row>
    <row r="27" spans="1:40" x14ac:dyDescent="0.35">
      <c r="A27" s="1">
        <v>45880.461805555555</v>
      </c>
      <c r="B27" s="158" t="s">
        <v>24</v>
      </c>
      <c r="C27">
        <v>1596.449951171875</v>
      </c>
      <c r="D27">
        <v>1596.5</v>
      </c>
      <c r="E27">
        <v>1595.1700439453125</v>
      </c>
      <c r="F27">
        <v>1595.699951171875</v>
      </c>
      <c r="G27">
        <v>17207974</v>
      </c>
      <c r="H27">
        <v>6.7825485543260853E-3</v>
      </c>
      <c r="I27">
        <v>10.75</v>
      </c>
      <c r="K27" s="95">
        <v>45880.461805555555</v>
      </c>
      <c r="L27">
        <v>1595.699951171875</v>
      </c>
      <c r="M27">
        <v>17207974</v>
      </c>
      <c r="N27">
        <v>6.7825485543260853E-3</v>
      </c>
      <c r="O27">
        <v>10.75</v>
      </c>
      <c r="P27" s="95">
        <v>45880.461805555555</v>
      </c>
      <c r="Q27">
        <v>1742.449951171875</v>
      </c>
      <c r="R27">
        <v>7350656</v>
      </c>
      <c r="S27">
        <v>7.7324331187635566E-3</v>
      </c>
      <c r="T27">
        <v>13.3699951171875</v>
      </c>
      <c r="U27" s="95">
        <v>45880.461805555555</v>
      </c>
      <c r="V27">
        <v>274.25</v>
      </c>
      <c r="W27">
        <v>2285413</v>
      </c>
      <c r="X27">
        <v>6.5698032777667574E-3</v>
      </c>
      <c r="Y27">
        <v>1.790008544921875</v>
      </c>
      <c r="Z27" s="95">
        <v>45880.461805555555</v>
      </c>
      <c r="AA27">
        <v>109.16999816894531</v>
      </c>
      <c r="AB27">
        <v>881244</v>
      </c>
      <c r="AC27">
        <v>5.8042864207111279E-3</v>
      </c>
      <c r="AD27">
        <v>0.62999725341796875</v>
      </c>
      <c r="AE27" s="95">
        <v>45880.461805555555</v>
      </c>
      <c r="AF27">
        <v>1739.699951171875</v>
      </c>
      <c r="AG27">
        <v>2605</v>
      </c>
      <c r="AH27">
        <v>9.5752091849695391E-3</v>
      </c>
      <c r="AI27">
        <v>16.5</v>
      </c>
      <c r="AJ27" s="95">
        <v>45880.461805555555</v>
      </c>
      <c r="AK27">
        <v>1727.699951171875</v>
      </c>
      <c r="AL27">
        <v>31</v>
      </c>
      <c r="AM27">
        <v>5.1779742209211235E-3</v>
      </c>
      <c r="AN27">
        <v>8.89990234375</v>
      </c>
    </row>
    <row r="28" spans="1:40" x14ac:dyDescent="0.35">
      <c r="A28" s="1">
        <v>45880.465277777781</v>
      </c>
      <c r="B28" s="158" t="s">
        <v>24</v>
      </c>
      <c r="C28">
        <v>1595.2099609375</v>
      </c>
      <c r="D28">
        <v>1596.3800048828125</v>
      </c>
      <c r="E28">
        <v>1595.1199951171875</v>
      </c>
      <c r="F28">
        <v>1596.02001953125</v>
      </c>
      <c r="G28">
        <v>15008297</v>
      </c>
      <c r="H28">
        <v>6.9844908043878925E-3</v>
      </c>
      <c r="I28">
        <v>11.070068359375</v>
      </c>
      <c r="K28" s="95">
        <v>45880.465277777781</v>
      </c>
      <c r="L28">
        <v>1596.02001953125</v>
      </c>
      <c r="M28">
        <v>15008297</v>
      </c>
      <c r="N28">
        <v>6.9844908043878925E-3</v>
      </c>
      <c r="O28">
        <v>11.070068359375</v>
      </c>
      <c r="P28" s="95">
        <v>45880.465277777781</v>
      </c>
      <c r="Q28">
        <v>1742.5699462890625</v>
      </c>
      <c r="R28">
        <v>5202994</v>
      </c>
      <c r="S28">
        <v>7.8018313653670842E-3</v>
      </c>
      <c r="T28">
        <v>13.489990234375</v>
      </c>
      <c r="U28" s="95">
        <v>45880.465277777781</v>
      </c>
      <c r="V28">
        <v>274.29998779296875</v>
      </c>
      <c r="W28">
        <v>1554240</v>
      </c>
      <c r="X28">
        <v>6.7532716567452241E-3</v>
      </c>
      <c r="Y28">
        <v>1.839996337890625</v>
      </c>
      <c r="Z28" s="95">
        <v>45880.465277777781</v>
      </c>
      <c r="AA28">
        <v>109.06999969482422</v>
      </c>
      <c r="AB28">
        <v>661199</v>
      </c>
      <c r="AC28">
        <v>4.8829811574200499E-3</v>
      </c>
      <c r="AD28">
        <v>0.529998779296875</v>
      </c>
      <c r="AE28" s="95">
        <v>45880.465277777781</v>
      </c>
      <c r="AF28">
        <v>1740.800048828125</v>
      </c>
      <c r="AG28">
        <v>2592</v>
      </c>
      <c r="AH28">
        <v>1.0213613135423386E-2</v>
      </c>
      <c r="AI28">
        <v>17.60009765625</v>
      </c>
      <c r="AJ28" s="95">
        <v>45880.465277777781</v>
      </c>
      <c r="AK28">
        <v>1728.5</v>
      </c>
      <c r="AL28">
        <v>6</v>
      </c>
      <c r="AM28">
        <v>5.6434436213150044E-3</v>
      </c>
      <c r="AN28">
        <v>9.699951171875</v>
      </c>
    </row>
    <row r="29" spans="1:40" x14ac:dyDescent="0.35">
      <c r="A29" s="1">
        <v>45880.46875</v>
      </c>
      <c r="B29" s="158" t="s">
        <v>24</v>
      </c>
      <c r="C29">
        <v>1596.27001953125</v>
      </c>
      <c r="D29">
        <v>1597.530029296875</v>
      </c>
      <c r="E29">
        <v>1595.81005859375</v>
      </c>
      <c r="F29">
        <v>1596.06005859375</v>
      </c>
      <c r="G29">
        <v>13505522</v>
      </c>
      <c r="H29">
        <v>7.0097528402461202E-3</v>
      </c>
      <c r="I29">
        <v>11.110107421875</v>
      </c>
      <c r="K29" s="95">
        <v>45880.46875</v>
      </c>
      <c r="L29">
        <v>1596.06005859375</v>
      </c>
      <c r="M29">
        <v>13505522</v>
      </c>
      <c r="N29">
        <v>7.0097528402461202E-3</v>
      </c>
      <c r="O29">
        <v>11.110107421875</v>
      </c>
      <c r="P29" s="95">
        <v>45880.46875</v>
      </c>
      <c r="Q29">
        <v>1742.52001953125</v>
      </c>
      <c r="R29">
        <v>4298146</v>
      </c>
      <c r="S29">
        <v>7.7729566116937956E-3</v>
      </c>
      <c r="T29">
        <v>13.4400634765625</v>
      </c>
      <c r="U29" s="95">
        <v>45880.46875</v>
      </c>
      <c r="V29">
        <v>274.70999145507813</v>
      </c>
      <c r="W29">
        <v>1514839</v>
      </c>
      <c r="X29">
        <v>8.2580931900637193E-3</v>
      </c>
      <c r="Y29">
        <v>2.25</v>
      </c>
      <c r="Z29" s="95">
        <v>45880.46875</v>
      </c>
      <c r="AA29">
        <v>109.01999664306641</v>
      </c>
      <c r="AB29">
        <v>552068</v>
      </c>
      <c r="AC29">
        <v>4.4222933802315458E-3</v>
      </c>
      <c r="AD29">
        <v>0.4799957275390625</v>
      </c>
      <c r="AE29" s="95">
        <v>45880.46875</v>
      </c>
      <c r="AF29">
        <v>1742</v>
      </c>
      <c r="AG29">
        <v>3089</v>
      </c>
      <c r="AH29">
        <v>1.0909963649511413E-2</v>
      </c>
      <c r="AI29">
        <v>18.800048828125</v>
      </c>
      <c r="AJ29" s="95">
        <v>45880.46875</v>
      </c>
      <c r="AK29">
        <v>1729.9000244140625</v>
      </c>
      <c r="AL29">
        <v>5</v>
      </c>
      <c r="AM29">
        <v>6.4579795616746954E-3</v>
      </c>
      <c r="AN29">
        <v>11.0999755859375</v>
      </c>
    </row>
    <row r="30" spans="1:40" x14ac:dyDescent="0.35">
      <c r="A30" s="1">
        <v>45880.472222222219</v>
      </c>
      <c r="B30" s="158" t="s">
        <v>24</v>
      </c>
      <c r="C30">
        <v>1597.719970703125</v>
      </c>
      <c r="D30">
        <v>1599.25</v>
      </c>
      <c r="E30">
        <v>1597.3299560546875</v>
      </c>
      <c r="F30">
        <v>1598.9100341796875</v>
      </c>
      <c r="G30">
        <v>14035000</v>
      </c>
      <c r="H30">
        <v>8.8079014718986815E-3</v>
      </c>
      <c r="I30">
        <v>13.9600830078125</v>
      </c>
      <c r="K30" s="95">
        <v>45880.472222222219</v>
      </c>
      <c r="L30">
        <v>1598.9100341796875</v>
      </c>
      <c r="M30">
        <v>14035000</v>
      </c>
      <c r="N30">
        <v>8.8079014718986815E-3</v>
      </c>
      <c r="O30">
        <v>13.9600830078125</v>
      </c>
      <c r="P30" s="95">
        <v>45880.472222222219</v>
      </c>
      <c r="Q30">
        <v>1745.1500244140625</v>
      </c>
      <c r="R30">
        <v>6608184</v>
      </c>
      <c r="S30">
        <v>9.2939995649725382E-3</v>
      </c>
      <c r="T30">
        <v>16.070068359375</v>
      </c>
      <c r="U30" s="95">
        <v>45880.472222222219</v>
      </c>
      <c r="V30">
        <v>274.6300048828125</v>
      </c>
      <c r="W30">
        <v>1430447</v>
      </c>
      <c r="X30">
        <v>7.9645213821866994E-3</v>
      </c>
      <c r="Y30">
        <v>2.170013427734375</v>
      </c>
      <c r="Z30" s="95">
        <v>45880.472222222219</v>
      </c>
      <c r="AA30">
        <v>109.08999633789063</v>
      </c>
      <c r="AB30">
        <v>730684</v>
      </c>
      <c r="AC30">
        <v>5.0672140936438934E-3</v>
      </c>
      <c r="AD30">
        <v>0.54999542236328125</v>
      </c>
      <c r="AE30" s="95">
        <v>45880.472222222219</v>
      </c>
      <c r="AF30">
        <v>1743</v>
      </c>
      <c r="AG30">
        <v>4330</v>
      </c>
      <c r="AH30">
        <v>1.1490279357691386E-2</v>
      </c>
      <c r="AI30">
        <v>19.800048828125</v>
      </c>
      <c r="AJ30" s="95">
        <v>45880.472222222219</v>
      </c>
      <c r="AK30">
        <v>1730.0999755859375</v>
      </c>
      <c r="AL30">
        <v>13</v>
      </c>
      <c r="AM30">
        <v>6.5743114014435661E-3</v>
      </c>
      <c r="AN30">
        <v>11.2999267578125</v>
      </c>
    </row>
    <row r="31" spans="1:40" x14ac:dyDescent="0.35">
      <c r="A31" s="1">
        <v>45880.475694444445</v>
      </c>
      <c r="B31" s="158" t="s">
        <v>24</v>
      </c>
      <c r="C31">
        <v>1599.25</v>
      </c>
      <c r="D31">
        <v>1600.4100341796875</v>
      </c>
      <c r="E31">
        <v>1598.699951171875</v>
      </c>
      <c r="F31">
        <v>1600.300048828125</v>
      </c>
      <c r="G31">
        <v>18055166</v>
      </c>
      <c r="H31">
        <v>9.6849100155500158E-3</v>
      </c>
      <c r="I31">
        <v>15.35009765625</v>
      </c>
      <c r="K31" s="95">
        <v>45880.475694444445</v>
      </c>
      <c r="L31">
        <v>1600.300048828125</v>
      </c>
      <c r="M31">
        <v>18055166</v>
      </c>
      <c r="N31">
        <v>9.6849100155500158E-3</v>
      </c>
      <c r="O31">
        <v>15.35009765625</v>
      </c>
      <c r="P31" s="95">
        <v>45880.475694444445</v>
      </c>
      <c r="Q31">
        <v>1745.4300537109375</v>
      </c>
      <c r="R31">
        <v>7537616</v>
      </c>
      <c r="S31">
        <v>9.4559523398540148E-3</v>
      </c>
      <c r="T31">
        <v>16.35009765625</v>
      </c>
      <c r="U31" s="95">
        <v>45880.475694444445</v>
      </c>
      <c r="V31">
        <v>274.79998779296875</v>
      </c>
      <c r="W31">
        <v>2285226</v>
      </c>
      <c r="X31">
        <v>8.5884034767593834E-3</v>
      </c>
      <c r="Y31">
        <v>2.339996337890625</v>
      </c>
      <c r="Z31" s="95">
        <v>45880.475694444445</v>
      </c>
      <c r="AA31">
        <v>109.22000122070313</v>
      </c>
      <c r="AB31">
        <v>1051153</v>
      </c>
      <c r="AC31">
        <v>6.264974197899632E-3</v>
      </c>
      <c r="AD31">
        <v>0.68000030517578125</v>
      </c>
      <c r="AE31" s="95">
        <v>45880.475694444445</v>
      </c>
      <c r="AF31">
        <v>1744</v>
      </c>
      <c r="AG31">
        <v>2685</v>
      </c>
      <c r="AH31">
        <v>1.2070595065871359E-2</v>
      </c>
      <c r="AI31">
        <v>20.800048828125</v>
      </c>
      <c r="AJ31" s="95">
        <v>45880.475694444445</v>
      </c>
      <c r="AK31">
        <v>1730</v>
      </c>
      <c r="AL31">
        <v>8</v>
      </c>
      <c r="AM31">
        <v>6.5161454815591303E-3</v>
      </c>
      <c r="AN31">
        <v>11.199951171875</v>
      </c>
    </row>
    <row r="32" spans="1:40" x14ac:dyDescent="0.35">
      <c r="A32" s="1">
        <v>45880.479166666664</v>
      </c>
      <c r="B32" s="158" t="s">
        <v>24</v>
      </c>
      <c r="C32">
        <v>1600.4100341796875</v>
      </c>
      <c r="D32">
        <v>1600.4100341796875</v>
      </c>
      <c r="E32">
        <v>1600.4100341796875</v>
      </c>
      <c r="F32">
        <v>1600.4100341796875</v>
      </c>
      <c r="G32">
        <v>555401</v>
      </c>
      <c r="H32">
        <v>9.7543035957581344E-3</v>
      </c>
      <c r="I32">
        <v>15.4600830078125</v>
      </c>
      <c r="K32" s="95">
        <v>45880.479166666664</v>
      </c>
      <c r="L32">
        <v>1600.4100341796875</v>
      </c>
      <c r="M32">
        <v>555401</v>
      </c>
      <c r="N32">
        <v>9.7543035957581344E-3</v>
      </c>
      <c r="O32">
        <v>15.4600830078125</v>
      </c>
      <c r="P32" s="95">
        <v>45880.479166666664</v>
      </c>
      <c r="Q32">
        <v>1745.9599609375</v>
      </c>
      <c r="R32">
        <v>107440</v>
      </c>
      <c r="S32">
        <v>9.7624200799414154E-3</v>
      </c>
      <c r="T32">
        <v>16.8800048828125</v>
      </c>
      <c r="U32" s="95">
        <v>45880.479166666664</v>
      </c>
      <c r="V32">
        <v>274.80999755859375</v>
      </c>
      <c r="W32">
        <v>61703</v>
      </c>
      <c r="X32">
        <v>8.6251419555780275E-3</v>
      </c>
      <c r="Y32">
        <v>2.350006103515625</v>
      </c>
      <c r="Z32" s="95">
        <v>45880.479166666664</v>
      </c>
      <c r="AA32">
        <v>109.22000122070313</v>
      </c>
      <c r="AB32">
        <v>43222</v>
      </c>
      <c r="AC32">
        <v>6.264974197899632E-3</v>
      </c>
      <c r="AD32">
        <v>0.68000030517578125</v>
      </c>
      <c r="AE32" s="95">
        <v>45880.479166666664</v>
      </c>
      <c r="AF32">
        <v>1744</v>
      </c>
      <c r="AG32">
        <v>0</v>
      </c>
      <c r="AH32">
        <v>1.2070595065871359E-2</v>
      </c>
      <c r="AI32">
        <v>20.800048828125</v>
      </c>
      <c r="AJ32" s="95">
        <v>45880.479166666664</v>
      </c>
      <c r="AK32">
        <v>1730</v>
      </c>
      <c r="AL32">
        <v>0</v>
      </c>
      <c r="AM32">
        <v>6.5161454815591303E-3</v>
      </c>
      <c r="AN32">
        <v>11.199951171875</v>
      </c>
    </row>
    <row r="33" spans="1:40" x14ac:dyDescent="0.35">
      <c r="A33" s="1">
        <v>45880.541666666664</v>
      </c>
      <c r="B33" s="158" t="s">
        <v>24</v>
      </c>
      <c r="C33">
        <v>1599.1800537109375</v>
      </c>
      <c r="D33">
        <v>1599.949951171875</v>
      </c>
      <c r="E33">
        <v>1598.530029296875</v>
      </c>
      <c r="F33">
        <v>1598.9200439453125</v>
      </c>
      <c r="G33">
        <v>50154956</v>
      </c>
      <c r="H33">
        <v>8.8142169808632376E-3</v>
      </c>
      <c r="I33">
        <v>13.9700927734375</v>
      </c>
      <c r="K33" s="95">
        <v>45880.541666666664</v>
      </c>
      <c r="L33">
        <v>1598.9200439453125</v>
      </c>
      <c r="M33">
        <v>50154956</v>
      </c>
      <c r="N33">
        <v>8.8142169808632376E-3</v>
      </c>
      <c r="O33">
        <v>13.9700927734375</v>
      </c>
      <c r="P33" s="95">
        <v>45880.541666666664</v>
      </c>
      <c r="Q33">
        <v>1744.1400146484375</v>
      </c>
      <c r="R33">
        <v>18915493</v>
      </c>
      <c r="S33">
        <v>8.7098682400512887E-3</v>
      </c>
      <c r="T33">
        <v>15.06005859375</v>
      </c>
      <c r="U33" s="95">
        <v>45880.541666666664</v>
      </c>
      <c r="V33">
        <v>274.73001098632813</v>
      </c>
      <c r="W33">
        <v>4890374</v>
      </c>
      <c r="X33">
        <v>8.3315701477010059E-3</v>
      </c>
      <c r="Y33">
        <v>2.27001953125</v>
      </c>
      <c r="Z33" s="95">
        <v>45880.541666666664</v>
      </c>
      <c r="AA33">
        <v>109.12000274658203</v>
      </c>
      <c r="AB33">
        <v>4924574</v>
      </c>
      <c r="AC33">
        <v>5.3436689346085539E-3</v>
      </c>
      <c r="AD33">
        <v>0.5800018310546875</v>
      </c>
      <c r="AE33" s="95">
        <v>45880.541666666664</v>
      </c>
      <c r="AF33">
        <v>1744.199951171875</v>
      </c>
      <c r="AG33">
        <v>3794</v>
      </c>
      <c r="AH33">
        <v>1.2186629871779413E-2</v>
      </c>
      <c r="AI33">
        <v>21</v>
      </c>
      <c r="AJ33" s="95">
        <v>45880.541666666664</v>
      </c>
      <c r="AK33">
        <v>1730.0999755859375</v>
      </c>
      <c r="AL33">
        <v>16</v>
      </c>
      <c r="AM33">
        <v>6.5743114014435661E-3</v>
      </c>
      <c r="AN33">
        <v>11.2999267578125</v>
      </c>
    </row>
    <row r="34" spans="1:40" x14ac:dyDescent="0.35">
      <c r="A34" s="1">
        <v>45880.545138888891</v>
      </c>
      <c r="B34" s="158" t="s">
        <v>24</v>
      </c>
      <c r="C34">
        <v>1599.18994140625</v>
      </c>
      <c r="D34">
        <v>1601.199951171875</v>
      </c>
      <c r="E34">
        <v>1598.9100341796875</v>
      </c>
      <c r="F34">
        <v>1600.8900146484375</v>
      </c>
      <c r="G34">
        <v>36620100</v>
      </c>
      <c r="H34">
        <v>1.0057139952448838E-2</v>
      </c>
      <c r="I34">
        <v>15.9400634765625</v>
      </c>
      <c r="K34" s="95">
        <v>45880.545138888891</v>
      </c>
      <c r="L34">
        <v>1600.8900146484375</v>
      </c>
      <c r="M34">
        <v>36620100</v>
      </c>
      <c r="N34">
        <v>1.0057139952448838E-2</v>
      </c>
      <c r="O34">
        <v>15.9400634765625</v>
      </c>
      <c r="P34" s="95">
        <v>45880.545138888891</v>
      </c>
      <c r="Q34">
        <v>1747.0400390625</v>
      </c>
      <c r="R34">
        <v>15538625</v>
      </c>
      <c r="S34">
        <v>1.0387074897792902E-2</v>
      </c>
      <c r="T34">
        <v>17.9600830078125</v>
      </c>
      <c r="U34" s="95">
        <v>45880.545138888891</v>
      </c>
      <c r="V34">
        <v>275.20001220703125</v>
      </c>
      <c r="W34">
        <v>4531064</v>
      </c>
      <c r="X34">
        <v>1.0056598538816611E-2</v>
      </c>
      <c r="Y34">
        <v>2.740020751953125</v>
      </c>
      <c r="Z34" s="95">
        <v>45880.545138888891</v>
      </c>
      <c r="AA34">
        <v>109.26000213623047</v>
      </c>
      <c r="AB34">
        <v>2777532</v>
      </c>
      <c r="AC34">
        <v>6.6335103614332492E-3</v>
      </c>
      <c r="AD34">
        <v>0.720001220703125</v>
      </c>
      <c r="AE34" s="95">
        <v>45880.545138888891</v>
      </c>
      <c r="AF34">
        <v>1745</v>
      </c>
      <c r="AG34">
        <v>4547</v>
      </c>
      <c r="AH34">
        <v>1.2650910774051331E-2</v>
      </c>
      <c r="AI34">
        <v>21.800048828125</v>
      </c>
      <c r="AJ34" s="95">
        <v>45880.545138888891</v>
      </c>
      <c r="AK34">
        <v>1730.9000244140625</v>
      </c>
      <c r="AL34">
        <v>7</v>
      </c>
      <c r="AM34">
        <v>7.0397808018374461E-3</v>
      </c>
      <c r="AN34">
        <v>12.0999755859375</v>
      </c>
    </row>
    <row r="35" spans="1:40" x14ac:dyDescent="0.35">
      <c r="A35" s="1">
        <v>45880.548611111109</v>
      </c>
      <c r="B35" s="158" t="s">
        <v>24</v>
      </c>
      <c r="C35">
        <v>1601.0799560546875</v>
      </c>
      <c r="D35">
        <v>1601.27001953125</v>
      </c>
      <c r="E35">
        <v>1599.9599609375</v>
      </c>
      <c r="F35">
        <v>1600.5899658203125</v>
      </c>
      <c r="G35">
        <v>38473833</v>
      </c>
      <c r="H35">
        <v>9.8678287203161456E-3</v>
      </c>
      <c r="I35">
        <v>15.6400146484375</v>
      </c>
      <c r="K35" s="95">
        <v>45880.548611111109</v>
      </c>
      <c r="L35">
        <v>1600.5899658203125</v>
      </c>
      <c r="M35">
        <v>38473833</v>
      </c>
      <c r="N35">
        <v>9.8678287203161456E-3</v>
      </c>
      <c r="O35">
        <v>15.6400146484375</v>
      </c>
      <c r="P35" s="95">
        <v>45880.548611111109</v>
      </c>
      <c r="Q35">
        <v>1745.5899658203125</v>
      </c>
      <c r="R35">
        <v>15338352</v>
      </c>
      <c r="S35">
        <v>9.5484362697122252E-3</v>
      </c>
      <c r="T35">
        <v>16.510009765625</v>
      </c>
      <c r="U35" s="95">
        <v>45880.548611111109</v>
      </c>
      <c r="V35">
        <v>275</v>
      </c>
      <c r="W35">
        <v>4518598</v>
      </c>
      <c r="X35">
        <v>9.3225010077879981E-3</v>
      </c>
      <c r="Y35">
        <v>2.540008544921875</v>
      </c>
      <c r="Z35" s="95">
        <v>45880.548611111109</v>
      </c>
      <c r="AA35">
        <v>109.25</v>
      </c>
      <c r="AB35">
        <v>1378037</v>
      </c>
      <c r="AC35">
        <v>6.5413587477783624E-3</v>
      </c>
      <c r="AD35">
        <v>0.70999908447265625</v>
      </c>
      <c r="AE35" s="95">
        <v>45880.548611111109</v>
      </c>
      <c r="AF35">
        <v>1742</v>
      </c>
      <c r="AG35">
        <v>5284</v>
      </c>
      <c r="AH35">
        <v>1.0909963649511413E-2</v>
      </c>
      <c r="AI35">
        <v>18.800048828125</v>
      </c>
      <c r="AJ35" s="95">
        <v>45880.548611111109</v>
      </c>
      <c r="AK35">
        <v>1728.5999755859375</v>
      </c>
      <c r="AL35">
        <v>14</v>
      </c>
      <c r="AM35">
        <v>5.7016095411994393E-3</v>
      </c>
      <c r="AN35">
        <v>9.7999267578125</v>
      </c>
    </row>
    <row r="36" spans="1:40" x14ac:dyDescent="0.35">
      <c r="A36" s="1">
        <v>45880.552083333336</v>
      </c>
      <c r="B36" s="158" t="s">
        <v>24</v>
      </c>
      <c r="C36">
        <v>1599.6600341796875</v>
      </c>
      <c r="D36">
        <v>1600.2900390625</v>
      </c>
      <c r="E36">
        <v>1596.75</v>
      </c>
      <c r="F36">
        <v>1597.3699951171875</v>
      </c>
      <c r="G36">
        <v>44517145</v>
      </c>
      <c r="H36">
        <v>7.8362373121809992E-3</v>
      </c>
      <c r="I36">
        <v>12.4200439453125</v>
      </c>
      <c r="K36" s="95">
        <v>45880.552083333336</v>
      </c>
      <c r="L36">
        <v>1597.3699951171875</v>
      </c>
      <c r="M36">
        <v>44517145</v>
      </c>
      <c r="N36">
        <v>7.8362373121809992E-3</v>
      </c>
      <c r="O36">
        <v>12.4200439453125</v>
      </c>
      <c r="P36" s="95">
        <v>45880.552083333336</v>
      </c>
      <c r="Q36">
        <v>1741.4000244140625</v>
      </c>
      <c r="R36">
        <v>15211916</v>
      </c>
      <c r="S36">
        <v>7.1252161105876234E-3</v>
      </c>
      <c r="T36">
        <v>12.320068359375</v>
      </c>
      <c r="U36" s="95">
        <v>45880.552083333336</v>
      </c>
      <c r="V36">
        <v>274.67001342773438</v>
      </c>
      <c r="W36">
        <v>4286675</v>
      </c>
      <c r="X36">
        <v>8.1113632899038959E-3</v>
      </c>
      <c r="Y36">
        <v>2.21002197265625</v>
      </c>
      <c r="Z36" s="95">
        <v>45880.552083333336</v>
      </c>
      <c r="AA36">
        <v>109.26999664306641</v>
      </c>
      <c r="AB36">
        <v>1379825</v>
      </c>
      <c r="AC36">
        <v>6.725591684002206E-3</v>
      </c>
      <c r="AD36">
        <v>0.7299957275390625</v>
      </c>
      <c r="AE36" s="95">
        <v>45880.552083333336</v>
      </c>
      <c r="AF36">
        <v>1738</v>
      </c>
      <c r="AG36">
        <v>7180</v>
      </c>
      <c r="AH36">
        <v>8.5887008167915262E-3</v>
      </c>
      <c r="AI36">
        <v>14.800048828125</v>
      </c>
      <c r="AJ36" s="95">
        <v>45880.552083333336</v>
      </c>
      <c r="AK36">
        <v>1725.5</v>
      </c>
      <c r="AL36">
        <v>24</v>
      </c>
      <c r="AM36">
        <v>3.8980399008267516E-3</v>
      </c>
      <c r="AN36">
        <v>6.699951171875</v>
      </c>
    </row>
    <row r="37" spans="1:40" x14ac:dyDescent="0.35">
      <c r="A37" s="1">
        <v>45880.555555555555</v>
      </c>
      <c r="B37" s="158" t="s">
        <v>24</v>
      </c>
      <c r="C37">
        <v>1595.6800537109375</v>
      </c>
      <c r="D37">
        <v>1596.75</v>
      </c>
      <c r="E37">
        <v>1594.9200439453125</v>
      </c>
      <c r="F37">
        <v>1595.1300048828125</v>
      </c>
      <c r="G37">
        <v>40465690</v>
      </c>
      <c r="H37">
        <v>6.4229496353563759E-3</v>
      </c>
      <c r="I37">
        <v>10.1800537109375</v>
      </c>
      <c r="K37" s="95">
        <v>45880.555555555555</v>
      </c>
      <c r="L37">
        <v>1595.1300048828125</v>
      </c>
      <c r="M37">
        <v>40465690</v>
      </c>
      <c r="N37">
        <v>6.4229496353563759E-3</v>
      </c>
      <c r="O37">
        <v>10.1800537109375</v>
      </c>
      <c r="P37" s="95">
        <v>45880.555555555555</v>
      </c>
      <c r="Q37">
        <v>1739.47998046875</v>
      </c>
      <c r="R37">
        <v>14884901</v>
      </c>
      <c r="S37">
        <v>6.0147735665114421E-3</v>
      </c>
      <c r="T37">
        <v>10.4000244140625</v>
      </c>
      <c r="U37" s="95">
        <v>45880.555555555555</v>
      </c>
      <c r="V37">
        <v>274.16000366210938</v>
      </c>
      <c r="W37">
        <v>5436554</v>
      </c>
      <c r="X37">
        <v>6.2394929910710934E-3</v>
      </c>
      <c r="Y37">
        <v>1.70001220703125</v>
      </c>
      <c r="Z37" s="95">
        <v>45880.555555555555</v>
      </c>
      <c r="AA37">
        <v>109.16999816894531</v>
      </c>
      <c r="AB37">
        <v>1244443</v>
      </c>
      <c r="AC37">
        <v>5.8042864207111279E-3</v>
      </c>
      <c r="AD37">
        <v>0.62999725341796875</v>
      </c>
      <c r="AE37" s="95">
        <v>45880.555555555555</v>
      </c>
      <c r="AF37">
        <v>1737.5</v>
      </c>
      <c r="AG37">
        <v>6544</v>
      </c>
      <c r="AH37">
        <v>8.298542962701539E-3</v>
      </c>
      <c r="AI37">
        <v>14.300048828125</v>
      </c>
      <c r="AJ37" s="95">
        <v>45880.555555555555</v>
      </c>
      <c r="AK37">
        <v>1723.5</v>
      </c>
      <c r="AL37">
        <v>12</v>
      </c>
      <c r="AM37">
        <v>2.7344374205012494E-3</v>
      </c>
      <c r="AN37">
        <v>4.699951171875</v>
      </c>
    </row>
    <row r="38" spans="1:40" x14ac:dyDescent="0.35">
      <c r="A38" s="1">
        <v>45880.559027777781</v>
      </c>
      <c r="B38" s="158" t="s">
        <v>24</v>
      </c>
      <c r="C38">
        <v>1595.2900390625</v>
      </c>
      <c r="D38">
        <v>1596.280029296875</v>
      </c>
      <c r="E38">
        <v>1595.030029296875</v>
      </c>
      <c r="F38">
        <v>1595.6700439453125</v>
      </c>
      <c r="G38">
        <v>38030319</v>
      </c>
      <c r="H38">
        <v>6.7636790458344212E-3</v>
      </c>
      <c r="I38">
        <v>10.7200927734375</v>
      </c>
      <c r="K38" s="95">
        <v>45880.559027777781</v>
      </c>
      <c r="L38">
        <v>1595.6700439453125</v>
      </c>
      <c r="M38">
        <v>38030319</v>
      </c>
      <c r="N38">
        <v>6.7636790458344212E-3</v>
      </c>
      <c r="O38">
        <v>10.7200927734375</v>
      </c>
      <c r="P38" s="95">
        <v>45880.559027777781</v>
      </c>
      <c r="Q38">
        <v>1740.5799560546875</v>
      </c>
      <c r="R38">
        <v>19225427</v>
      </c>
      <c r="S38">
        <v>6.6509359267804017E-3</v>
      </c>
      <c r="T38">
        <v>11.5</v>
      </c>
      <c r="U38" s="95">
        <v>45880.559027777781</v>
      </c>
      <c r="V38">
        <v>274.41000366210938</v>
      </c>
      <c r="W38">
        <v>2484520</v>
      </c>
      <c r="X38">
        <v>7.1570589010781739E-3</v>
      </c>
      <c r="Y38">
        <v>1.95001220703125</v>
      </c>
      <c r="Z38" s="95">
        <v>45880.559027777781</v>
      </c>
      <c r="AA38">
        <v>109.22000122070313</v>
      </c>
      <c r="AB38">
        <v>1548628</v>
      </c>
      <c r="AC38">
        <v>6.264974197899632E-3</v>
      </c>
      <c r="AD38">
        <v>0.68000030517578125</v>
      </c>
      <c r="AE38" s="95">
        <v>45880.559027777781</v>
      </c>
      <c r="AF38">
        <v>1740</v>
      </c>
      <c r="AG38">
        <v>3766</v>
      </c>
      <c r="AH38">
        <v>9.7493322331514698E-3</v>
      </c>
      <c r="AI38">
        <v>16.800048828125</v>
      </c>
      <c r="AJ38" s="95">
        <v>45880.559027777781</v>
      </c>
      <c r="AK38">
        <v>1727.5</v>
      </c>
      <c r="AL38">
        <v>4</v>
      </c>
      <c r="AM38">
        <v>5.0616423811522537E-3</v>
      </c>
      <c r="AN38">
        <v>8.699951171875</v>
      </c>
    </row>
    <row r="39" spans="1:40" x14ac:dyDescent="0.35">
      <c r="A39" s="1">
        <v>45880.5625</v>
      </c>
      <c r="B39" s="158" t="s">
        <v>24</v>
      </c>
      <c r="C39">
        <v>1596.530029296875</v>
      </c>
      <c r="D39">
        <v>1597.8299560546875</v>
      </c>
      <c r="E39">
        <v>1596.3800048828125</v>
      </c>
      <c r="F39">
        <v>1597.1300048828125</v>
      </c>
      <c r="G39">
        <v>36563555</v>
      </c>
      <c r="H39">
        <v>7.6848191338356473E-3</v>
      </c>
      <c r="I39">
        <v>12.1800537109375</v>
      </c>
      <c r="K39" s="95">
        <v>45880.5625</v>
      </c>
      <c r="L39">
        <v>1597.1300048828125</v>
      </c>
      <c r="M39">
        <v>36563555</v>
      </c>
      <c r="N39">
        <v>7.6848191338356473E-3</v>
      </c>
      <c r="O39">
        <v>12.1800537109375</v>
      </c>
      <c r="P39" s="95">
        <v>45880.5625</v>
      </c>
      <c r="Q39">
        <v>1742.0799560546875</v>
      </c>
      <c r="R39">
        <v>16621368</v>
      </c>
      <c r="S39">
        <v>7.5184493085343673E-3</v>
      </c>
      <c r="T39">
        <v>13</v>
      </c>
      <c r="U39" s="95">
        <v>45880.5625</v>
      </c>
      <c r="V39">
        <v>274.64999389648438</v>
      </c>
      <c r="W39">
        <v>3117434</v>
      </c>
      <c r="X39">
        <v>8.0378863322666111E-3</v>
      </c>
      <c r="Y39">
        <v>2.19000244140625</v>
      </c>
      <c r="Z39" s="95">
        <v>45880.5625</v>
      </c>
      <c r="AA39">
        <v>109.25</v>
      </c>
      <c r="AB39">
        <v>1341094</v>
      </c>
      <c r="AC39">
        <v>6.5413587477783624E-3</v>
      </c>
      <c r="AD39">
        <v>0.70999908447265625</v>
      </c>
      <c r="AE39" s="95">
        <v>45880.5625</v>
      </c>
      <c r="AF39">
        <v>1739.0999755859375</v>
      </c>
      <c r="AG39">
        <v>3818</v>
      </c>
      <c r="AH39">
        <v>9.2270339279255254E-3</v>
      </c>
      <c r="AI39">
        <v>15.9000244140625</v>
      </c>
      <c r="AJ39" s="95">
        <v>45880.5625</v>
      </c>
      <c r="AK39">
        <v>1726.5999755859375</v>
      </c>
      <c r="AL39">
        <v>5</v>
      </c>
      <c r="AM39">
        <v>4.538007060873938E-3</v>
      </c>
      <c r="AN39">
        <v>7.7999267578125</v>
      </c>
    </row>
    <row r="40" spans="1:40" x14ac:dyDescent="0.35">
      <c r="A40" s="1">
        <v>45880.565972222219</v>
      </c>
      <c r="B40" s="158" t="s">
        <v>24</v>
      </c>
      <c r="C40">
        <v>1597.8499755859375</v>
      </c>
      <c r="D40">
        <v>1598.6700439453125</v>
      </c>
      <c r="E40">
        <v>1597.2099609375</v>
      </c>
      <c r="F40">
        <v>1597.9100341796875</v>
      </c>
      <c r="G40">
        <v>39777110</v>
      </c>
      <c r="H40">
        <v>8.1769667226590445E-3</v>
      </c>
      <c r="I40">
        <v>12.9600830078125</v>
      </c>
      <c r="K40" s="95">
        <v>45880.565972222219</v>
      </c>
      <c r="L40">
        <v>1597.9100341796875</v>
      </c>
      <c r="M40">
        <v>39777110</v>
      </c>
      <c r="N40">
        <v>8.1769667226590445E-3</v>
      </c>
      <c r="O40">
        <v>12.9600830078125</v>
      </c>
      <c r="P40" s="95">
        <v>45880.565972222219</v>
      </c>
      <c r="Q40">
        <v>1741.5699462890625</v>
      </c>
      <c r="R40">
        <v>18489854</v>
      </c>
      <c r="S40">
        <v>7.2234891108644405E-3</v>
      </c>
      <c r="T40">
        <v>12.489990234375</v>
      </c>
      <c r="U40" s="95">
        <v>45880.565972222219</v>
      </c>
      <c r="V40">
        <v>274.739990234375</v>
      </c>
      <c r="W40">
        <v>1791503</v>
      </c>
      <c r="X40">
        <v>8.3681966189622752E-3</v>
      </c>
      <c r="Y40">
        <v>2.279998779296875</v>
      </c>
      <c r="Z40" s="95">
        <v>45880.565972222219</v>
      </c>
      <c r="AA40">
        <v>109.23999786376953</v>
      </c>
      <c r="AB40">
        <v>1536491</v>
      </c>
      <c r="AC40">
        <v>6.4492071341234756E-3</v>
      </c>
      <c r="AD40">
        <v>0.6999969482421875</v>
      </c>
      <c r="AE40" s="95">
        <v>45880.565972222219</v>
      </c>
      <c r="AF40">
        <v>1738.199951171875</v>
      </c>
      <c r="AG40">
        <v>7165</v>
      </c>
      <c r="AH40">
        <v>8.704735622699581E-3</v>
      </c>
      <c r="AI40">
        <v>15</v>
      </c>
      <c r="AJ40">
        <v>45880.565972222219</v>
      </c>
      <c r="AK40">
        <v>1725.300048828125</v>
      </c>
      <c r="AL40">
        <v>11</v>
      </c>
      <c r="AM40">
        <v>3.7817080610578809E-3</v>
      </c>
      <c r="AN40">
        <v>6.5</v>
      </c>
    </row>
    <row r="41" spans="1:40" x14ac:dyDescent="0.35">
      <c r="A41" s="1">
        <v>45880.569444444445</v>
      </c>
      <c r="B41" s="158" t="s">
        <v>24</v>
      </c>
      <c r="C41">
        <v>1597.72998046875</v>
      </c>
      <c r="D41">
        <v>1597.93994140625</v>
      </c>
      <c r="E41">
        <v>1594.4000244140625</v>
      </c>
      <c r="F41">
        <v>1595.0400390625</v>
      </c>
      <c r="G41">
        <v>40815563</v>
      </c>
      <c r="H41">
        <v>6.3661870730773703E-3</v>
      </c>
      <c r="I41">
        <v>10.090087890625</v>
      </c>
      <c r="K41" s="95">
        <v>45880.569444444445</v>
      </c>
      <c r="L41">
        <v>1595.0400390625</v>
      </c>
      <c r="M41">
        <v>40815563</v>
      </c>
      <c r="N41">
        <v>6.3661870730773703E-3</v>
      </c>
      <c r="O41">
        <v>10.090087890625</v>
      </c>
      <c r="P41" s="95">
        <v>45880.569444444445</v>
      </c>
      <c r="Q41">
        <v>1738.780029296875</v>
      </c>
      <c r="R41">
        <v>18631198</v>
      </c>
      <c r="S41">
        <v>5.6099622277274866E-3</v>
      </c>
      <c r="T41">
        <v>9.7000732421875</v>
      </c>
      <c r="U41" s="95">
        <v>45880.569444444445</v>
      </c>
      <c r="V41">
        <v>274.3699951171875</v>
      </c>
      <c r="W41">
        <v>2692988</v>
      </c>
      <c r="X41">
        <v>7.0102169933609765E-3</v>
      </c>
      <c r="Y41">
        <v>1.910003662109375</v>
      </c>
      <c r="Z41" s="95">
        <v>45880.569444444445</v>
      </c>
      <c r="AA41">
        <v>109.26999664306641</v>
      </c>
      <c r="AB41">
        <v>947514</v>
      </c>
      <c r="AC41">
        <v>6.725591684002206E-3</v>
      </c>
      <c r="AD41">
        <v>0.7299957275390625</v>
      </c>
      <c r="AE41" s="95">
        <v>45880.569444444445</v>
      </c>
      <c r="AF41">
        <v>1734.800048828125</v>
      </c>
      <c r="AG41">
        <v>8620</v>
      </c>
      <c r="AH41">
        <v>6.7317188863435535E-3</v>
      </c>
      <c r="AI41">
        <v>11.60009765625</v>
      </c>
      <c r="AJ41">
        <v>45880.569444444445</v>
      </c>
      <c r="AK41">
        <v>1723</v>
      </c>
      <c r="AL41">
        <v>34</v>
      </c>
      <c r="AM41">
        <v>2.4435368004198741E-3</v>
      </c>
      <c r="AN41">
        <v>4.199951171875</v>
      </c>
    </row>
    <row r="42" spans="1:40" x14ac:dyDescent="0.35">
      <c r="A42" s="1">
        <v>45880.572916666664</v>
      </c>
      <c r="B42" s="158" t="s">
        <v>24</v>
      </c>
      <c r="C42">
        <v>1593.530029296875</v>
      </c>
      <c r="D42">
        <v>1594.6099853515625</v>
      </c>
      <c r="E42">
        <v>1591.760009765625</v>
      </c>
      <c r="F42">
        <v>1592.300048828125</v>
      </c>
      <c r="G42">
        <v>42946446</v>
      </c>
      <c r="H42">
        <v>4.6374320216329284E-3</v>
      </c>
      <c r="I42">
        <v>7.35009765625</v>
      </c>
      <c r="K42" s="95">
        <v>45880.572916666664</v>
      </c>
      <c r="L42">
        <v>1592.300048828125</v>
      </c>
      <c r="M42">
        <v>42946446</v>
      </c>
      <c r="N42">
        <v>4.6374320216329284E-3</v>
      </c>
      <c r="O42">
        <v>7.35009765625</v>
      </c>
      <c r="P42" s="95">
        <v>45880.572916666664</v>
      </c>
      <c r="Q42">
        <v>1735.5899658203125</v>
      </c>
      <c r="R42">
        <v>18165127</v>
      </c>
      <c r="S42">
        <v>3.7650137246857895E-3</v>
      </c>
      <c r="T42">
        <v>6.510009765625</v>
      </c>
      <c r="U42" s="95">
        <v>45880.572916666664</v>
      </c>
      <c r="V42">
        <v>273.92001342773438</v>
      </c>
      <c r="W42">
        <v>5485128</v>
      </c>
      <c r="X42">
        <v>5.3586655598826562E-3</v>
      </c>
      <c r="Y42">
        <v>1.46002197265625</v>
      </c>
      <c r="Z42" s="95">
        <v>45880.572916666664</v>
      </c>
      <c r="AA42">
        <v>109.19000244140625</v>
      </c>
      <c r="AB42">
        <v>2299840</v>
      </c>
      <c r="AC42">
        <v>5.9885896480209016E-3</v>
      </c>
      <c r="AD42">
        <v>0.65000152587890625</v>
      </c>
      <c r="AE42" s="95">
        <v>45880.572916666664</v>
      </c>
      <c r="AF42">
        <v>1735</v>
      </c>
      <c r="AG42">
        <v>5574</v>
      </c>
      <c r="AH42">
        <v>6.8477536922516092E-3</v>
      </c>
      <c r="AI42">
        <v>11.800048828125</v>
      </c>
      <c r="AJ42">
        <v>45880.572916666664</v>
      </c>
      <c r="AK42">
        <v>1720.0999755859375</v>
      </c>
      <c r="AL42">
        <v>11</v>
      </c>
      <c r="AM42">
        <v>7.5629899981605653E-4</v>
      </c>
      <c r="AN42">
        <v>1.2999267578125</v>
      </c>
    </row>
    <row r="43" spans="1:40" x14ac:dyDescent="0.35">
      <c r="A43" s="1">
        <v>45880.576388888891</v>
      </c>
      <c r="B43" s="158" t="s">
        <v>24</v>
      </c>
      <c r="C43">
        <v>1593.6099853515625</v>
      </c>
      <c r="D43">
        <v>1594.8599853515625</v>
      </c>
      <c r="E43">
        <v>1591.719970703125</v>
      </c>
      <c r="F43">
        <v>1593.9000244140625</v>
      </c>
      <c r="G43">
        <v>33579581</v>
      </c>
      <c r="H43">
        <v>5.6469122167359448E-3</v>
      </c>
      <c r="I43">
        <v>8.9500732421875</v>
      </c>
      <c r="K43" s="95">
        <v>45880.576388888891</v>
      </c>
      <c r="L43">
        <v>1593.9000244140625</v>
      </c>
      <c r="M43">
        <v>33579581</v>
      </c>
      <c r="N43">
        <v>5.6469122167359448E-3</v>
      </c>
      <c r="O43">
        <v>8.9500732421875</v>
      </c>
      <c r="P43" s="95">
        <v>45880.576388888891</v>
      </c>
      <c r="Q43">
        <v>1738.1099853515625</v>
      </c>
      <c r="R43">
        <v>14762338</v>
      </c>
      <c r="S43">
        <v>5.2224475017796099E-3</v>
      </c>
      <c r="T43">
        <v>9.030029296875</v>
      </c>
      <c r="U43" s="95">
        <v>45880.576388888891</v>
      </c>
      <c r="V43">
        <v>274.1400146484375</v>
      </c>
      <c r="W43">
        <v>3463952</v>
      </c>
      <c r="X43">
        <v>6.1661280409911817E-3</v>
      </c>
      <c r="Y43">
        <v>1.680023193359375</v>
      </c>
      <c r="Z43" s="95">
        <v>45880.576388888891</v>
      </c>
      <c r="AA43">
        <v>109.12999725341797</v>
      </c>
      <c r="AB43">
        <v>1331795</v>
      </c>
      <c r="AC43">
        <v>5.4357502571775107E-3</v>
      </c>
      <c r="AD43">
        <v>0.589996337890625</v>
      </c>
      <c r="AE43" s="95">
        <v>45880.576388888891</v>
      </c>
      <c r="AF43">
        <v>1736.4000244140625</v>
      </c>
      <c r="AG43">
        <v>7435</v>
      </c>
      <c r="AH43">
        <v>7.6602098515675399E-3</v>
      </c>
      <c r="AI43">
        <v>13.2000732421875</v>
      </c>
      <c r="AJ43">
        <v>45880.576388888891</v>
      </c>
      <c r="AK43">
        <v>1722.9000244140625</v>
      </c>
      <c r="AL43">
        <v>33</v>
      </c>
      <c r="AM43">
        <v>2.3853708805354388E-3</v>
      </c>
      <c r="AN43">
        <v>4.0999755859375</v>
      </c>
    </row>
    <row r="44" spans="1:40" x14ac:dyDescent="0.35">
      <c r="A44" s="1">
        <v>45880.579861111109</v>
      </c>
      <c r="B44" s="158" t="s">
        <v>24</v>
      </c>
      <c r="C44">
        <v>1594.530029296875</v>
      </c>
      <c r="D44">
        <v>1596.6099853515625</v>
      </c>
      <c r="E44">
        <v>1593.8499755859375</v>
      </c>
      <c r="F44">
        <v>1596.18994140625</v>
      </c>
      <c r="G44">
        <v>36804256</v>
      </c>
      <c r="H44">
        <v>7.091700419981346E-3</v>
      </c>
      <c r="I44">
        <v>11.239990234375</v>
      </c>
      <c r="K44" s="95">
        <v>45880.579861111109</v>
      </c>
      <c r="L44">
        <v>1596.18994140625</v>
      </c>
      <c r="M44">
        <v>36804256</v>
      </c>
      <c r="N44">
        <v>7.091700419981346E-3</v>
      </c>
      <c r="O44">
        <v>11.239990234375</v>
      </c>
      <c r="P44" s="95">
        <v>45880.579861111109</v>
      </c>
      <c r="Q44">
        <v>1741.010009765625</v>
      </c>
      <c r="R44">
        <v>16148145</v>
      </c>
      <c r="S44">
        <v>6.8996541595212242E-3</v>
      </c>
      <c r="T44">
        <v>11.9300537109375</v>
      </c>
      <c r="U44" s="95">
        <v>45880.579861111109</v>
      </c>
      <c r="V44">
        <v>275.22000122070313</v>
      </c>
      <c r="W44">
        <v>9463839</v>
      </c>
      <c r="X44">
        <v>1.0129963488896523E-2</v>
      </c>
      <c r="Y44">
        <v>2.760009765625</v>
      </c>
      <c r="Z44" s="95">
        <v>45880.579861111109</v>
      </c>
      <c r="AA44">
        <v>109.08000183105469</v>
      </c>
      <c r="AB44">
        <v>1438767</v>
      </c>
      <c r="AC44">
        <v>4.9751327710749367E-3</v>
      </c>
      <c r="AD44">
        <v>0.54000091552734375</v>
      </c>
      <c r="AE44" s="95">
        <v>45880.579861111109</v>
      </c>
      <c r="AF44">
        <v>1738.699951171875</v>
      </c>
      <c r="AG44">
        <v>5655</v>
      </c>
      <c r="AH44">
        <v>8.9948934767895682E-3</v>
      </c>
      <c r="AI44">
        <v>15.5</v>
      </c>
      <c r="AJ44">
        <v>45880.579861111109</v>
      </c>
      <c r="AK44">
        <v>1725.4000244140625</v>
      </c>
      <c r="AL44">
        <v>9</v>
      </c>
      <c r="AM44">
        <v>3.8398739809423162E-3</v>
      </c>
      <c r="AN44">
        <v>6.5999755859375</v>
      </c>
    </row>
    <row r="45" spans="1:40" x14ac:dyDescent="0.35">
      <c r="A45" s="1">
        <v>45880.583333333336</v>
      </c>
      <c r="B45" s="158" t="s">
        <v>24</v>
      </c>
      <c r="C45">
        <v>1596.1099853515625</v>
      </c>
      <c r="D45">
        <v>1596.469970703125</v>
      </c>
      <c r="E45">
        <v>1594.969970703125</v>
      </c>
      <c r="F45">
        <v>1595.6700439453125</v>
      </c>
      <c r="G45">
        <v>28537098</v>
      </c>
      <c r="H45">
        <v>6.7636790458344212E-3</v>
      </c>
      <c r="I45">
        <v>10.7200927734375</v>
      </c>
      <c r="K45" s="95">
        <v>45880.583333333336</v>
      </c>
      <c r="L45">
        <v>1595.6700439453125</v>
      </c>
      <c r="M45">
        <v>28537098</v>
      </c>
      <c r="N45">
        <v>6.7636790458344212E-3</v>
      </c>
      <c r="O45">
        <v>10.7200927734375</v>
      </c>
      <c r="P45" s="95">
        <v>45880.583333333336</v>
      </c>
      <c r="Q45">
        <v>1740.800048828125</v>
      </c>
      <c r="R45">
        <v>11447496</v>
      </c>
      <c r="S45">
        <v>6.7782248775699857E-3</v>
      </c>
      <c r="T45">
        <v>11.7200927734375</v>
      </c>
      <c r="U45" s="95">
        <v>45880.583333333336</v>
      </c>
      <c r="V45">
        <v>274.82998657226563</v>
      </c>
      <c r="W45">
        <v>2670289</v>
      </c>
      <c r="X45">
        <v>8.6985069056579392E-3</v>
      </c>
      <c r="Y45">
        <v>2.3699951171875</v>
      </c>
      <c r="Z45" s="95">
        <v>45880.583333333336</v>
      </c>
      <c r="AA45">
        <v>109.09999847412109</v>
      </c>
      <c r="AB45">
        <v>1273184</v>
      </c>
      <c r="AC45">
        <v>5.1593657072987803E-3</v>
      </c>
      <c r="AD45">
        <v>0.55999755859375</v>
      </c>
      <c r="AE45" s="95">
        <v>45880.583333333336</v>
      </c>
      <c r="AF45">
        <v>1737.199951171875</v>
      </c>
      <c r="AG45">
        <v>4641</v>
      </c>
      <c r="AH45">
        <v>8.1244199145196101E-3</v>
      </c>
      <c r="AI45">
        <v>14</v>
      </c>
      <c r="AJ45">
        <v>45880.583333333336</v>
      </c>
      <c r="AK45">
        <v>1723.5999755859375</v>
      </c>
      <c r="AL45">
        <v>3</v>
      </c>
      <c r="AM45">
        <v>2.7926033403856848E-3</v>
      </c>
      <c r="AN45">
        <v>4.7999267578125</v>
      </c>
    </row>
    <row r="46" spans="1:40" x14ac:dyDescent="0.35">
      <c r="A46" s="1">
        <v>45880.586805555555</v>
      </c>
      <c r="B46" s="158" t="s">
        <v>24</v>
      </c>
      <c r="C46">
        <v>1595.2900390625</v>
      </c>
      <c r="D46">
        <v>1596.22998046875</v>
      </c>
      <c r="E46">
        <v>1594.989990234375</v>
      </c>
      <c r="F46">
        <v>1596.02001953125</v>
      </c>
      <c r="G46">
        <v>22679127</v>
      </c>
      <c r="H46">
        <v>6.9844908043878925E-3</v>
      </c>
      <c r="I46">
        <v>11.070068359375</v>
      </c>
      <c r="K46" s="95">
        <v>45880.586805555555</v>
      </c>
      <c r="L46">
        <v>1596.02001953125</v>
      </c>
      <c r="M46">
        <v>22679127</v>
      </c>
      <c r="N46">
        <v>6.9844908043878925E-3</v>
      </c>
      <c r="O46">
        <v>11.070068359375</v>
      </c>
      <c r="P46" s="95">
        <v>45880.586805555555</v>
      </c>
      <c r="Q46">
        <v>1740.969970703125</v>
      </c>
      <c r="R46">
        <v>7776185</v>
      </c>
      <c r="S46">
        <v>6.8764978778468018E-3</v>
      </c>
      <c r="T46">
        <v>11.8900146484375</v>
      </c>
      <c r="U46" s="95">
        <v>45880.586805555555</v>
      </c>
      <c r="V46">
        <v>275.010009765625</v>
      </c>
      <c r="W46">
        <v>6628111</v>
      </c>
      <c r="X46">
        <v>9.3592394866066405E-3</v>
      </c>
      <c r="Y46">
        <v>2.550018310546875</v>
      </c>
      <c r="Z46" s="95">
        <v>45880.586805555555</v>
      </c>
      <c r="AA46">
        <v>109.15000152587891</v>
      </c>
      <c r="AB46">
        <v>1737057</v>
      </c>
      <c r="AC46">
        <v>5.6200534844872843E-3</v>
      </c>
      <c r="AD46">
        <v>0.6100006103515625</v>
      </c>
      <c r="AE46" s="95">
        <v>45880.586805555555</v>
      </c>
      <c r="AF46">
        <v>1739.800048828125</v>
      </c>
      <c r="AG46">
        <v>5940</v>
      </c>
      <c r="AH46">
        <v>9.6332974272434133E-3</v>
      </c>
      <c r="AI46">
        <v>16.60009765625</v>
      </c>
      <c r="AJ46">
        <v>45880.586805555555</v>
      </c>
      <c r="AK46">
        <v>1727</v>
      </c>
      <c r="AL46">
        <v>45</v>
      </c>
      <c r="AM46">
        <v>4.7707417610708775E-3</v>
      </c>
      <c r="AN46">
        <v>8.199951171875</v>
      </c>
    </row>
    <row r="47" spans="1:40" x14ac:dyDescent="0.35">
      <c r="A47" s="1">
        <v>45880.590277777781</v>
      </c>
      <c r="B47" s="158" t="s">
        <v>24</v>
      </c>
      <c r="C47">
        <v>1595.8699951171875</v>
      </c>
      <c r="D47">
        <v>1596.9200439453125</v>
      </c>
      <c r="E47">
        <v>1595.3399658203125</v>
      </c>
      <c r="F47">
        <v>1595.8599853515625</v>
      </c>
      <c r="G47">
        <v>31612030</v>
      </c>
      <c r="H47">
        <v>6.8835196793569885E-3</v>
      </c>
      <c r="I47">
        <v>10.9100341796875</v>
      </c>
      <c r="K47" s="95">
        <v>45880.590277777781</v>
      </c>
      <c r="L47">
        <v>1595.8599853515625</v>
      </c>
      <c r="M47">
        <v>31612030</v>
      </c>
      <c r="N47">
        <v>6.8835196793569885E-3</v>
      </c>
      <c r="O47">
        <v>10.9100341796875</v>
      </c>
      <c r="P47" s="95">
        <v>45880.590277777781</v>
      </c>
      <c r="Q47">
        <v>1740.1199951171875</v>
      </c>
      <c r="R47">
        <v>17007662</v>
      </c>
      <c r="S47">
        <v>6.3849210812035023E-3</v>
      </c>
      <c r="T47">
        <v>11.0400390625</v>
      </c>
      <c r="U47" s="95">
        <v>45880.590277777781</v>
      </c>
      <c r="V47">
        <v>275.52999877929688</v>
      </c>
      <c r="W47">
        <v>4237780</v>
      </c>
      <c r="X47">
        <v>1.1267736256700711E-2</v>
      </c>
      <c r="Y47">
        <v>3.07000732421875</v>
      </c>
      <c r="Z47" s="95">
        <v>45880.590277777781</v>
      </c>
      <c r="AA47">
        <v>109.16999816894531</v>
      </c>
      <c r="AB47">
        <v>1291132</v>
      </c>
      <c r="AC47">
        <v>5.8042864207111279E-3</v>
      </c>
      <c r="AD47">
        <v>0.62999725341796875</v>
      </c>
      <c r="AE47" s="95">
        <v>45880.590277777781</v>
      </c>
      <c r="AF47">
        <v>1739.4000244140625</v>
      </c>
      <c r="AG47">
        <v>4910</v>
      </c>
      <c r="AH47">
        <v>9.4011569761074561E-3</v>
      </c>
      <c r="AI47">
        <v>16.2000732421875</v>
      </c>
      <c r="AJ47">
        <v>45880.590277777781</v>
      </c>
      <c r="AK47">
        <v>1727.300048828125</v>
      </c>
      <c r="AL47">
        <v>34</v>
      </c>
      <c r="AM47">
        <v>4.9453105413833831E-3</v>
      </c>
      <c r="AN47">
        <v>8.5</v>
      </c>
    </row>
    <row r="48" spans="1:40" x14ac:dyDescent="0.35">
      <c r="A48" s="1">
        <v>45880.59375</v>
      </c>
      <c r="B48" s="158" t="s">
        <v>24</v>
      </c>
      <c r="C48">
        <v>1597.4200439453125</v>
      </c>
      <c r="D48">
        <v>1599.5799560546875</v>
      </c>
      <c r="E48">
        <v>1596.3599853515625</v>
      </c>
      <c r="F48">
        <v>1597.93994140625</v>
      </c>
      <c r="G48">
        <v>52214342</v>
      </c>
      <c r="H48">
        <v>8.1958362311507094E-3</v>
      </c>
      <c r="I48">
        <v>12.989990234375</v>
      </c>
      <c r="K48" s="95">
        <v>45880.59375</v>
      </c>
      <c r="L48">
        <v>1597.93994140625</v>
      </c>
      <c r="M48">
        <v>52214342</v>
      </c>
      <c r="N48">
        <v>8.1958362311507094E-3</v>
      </c>
      <c r="O48">
        <v>12.989990234375</v>
      </c>
      <c r="P48" s="95">
        <v>45880.59375</v>
      </c>
      <c r="Q48">
        <v>1742.75</v>
      </c>
      <c r="R48">
        <v>29331848</v>
      </c>
      <c r="S48">
        <v>7.9059640344822449E-3</v>
      </c>
      <c r="T48">
        <v>13.6700439453125</v>
      </c>
      <c r="U48" s="95">
        <v>45880.59375</v>
      </c>
      <c r="V48">
        <v>276.1199951171875</v>
      </c>
      <c r="W48">
        <v>9219480</v>
      </c>
      <c r="X48">
        <v>1.3433178363410537E-2</v>
      </c>
      <c r="Y48">
        <v>3.660003662109375</v>
      </c>
      <c r="Z48" s="95">
        <v>45880.59375</v>
      </c>
      <c r="AA48">
        <v>109.16000366210938</v>
      </c>
      <c r="AB48">
        <v>1445757</v>
      </c>
      <c r="AC48">
        <v>5.7122050981421712E-3</v>
      </c>
      <c r="AD48">
        <v>0.62000274658203125</v>
      </c>
      <c r="AE48" s="95">
        <v>45880.59375</v>
      </c>
      <c r="AF48">
        <v>1739</v>
      </c>
      <c r="AG48">
        <v>11113</v>
      </c>
      <c r="AH48">
        <v>9.1690165249714971E-3</v>
      </c>
      <c r="AI48">
        <v>15.800048828125</v>
      </c>
      <c r="AJ48">
        <v>45880.59375</v>
      </c>
      <c r="AK48">
        <v>1727</v>
      </c>
      <c r="AL48">
        <v>26</v>
      </c>
      <c r="AM48">
        <v>4.7707417610708775E-3</v>
      </c>
      <c r="AN48">
        <v>8.199951171875</v>
      </c>
    </row>
    <row r="49" spans="1:40" x14ac:dyDescent="0.35">
      <c r="A49" s="1">
        <v>45880.597222222219</v>
      </c>
      <c r="B49" s="158" t="s">
        <v>24</v>
      </c>
      <c r="C49">
        <v>1595.81005859375</v>
      </c>
      <c r="D49">
        <v>1597.4599609375</v>
      </c>
      <c r="E49">
        <v>1595.760009765625</v>
      </c>
      <c r="F49">
        <v>1596.5</v>
      </c>
      <c r="G49">
        <v>39592417</v>
      </c>
      <c r="H49">
        <v>7.2873271610785963E-3</v>
      </c>
      <c r="I49">
        <v>11.550048828125</v>
      </c>
      <c r="K49" s="95">
        <v>45880.597222222219</v>
      </c>
      <c r="L49">
        <v>1596.5</v>
      </c>
      <c r="M49">
        <v>39592417</v>
      </c>
      <c r="N49">
        <v>7.2873271610785963E-3</v>
      </c>
      <c r="O49">
        <v>11.550048828125</v>
      </c>
      <c r="P49" s="95">
        <v>45880.597222222219</v>
      </c>
      <c r="Q49">
        <v>1741.9100341796875</v>
      </c>
      <c r="R49">
        <v>18243417</v>
      </c>
      <c r="S49">
        <v>7.4201763082575511E-3</v>
      </c>
      <c r="T49">
        <v>12.830078125</v>
      </c>
      <c r="U49" s="95">
        <v>45880.597222222219</v>
      </c>
      <c r="V49">
        <v>275.73001098632813</v>
      </c>
      <c r="W49">
        <v>6058492</v>
      </c>
      <c r="X49">
        <v>1.2001833787729326E-2</v>
      </c>
      <c r="Y49">
        <v>3.27001953125</v>
      </c>
      <c r="Z49" s="95">
        <v>45880.597222222219</v>
      </c>
      <c r="AA49">
        <v>109.19999694824219</v>
      </c>
      <c r="AB49">
        <v>1797798</v>
      </c>
      <c r="AC49">
        <v>6.0806709705898583E-3</v>
      </c>
      <c r="AD49">
        <v>0.65999603271484375</v>
      </c>
      <c r="AE49" s="95">
        <v>45880.597222222219</v>
      </c>
      <c r="AF49">
        <v>1740.5999755859375</v>
      </c>
      <c r="AG49">
        <v>6748</v>
      </c>
      <c r="AH49">
        <v>1.0097507490195484E-2</v>
      </c>
      <c r="AI49">
        <v>17.4000244140625</v>
      </c>
      <c r="AJ49">
        <v>45880.597222222219</v>
      </c>
      <c r="AK49">
        <v>1729.5</v>
      </c>
      <c r="AL49">
        <v>33</v>
      </c>
      <c r="AM49">
        <v>6.225244861477755E-3</v>
      </c>
      <c r="AN49">
        <v>10.699951171875</v>
      </c>
    </row>
    <row r="50" spans="1:40" x14ac:dyDescent="0.35">
      <c r="A50" s="1">
        <v>45880.600694444445</v>
      </c>
      <c r="B50" s="158" t="s">
        <v>24</v>
      </c>
      <c r="C50">
        <v>1597.77001953125</v>
      </c>
      <c r="D50">
        <v>1599.780029296875</v>
      </c>
      <c r="E50">
        <v>1597.1099853515625</v>
      </c>
      <c r="F50">
        <v>1599.18994140625</v>
      </c>
      <c r="G50">
        <v>40997751</v>
      </c>
      <c r="H50">
        <v>8.9845046677002535E-3</v>
      </c>
      <c r="I50">
        <v>14.239990234375</v>
      </c>
      <c r="K50" s="95">
        <v>45880.600694444445</v>
      </c>
      <c r="L50">
        <v>1599.18994140625</v>
      </c>
      <c r="M50">
        <v>40997751</v>
      </c>
      <c r="N50">
        <v>8.9845046677002535E-3</v>
      </c>
      <c r="O50">
        <v>14.239990234375</v>
      </c>
      <c r="P50" s="95">
        <v>45880.600694444445</v>
      </c>
      <c r="Q50">
        <v>1745.6300048828125</v>
      </c>
      <c r="R50">
        <v>16892204</v>
      </c>
      <c r="S50">
        <v>9.5715925513866484E-3</v>
      </c>
      <c r="T50">
        <v>16.550048828125</v>
      </c>
      <c r="U50" s="95">
        <v>45880.600694444445</v>
      </c>
      <c r="V50">
        <v>276.26998901367188</v>
      </c>
      <c r="W50">
        <v>4117815</v>
      </c>
      <c r="X50">
        <v>1.3983695507903309E-2</v>
      </c>
      <c r="Y50">
        <v>3.80999755859375</v>
      </c>
      <c r="Z50" s="95">
        <v>45880.600694444445</v>
      </c>
      <c r="AA50">
        <v>109.30999755859375</v>
      </c>
      <c r="AB50">
        <v>1090232</v>
      </c>
      <c r="AC50">
        <v>7.0941278475358232E-3</v>
      </c>
      <c r="AD50">
        <v>0.76999664306640625</v>
      </c>
      <c r="AE50" s="95">
        <v>45880.600694444445</v>
      </c>
      <c r="AF50">
        <v>1740</v>
      </c>
      <c r="AG50">
        <v>9307</v>
      </c>
      <c r="AH50">
        <v>9.7493322331514698E-3</v>
      </c>
      <c r="AI50">
        <v>16.800048828125</v>
      </c>
      <c r="AJ50">
        <v>45880.600694444445</v>
      </c>
      <c r="AK50">
        <v>1728.5</v>
      </c>
      <c r="AL50">
        <v>26</v>
      </c>
      <c r="AM50">
        <v>5.6434436213150044E-3</v>
      </c>
      <c r="AN50">
        <v>9.699951171875</v>
      </c>
    </row>
    <row r="51" spans="1:40" x14ac:dyDescent="0.35">
      <c r="A51" s="1">
        <v>45880.604166666664</v>
      </c>
      <c r="B51" s="158" t="s">
        <v>24</v>
      </c>
      <c r="C51">
        <v>1594.6700439453125</v>
      </c>
      <c r="D51">
        <v>1599.3699951171875</v>
      </c>
      <c r="E51">
        <v>1594.3399658203125</v>
      </c>
      <c r="F51">
        <v>1594.3399658203125</v>
      </c>
      <c r="G51">
        <v>2458333</v>
      </c>
      <c r="H51">
        <v>5.9244865375684208E-3</v>
      </c>
      <c r="I51">
        <v>9.3900146484375</v>
      </c>
      <c r="K51" s="95">
        <v>45880.604166666664</v>
      </c>
      <c r="L51">
        <v>1594.3399658203125</v>
      </c>
      <c r="M51">
        <v>2458333</v>
      </c>
      <c r="N51">
        <v>5.9244865375684208E-3</v>
      </c>
      <c r="O51">
        <v>9.3900146484375</v>
      </c>
      <c r="P51" s="95">
        <v>45880.604166666664</v>
      </c>
      <c r="Q51">
        <v>1746.3199462890625</v>
      </c>
      <c r="R51">
        <v>145378</v>
      </c>
      <c r="S51">
        <v>9.9706148197519981E-3</v>
      </c>
      <c r="T51">
        <v>17.239990234375</v>
      </c>
      <c r="U51" s="95">
        <v>45880.604166666664</v>
      </c>
      <c r="V51">
        <v>275.95001220703125</v>
      </c>
      <c r="W51">
        <v>8257955</v>
      </c>
      <c r="X51">
        <v>1.2809296268837851E-2</v>
      </c>
      <c r="Y51">
        <v>3.490020751953125</v>
      </c>
      <c r="Z51" s="95">
        <v>45880.604166666664</v>
      </c>
      <c r="AA51">
        <v>109.37999725341797</v>
      </c>
      <c r="AB51">
        <v>813777</v>
      </c>
      <c r="AC51">
        <v>7.7390485609481708E-3</v>
      </c>
      <c r="AD51">
        <v>0.839996337890625</v>
      </c>
      <c r="AE51" s="95">
        <v>45880.604166666664</v>
      </c>
      <c r="AF51">
        <v>1740</v>
      </c>
      <c r="AG51">
        <v>0</v>
      </c>
      <c r="AH51">
        <v>9.7493322331514698E-3</v>
      </c>
      <c r="AI51">
        <v>16.800048828125</v>
      </c>
      <c r="AJ51">
        <v>45880.604166666664</v>
      </c>
      <c r="AK51">
        <v>1728.5</v>
      </c>
      <c r="AL51">
        <v>0</v>
      </c>
      <c r="AM51">
        <v>5.6434436213150044E-3</v>
      </c>
      <c r="AN51">
        <v>9.699951171875</v>
      </c>
    </row>
    <row r="52" spans="1:40" x14ac:dyDescent="0.35">
      <c r="A52" s="1">
        <v>45880.607638888891</v>
      </c>
      <c r="B52" s="158" t="s">
        <v>24</v>
      </c>
      <c r="C52">
        <v>1594.3399658203125</v>
      </c>
      <c r="D52">
        <v>1594.3399658203125</v>
      </c>
      <c r="E52">
        <v>1593.97998046875</v>
      </c>
      <c r="F52">
        <v>1593.97998046875</v>
      </c>
      <c r="G52">
        <v>500000</v>
      </c>
      <c r="H52">
        <v>5.6973592700503934E-3</v>
      </c>
      <c r="I52">
        <v>9.030029296875</v>
      </c>
      <c r="K52" s="95">
        <v>45880.607638888891</v>
      </c>
      <c r="L52">
        <v>1593.97998046875</v>
      </c>
      <c r="M52">
        <v>500000</v>
      </c>
      <c r="N52">
        <v>5.6973592700503934E-3</v>
      </c>
      <c r="O52">
        <v>9.030029296875</v>
      </c>
      <c r="P52" s="95">
        <v>45880.607638888891</v>
      </c>
      <c r="Q52">
        <v>1739.47998046875</v>
      </c>
      <c r="R52">
        <v>500000</v>
      </c>
      <c r="S52">
        <v>6.0147735665114421E-3</v>
      </c>
      <c r="T52">
        <v>10.4000244140625</v>
      </c>
      <c r="U52" s="95">
        <v>45880.607638888891</v>
      </c>
      <c r="V52">
        <v>275.95001220703125</v>
      </c>
      <c r="W52">
        <v>0</v>
      </c>
      <c r="X52">
        <v>1.2809296268837851E-2</v>
      </c>
      <c r="Y52">
        <v>3.490020751953125</v>
      </c>
      <c r="Z52" s="95">
        <v>45880.607638888891</v>
      </c>
      <c r="AA52">
        <v>109.52999877929688</v>
      </c>
      <c r="AB52">
        <v>784548</v>
      </c>
      <c r="AC52">
        <v>9.121041601427753E-3</v>
      </c>
      <c r="AD52">
        <v>0.98999786376953125</v>
      </c>
      <c r="AE52" s="95">
        <v>45880.607638888891</v>
      </c>
      <c r="AF52">
        <v>1740</v>
      </c>
      <c r="AG52">
        <v>0</v>
      </c>
      <c r="AH52">
        <v>9.7493322331514698E-3</v>
      </c>
      <c r="AI52">
        <v>16.800048828125</v>
      </c>
      <c r="AJ52">
        <v>45880.607638888891</v>
      </c>
      <c r="AK52">
        <v>1728.5</v>
      </c>
      <c r="AL52">
        <v>0</v>
      </c>
      <c r="AM52">
        <v>5.6434436213150044E-3</v>
      </c>
      <c r="AN52">
        <v>9.699951171875</v>
      </c>
    </row>
    <row r="53" spans="1:40" x14ac:dyDescent="0.35">
      <c r="A53" s="1">
        <v>45880.611111111109</v>
      </c>
      <c r="B53" s="158" t="s">
        <v>24</v>
      </c>
      <c r="C53">
        <v>1593.97998046875</v>
      </c>
      <c r="D53">
        <v>1596.1300048828125</v>
      </c>
      <c r="E53">
        <v>1593.97998046875</v>
      </c>
      <c r="F53">
        <v>1594.800048828125</v>
      </c>
      <c r="G53">
        <v>616000</v>
      </c>
      <c r="H53">
        <v>6.2147688947320184E-3</v>
      </c>
      <c r="I53">
        <v>9.85009765625</v>
      </c>
      <c r="K53" s="95">
        <v>45880.611111111109</v>
      </c>
      <c r="L53">
        <v>1594.800048828125</v>
      </c>
      <c r="M53">
        <v>616000</v>
      </c>
      <c r="N53">
        <v>6.2147688947320184E-3</v>
      </c>
      <c r="O53">
        <v>9.85009765625</v>
      </c>
      <c r="P53" s="95">
        <v>45880.611111111109</v>
      </c>
      <c r="Q53">
        <v>1739.510009765625</v>
      </c>
      <c r="R53">
        <v>121000</v>
      </c>
      <c r="S53">
        <v>6.0321407777672587E-3</v>
      </c>
      <c r="T53">
        <v>10.4300537109375</v>
      </c>
      <c r="U53" s="95">
        <v>45880.611111111109</v>
      </c>
      <c r="V53">
        <v>275.95001220703125</v>
      </c>
      <c r="W53">
        <v>0</v>
      </c>
      <c r="X53">
        <v>1.2809296268837851E-2</v>
      </c>
      <c r="Y53">
        <v>3.490020751953125</v>
      </c>
      <c r="Z53" s="95">
        <v>45880.611111111109</v>
      </c>
      <c r="AA53">
        <v>109.38999938964844</v>
      </c>
      <c r="AB53">
        <v>756377</v>
      </c>
      <c r="AC53">
        <v>7.8312001746030577E-3</v>
      </c>
      <c r="AD53">
        <v>0.84999847412109375</v>
      </c>
      <c r="AE53" s="95">
        <v>45880.611111111109</v>
      </c>
      <c r="AF53">
        <v>1740</v>
      </c>
      <c r="AG53">
        <v>0</v>
      </c>
      <c r="AH53">
        <v>9.7493322331514698E-3</v>
      </c>
      <c r="AI53">
        <v>16.800048828125</v>
      </c>
      <c r="AJ53">
        <v>45880.611111111109</v>
      </c>
      <c r="AK53">
        <v>1728.5</v>
      </c>
      <c r="AL53">
        <v>0</v>
      </c>
      <c r="AM53">
        <v>5.6434436213150044E-3</v>
      </c>
      <c r="AN53">
        <v>9.699951171875</v>
      </c>
    </row>
    <row r="54" spans="1:40" x14ac:dyDescent="0.35">
      <c r="A54" s="1">
        <v>45880.614583333336</v>
      </c>
      <c r="B54" s="158" t="s">
        <v>24</v>
      </c>
      <c r="C54">
        <v>1596.8599853515625</v>
      </c>
      <c r="D54">
        <v>1596.8599853515625</v>
      </c>
      <c r="E54">
        <v>1596.8599853515625</v>
      </c>
      <c r="F54">
        <v>1596.8599853515625</v>
      </c>
      <c r="G54">
        <v>51044948</v>
      </c>
      <c r="H54">
        <v>7.5144544285966246E-3</v>
      </c>
      <c r="I54">
        <v>11.9100341796875</v>
      </c>
      <c r="K54" s="95">
        <v>45880.614583333336</v>
      </c>
      <c r="L54">
        <v>1596.8599853515625</v>
      </c>
      <c r="M54">
        <v>51044948</v>
      </c>
      <c r="N54">
        <v>7.5144544285966246E-3</v>
      </c>
      <c r="O54">
        <v>11.9100341796875</v>
      </c>
      <c r="P54" s="95">
        <v>45880.614583333336</v>
      </c>
      <c r="Q54">
        <v>1741.9000244140625</v>
      </c>
      <c r="R54">
        <v>21790384</v>
      </c>
      <c r="S54">
        <v>7.4143872378389453E-3</v>
      </c>
      <c r="T54">
        <v>12.820068359375</v>
      </c>
      <c r="U54" s="95">
        <v>45880.614583333336</v>
      </c>
      <c r="V54">
        <v>276.45999145507813</v>
      </c>
      <c r="W54">
        <v>4753574</v>
      </c>
      <c r="X54">
        <v>1.4681054560113279E-2</v>
      </c>
      <c r="Y54">
        <v>4</v>
      </c>
      <c r="Z54" s="95">
        <v>45880.614583333336</v>
      </c>
      <c r="AA54">
        <v>109.38999938964844</v>
      </c>
      <c r="AB54">
        <v>819672</v>
      </c>
      <c r="AC54">
        <v>7.8312001746030577E-3</v>
      </c>
      <c r="AD54">
        <v>0.84999847412109375</v>
      </c>
      <c r="AE54" s="95">
        <v>45880.614583333336</v>
      </c>
      <c r="AF54">
        <v>1737.5</v>
      </c>
      <c r="AG54">
        <v>4492</v>
      </c>
      <c r="AH54">
        <v>8.298542962701539E-3</v>
      </c>
      <c r="AI54">
        <v>14.300048828125</v>
      </c>
      <c r="AJ54">
        <v>45880.614583333336</v>
      </c>
      <c r="AK54">
        <v>1727</v>
      </c>
      <c r="AL54">
        <v>10</v>
      </c>
      <c r="AM54">
        <v>4.7707417610708775E-3</v>
      </c>
      <c r="AN54">
        <v>8.199951171875</v>
      </c>
    </row>
    <row r="55" spans="1:40" x14ac:dyDescent="0.35">
      <c r="A55" s="1">
        <v>45880.618055555555</v>
      </c>
      <c r="B55" s="158" t="s">
        <v>24</v>
      </c>
      <c r="C55">
        <v>1596.8599853515625</v>
      </c>
      <c r="D55">
        <v>1596.8599853515625</v>
      </c>
      <c r="E55">
        <v>1596.8599853515625</v>
      </c>
      <c r="F55">
        <v>1596.8599853515625</v>
      </c>
      <c r="G55">
        <v>0</v>
      </c>
      <c r="H55">
        <v>7.5144544285966246E-3</v>
      </c>
      <c r="I55">
        <v>11.9100341796875</v>
      </c>
      <c r="K55" s="95">
        <v>45880.618055555555</v>
      </c>
      <c r="L55">
        <v>1596.8599853515625</v>
      </c>
      <c r="M55">
        <v>0</v>
      </c>
      <c r="N55">
        <v>7.5144544285966246E-3</v>
      </c>
      <c r="O55">
        <v>11.9100341796875</v>
      </c>
      <c r="P55" s="95">
        <v>45880.618055555555</v>
      </c>
      <c r="Q55">
        <v>1741.9000244140625</v>
      </c>
      <c r="R55">
        <v>0</v>
      </c>
      <c r="S55">
        <v>7.4143872378389453E-3</v>
      </c>
      <c r="T55">
        <v>12.820068359375</v>
      </c>
      <c r="U55" s="95">
        <v>45880.618055555555</v>
      </c>
      <c r="V55">
        <v>276.45999145507813</v>
      </c>
      <c r="W55">
        <v>0</v>
      </c>
      <c r="X55">
        <v>1.4681054560113279E-2</v>
      </c>
      <c r="Y55">
        <v>4</v>
      </c>
      <c r="Z55" s="95">
        <v>45880.618055555555</v>
      </c>
      <c r="AA55">
        <v>109.44999694824219</v>
      </c>
      <c r="AB55">
        <v>966359</v>
      </c>
      <c r="AC55">
        <v>8.3839692743605185E-3</v>
      </c>
      <c r="AD55">
        <v>0.90999603271484375</v>
      </c>
      <c r="AE55" s="95">
        <v>45880.618055555555</v>
      </c>
      <c r="AF55">
        <v>1737.5</v>
      </c>
      <c r="AG55">
        <v>0</v>
      </c>
      <c r="AH55">
        <v>8.298542962701539E-3</v>
      </c>
      <c r="AI55">
        <v>14.300048828125</v>
      </c>
      <c r="AJ55">
        <v>45880.618055555555</v>
      </c>
      <c r="AK55">
        <v>1727</v>
      </c>
      <c r="AL55">
        <v>0</v>
      </c>
      <c r="AM55">
        <v>4.7707417610708775E-3</v>
      </c>
      <c r="AN55">
        <v>8.199951171875</v>
      </c>
    </row>
    <row r="56" spans="1:40" x14ac:dyDescent="0.35">
      <c r="A56" s="1">
        <v>45880.621527777781</v>
      </c>
      <c r="B56" s="158" t="s">
        <v>24</v>
      </c>
      <c r="C56">
        <v>1596.8599853515625</v>
      </c>
      <c r="D56">
        <v>1601.7900390625</v>
      </c>
      <c r="E56">
        <v>1586.2099609375</v>
      </c>
      <c r="F56">
        <v>1596.8599853515625</v>
      </c>
      <c r="G56">
        <v>0</v>
      </c>
      <c r="H56">
        <v>7.5144544285966246E-3</v>
      </c>
      <c r="I56">
        <v>11.9100341796875</v>
      </c>
      <c r="K56" s="95">
        <v>45880.621527777781</v>
      </c>
      <c r="L56">
        <v>1596.8599853515625</v>
      </c>
      <c r="M56">
        <v>0</v>
      </c>
      <c r="N56">
        <v>7.5144544285966246E-3</v>
      </c>
      <c r="O56">
        <v>11.9100341796875</v>
      </c>
      <c r="P56" s="95">
        <v>45880.621527777781</v>
      </c>
      <c r="Q56">
        <v>1741.9000244140625</v>
      </c>
      <c r="R56">
        <v>0</v>
      </c>
      <c r="S56">
        <v>7.4143872378389453E-3</v>
      </c>
      <c r="T56">
        <v>12.820068359375</v>
      </c>
      <c r="U56" s="95">
        <v>45880.621527777781</v>
      </c>
      <c r="V56">
        <v>276.45999145507813</v>
      </c>
      <c r="W56">
        <v>0</v>
      </c>
      <c r="X56">
        <v>1.4681054560113279E-2</v>
      </c>
      <c r="Y56">
        <v>4</v>
      </c>
      <c r="Z56" s="95">
        <v>45880.621527777781</v>
      </c>
      <c r="AA56">
        <v>109.25</v>
      </c>
      <c r="AB56">
        <v>795682</v>
      </c>
      <c r="AC56">
        <v>6.5413587477783624E-3</v>
      </c>
      <c r="AD56">
        <v>0.70999908447265625</v>
      </c>
      <c r="AE56" s="95">
        <v>45880.621527777781</v>
      </c>
      <c r="AF56">
        <v>1737.5</v>
      </c>
      <c r="AG56">
        <v>0</v>
      </c>
      <c r="AH56">
        <v>8.298542962701539E-3</v>
      </c>
      <c r="AI56">
        <v>14.300048828125</v>
      </c>
      <c r="AJ56">
        <v>45880.621527777781</v>
      </c>
      <c r="AK56">
        <v>1727</v>
      </c>
      <c r="AL56">
        <v>0</v>
      </c>
      <c r="AM56">
        <v>4.7707417610708775E-3</v>
      </c>
      <c r="AN56">
        <v>8.199951171875</v>
      </c>
    </row>
    <row r="57" spans="1:40" x14ac:dyDescent="0.35">
      <c r="A57" s="1">
        <v>45880.375</v>
      </c>
      <c r="B57" s="158" t="s">
        <v>25</v>
      </c>
      <c r="C57">
        <v>1732.4000244140625</v>
      </c>
      <c r="D57">
        <v>1732.4000244140625</v>
      </c>
      <c r="E57">
        <v>1732.4000244140625</v>
      </c>
      <c r="F57">
        <v>1732.4000244140625</v>
      </c>
      <c r="G57">
        <v>1</v>
      </c>
      <c r="H57">
        <v>1.9201358200638308E-3</v>
      </c>
      <c r="I57">
        <v>3.320068359375</v>
      </c>
    </row>
    <row r="58" spans="1:40" x14ac:dyDescent="0.35">
      <c r="A58" s="1">
        <v>45880.378472222219</v>
      </c>
      <c r="B58" s="158" t="s">
        <v>25</v>
      </c>
      <c r="C58">
        <v>1732.4000244140625</v>
      </c>
      <c r="D58">
        <v>1734.949951171875</v>
      </c>
      <c r="E58">
        <v>1732.31005859375</v>
      </c>
      <c r="F58">
        <v>1734.949951171875</v>
      </c>
      <c r="G58">
        <v>5820000</v>
      </c>
      <c r="H58">
        <v>3.3948662099937289E-3</v>
      </c>
      <c r="I58">
        <v>5.8699951171875</v>
      </c>
    </row>
    <row r="59" spans="1:40" x14ac:dyDescent="0.35">
      <c r="A59" s="1">
        <v>45880.381944444445</v>
      </c>
      <c r="B59" s="158" t="s">
        <v>25</v>
      </c>
      <c r="C59">
        <v>1734.949951171875</v>
      </c>
      <c r="D59">
        <v>1734.949951171875</v>
      </c>
      <c r="E59">
        <v>1734.949951171875</v>
      </c>
      <c r="F59">
        <v>1734.949951171875</v>
      </c>
      <c r="G59">
        <v>0</v>
      </c>
      <c r="H59">
        <v>3.3948662099937289E-3</v>
      </c>
      <c r="I59">
        <v>5.8699951171875</v>
      </c>
    </row>
    <row r="60" spans="1:40" x14ac:dyDescent="0.35">
      <c r="A60" s="1">
        <v>45880.385416666664</v>
      </c>
      <c r="B60" s="158" t="s">
        <v>25</v>
      </c>
      <c r="C60">
        <v>1735.5999755859375</v>
      </c>
      <c r="D60">
        <v>1735.9599609375</v>
      </c>
      <c r="E60">
        <v>1730.5699462890625</v>
      </c>
      <c r="F60">
        <v>1731.3699951171875</v>
      </c>
      <c r="G60">
        <v>24485564</v>
      </c>
      <c r="H60">
        <v>1.3244263543053705E-3</v>
      </c>
      <c r="I60">
        <v>2.2900390625</v>
      </c>
    </row>
    <row r="61" spans="1:40" x14ac:dyDescent="0.35">
      <c r="A61" s="1">
        <v>45880.388888888891</v>
      </c>
      <c r="B61" s="158" t="s">
        <v>25</v>
      </c>
      <c r="C61">
        <v>1729.280029296875</v>
      </c>
      <c r="D61">
        <v>1731.1600341796875</v>
      </c>
      <c r="E61">
        <v>1727.06005859375</v>
      </c>
      <c r="F61">
        <v>1727.56005859375</v>
      </c>
      <c r="G61">
        <v>12977209</v>
      </c>
      <c r="H61">
        <v>-8.7902092417143751E-4</v>
      </c>
      <c r="I61">
        <v>-1.5198974609375</v>
      </c>
    </row>
    <row r="62" spans="1:40" x14ac:dyDescent="0.35">
      <c r="A62" s="1">
        <v>45880.392361111109</v>
      </c>
      <c r="B62" s="158" t="s">
        <v>25</v>
      </c>
      <c r="C62">
        <v>1728.030029296875</v>
      </c>
      <c r="D62">
        <v>1729.489990234375</v>
      </c>
      <c r="E62">
        <v>1727.6600341796875</v>
      </c>
      <c r="F62">
        <v>1729.1700439453125</v>
      </c>
      <c r="G62">
        <v>12620041</v>
      </c>
      <c r="H62">
        <v>5.2101633767450075E-5</v>
      </c>
      <c r="I62">
        <v>9.0087890625E-2</v>
      </c>
    </row>
    <row r="63" spans="1:40" x14ac:dyDescent="0.35">
      <c r="A63" s="1">
        <v>45880.395833333336</v>
      </c>
      <c r="B63" s="158" t="s">
        <v>25</v>
      </c>
      <c r="C63">
        <v>1730.6300048828125</v>
      </c>
      <c r="D63">
        <v>1735.4200439453125</v>
      </c>
      <c r="E63">
        <v>1729.280029296875</v>
      </c>
      <c r="F63">
        <v>1733.7099609375</v>
      </c>
      <c r="G63">
        <v>15378911</v>
      </c>
      <c r="H63">
        <v>2.6777274622840296E-3</v>
      </c>
      <c r="I63">
        <v>4.6300048828125</v>
      </c>
    </row>
    <row r="64" spans="1:40" x14ac:dyDescent="0.35">
      <c r="A64" s="1">
        <v>45880.399305555555</v>
      </c>
      <c r="B64" s="158" t="s">
        <v>25</v>
      </c>
      <c r="C64">
        <v>1737.7900390625</v>
      </c>
      <c r="D64">
        <v>1743.77001953125</v>
      </c>
      <c r="E64">
        <v>1735.550048828125</v>
      </c>
      <c r="F64">
        <v>1743.06005859375</v>
      </c>
      <c r="G64">
        <v>15066270</v>
      </c>
      <c r="H64">
        <v>8.0852840206195389E-3</v>
      </c>
      <c r="I64">
        <v>13.9801025390625</v>
      </c>
    </row>
    <row r="65" spans="1:9" x14ac:dyDescent="0.35">
      <c r="A65" s="1">
        <v>45880.402777777781</v>
      </c>
      <c r="B65" s="158" t="s">
        <v>25</v>
      </c>
      <c r="C65">
        <v>1739.949951171875</v>
      </c>
      <c r="D65">
        <v>1742.780029296875</v>
      </c>
      <c r="E65">
        <v>1737.7900390625</v>
      </c>
      <c r="F65">
        <v>1739.3299560546875</v>
      </c>
      <c r="G65">
        <v>15576344</v>
      </c>
      <c r="H65">
        <v>5.928008108652098E-3</v>
      </c>
      <c r="I65">
        <v>10.25</v>
      </c>
    </row>
    <row r="66" spans="1:9" x14ac:dyDescent="0.35">
      <c r="A66" s="1">
        <v>45880.40625</v>
      </c>
      <c r="B66" s="158" t="s">
        <v>25</v>
      </c>
      <c r="C66">
        <v>1738.510009765625</v>
      </c>
      <c r="D66">
        <v>1740.010009765625</v>
      </c>
      <c r="E66">
        <v>1737.8800048828125</v>
      </c>
      <c r="F66">
        <v>1739.56005859375</v>
      </c>
      <c r="G66">
        <v>10110825</v>
      </c>
      <c r="H66">
        <v>6.0610861298602868E-3</v>
      </c>
      <c r="I66">
        <v>10.4801025390625</v>
      </c>
    </row>
    <row r="67" spans="1:9" x14ac:dyDescent="0.35">
      <c r="A67" s="1">
        <v>45880.409722222219</v>
      </c>
      <c r="B67" s="158" t="s">
        <v>25</v>
      </c>
      <c r="C67">
        <v>1739.5799560546875</v>
      </c>
      <c r="D67">
        <v>1743.800048828125</v>
      </c>
      <c r="E67">
        <v>1739.1400146484375</v>
      </c>
      <c r="F67">
        <v>1742.0899658203125</v>
      </c>
      <c r="G67">
        <v>14420536</v>
      </c>
      <c r="H67">
        <v>7.5242383789529731E-3</v>
      </c>
      <c r="I67">
        <v>13.010009765625</v>
      </c>
    </row>
    <row r="68" spans="1:9" x14ac:dyDescent="0.35">
      <c r="A68" s="1">
        <v>45880.413194444445</v>
      </c>
      <c r="B68" s="158" t="s">
        <v>25</v>
      </c>
      <c r="C68">
        <v>1744.9100341796875</v>
      </c>
      <c r="D68">
        <v>1746.3800048828125</v>
      </c>
      <c r="E68">
        <v>1742.4300537109375</v>
      </c>
      <c r="F68">
        <v>1742.6300048828125</v>
      </c>
      <c r="G68">
        <v>14600815</v>
      </c>
      <c r="H68">
        <v>7.8365657878787173E-3</v>
      </c>
      <c r="I68">
        <v>13.550048828125</v>
      </c>
    </row>
    <row r="69" spans="1:9" x14ac:dyDescent="0.35">
      <c r="A69" s="1">
        <v>45880.416666666664</v>
      </c>
      <c r="B69" s="158" t="s">
        <v>25</v>
      </c>
      <c r="C69">
        <v>1742.050048828125</v>
      </c>
      <c r="D69">
        <v>1742.969970703125</v>
      </c>
      <c r="E69">
        <v>1739.8299560546875</v>
      </c>
      <c r="F69">
        <v>1740.8199462890625</v>
      </c>
      <c r="G69">
        <v>10069517</v>
      </c>
      <c r="H69">
        <v>6.7897324199874577E-3</v>
      </c>
      <c r="I69">
        <v>11.739990234375</v>
      </c>
    </row>
    <row r="70" spans="1:9" x14ac:dyDescent="0.35">
      <c r="A70" s="1">
        <v>45880.420138888891</v>
      </c>
      <c r="B70" s="158" t="s">
        <v>25</v>
      </c>
      <c r="C70">
        <v>1739.6199951171875</v>
      </c>
      <c r="D70">
        <v>1740.1400146484375</v>
      </c>
      <c r="E70">
        <v>1738.02001953125</v>
      </c>
      <c r="F70">
        <v>1738.489990234375</v>
      </c>
      <c r="G70">
        <v>11336134</v>
      </c>
      <c r="H70">
        <v>5.4422203824274042E-3</v>
      </c>
      <c r="I70">
        <v>9.4100341796875</v>
      </c>
    </row>
    <row r="71" spans="1:9" x14ac:dyDescent="0.35">
      <c r="A71" s="1">
        <v>45880.423611111109</v>
      </c>
      <c r="B71" s="158" t="s">
        <v>25</v>
      </c>
      <c r="C71">
        <v>1738.5899658203125</v>
      </c>
      <c r="D71">
        <v>1738.77001953125</v>
      </c>
      <c r="E71">
        <v>1737</v>
      </c>
      <c r="F71">
        <v>1737.199951171875</v>
      </c>
      <c r="G71">
        <v>12677590</v>
      </c>
      <c r="H71">
        <v>4.6961362826246772E-3</v>
      </c>
      <c r="I71">
        <v>8.1199951171875</v>
      </c>
    </row>
    <row r="72" spans="1:9" x14ac:dyDescent="0.35">
      <c r="A72" s="1">
        <v>45880.427083333336</v>
      </c>
      <c r="B72" s="158" t="s">
        <v>25</v>
      </c>
      <c r="C72">
        <v>1737.0999755859375</v>
      </c>
      <c r="D72">
        <v>1738.530029296875</v>
      </c>
      <c r="E72">
        <v>1736.5699462890625</v>
      </c>
      <c r="F72">
        <v>1738.3399658203125</v>
      </c>
      <c r="G72">
        <v>11821955</v>
      </c>
      <c r="H72">
        <v>5.3554549245680592E-3</v>
      </c>
      <c r="I72">
        <v>9.260009765625</v>
      </c>
    </row>
    <row r="73" spans="1:9" x14ac:dyDescent="0.35">
      <c r="A73" s="1">
        <v>45880.430555555555</v>
      </c>
      <c r="B73" s="158" t="s">
        <v>25</v>
      </c>
      <c r="C73">
        <v>1739.010009765625</v>
      </c>
      <c r="D73">
        <v>1744.27001953125</v>
      </c>
      <c r="E73">
        <v>1738.260009765625</v>
      </c>
      <c r="F73">
        <v>1741.97998046875</v>
      </c>
      <c r="G73">
        <v>16622411</v>
      </c>
      <c r="H73">
        <v>7.4606292027680514E-3</v>
      </c>
      <c r="I73">
        <v>12.9000244140625</v>
      </c>
    </row>
    <row r="74" spans="1:9" x14ac:dyDescent="0.35">
      <c r="A74" s="1">
        <v>45880.434027777781</v>
      </c>
      <c r="B74" s="158" t="s">
        <v>25</v>
      </c>
      <c r="C74">
        <v>1745.3499755859375</v>
      </c>
      <c r="D74">
        <v>1748.280029296875</v>
      </c>
      <c r="E74">
        <v>1744.02001953125</v>
      </c>
      <c r="F74">
        <v>1748.0400390625</v>
      </c>
      <c r="G74">
        <v>19876175</v>
      </c>
      <c r="H74">
        <v>1.0965417152295546E-2</v>
      </c>
      <c r="I74">
        <v>18.9600830078125</v>
      </c>
    </row>
    <row r="75" spans="1:9" x14ac:dyDescent="0.35">
      <c r="A75" s="1">
        <v>45880.4375</v>
      </c>
      <c r="B75" s="158" t="s">
        <v>25</v>
      </c>
      <c r="C75">
        <v>1748.3399658203125</v>
      </c>
      <c r="D75">
        <v>1748.6700439453125</v>
      </c>
      <c r="E75">
        <v>1744.550048828125</v>
      </c>
      <c r="F75">
        <v>1745.0999755859375</v>
      </c>
      <c r="G75">
        <v>11716603</v>
      </c>
      <c r="H75">
        <v>9.2650542128795092E-3</v>
      </c>
      <c r="I75">
        <v>16.02001953125</v>
      </c>
    </row>
    <row r="76" spans="1:9" x14ac:dyDescent="0.35">
      <c r="A76" s="1">
        <v>45880.440972222219</v>
      </c>
      <c r="B76" s="158" t="s">
        <v>25</v>
      </c>
      <c r="C76">
        <v>1745.4100341796875</v>
      </c>
      <c r="D76">
        <v>1746.9000244140625</v>
      </c>
      <c r="E76">
        <v>1744.75</v>
      </c>
      <c r="F76">
        <v>1746.1400146484375</v>
      </c>
      <c r="G76">
        <v>6101400</v>
      </c>
      <c r="H76">
        <v>9.8665527490565761E-3</v>
      </c>
      <c r="I76">
        <v>17.06005859375</v>
      </c>
    </row>
    <row r="77" spans="1:9" x14ac:dyDescent="0.35">
      <c r="A77" s="1">
        <v>45880.444444444445</v>
      </c>
      <c r="B77" s="158" t="s">
        <v>25</v>
      </c>
      <c r="C77">
        <v>1745.7099609375</v>
      </c>
      <c r="D77">
        <v>1745.7099609375</v>
      </c>
      <c r="E77">
        <v>1744.25</v>
      </c>
      <c r="F77">
        <v>1745.02001953125</v>
      </c>
      <c r="G77">
        <v>4238873</v>
      </c>
      <c r="H77">
        <v>9.2188122479504048E-3</v>
      </c>
      <c r="I77">
        <v>15.9400634765625</v>
      </c>
    </row>
    <row r="78" spans="1:9" x14ac:dyDescent="0.35">
      <c r="A78" s="1">
        <v>45880.447916666664</v>
      </c>
      <c r="B78" s="158" t="s">
        <v>25</v>
      </c>
      <c r="C78">
        <v>1744.1400146484375</v>
      </c>
      <c r="D78">
        <v>1746.18994140625</v>
      </c>
      <c r="E78">
        <v>1744.1400146484375</v>
      </c>
      <c r="F78">
        <v>1745.6099853515625</v>
      </c>
      <c r="G78">
        <v>4508915</v>
      </c>
      <c r="H78">
        <v>9.5600144105494368E-3</v>
      </c>
      <c r="I78">
        <v>16.530029296875</v>
      </c>
    </row>
    <row r="79" spans="1:9" x14ac:dyDescent="0.35">
      <c r="A79" s="1">
        <v>45880.451388888891</v>
      </c>
      <c r="B79" s="158" t="s">
        <v>25</v>
      </c>
      <c r="C79">
        <v>1745.8299560546875</v>
      </c>
      <c r="D79">
        <v>1747.0999755859375</v>
      </c>
      <c r="E79">
        <v>1745.5</v>
      </c>
      <c r="F79">
        <v>1746.6800537109375</v>
      </c>
      <c r="G79">
        <v>5598837</v>
      </c>
      <c r="H79">
        <v>1.0178880157982319E-2</v>
      </c>
      <c r="I79">
        <v>17.60009765625</v>
      </c>
    </row>
    <row r="80" spans="1:9" x14ac:dyDescent="0.35">
      <c r="A80" s="1">
        <v>45880.454861111109</v>
      </c>
      <c r="B80" s="158" t="s">
        <v>25</v>
      </c>
      <c r="C80">
        <v>1746.8499755859375</v>
      </c>
      <c r="D80">
        <v>1747.7900390625</v>
      </c>
      <c r="E80">
        <v>1745.4000244140625</v>
      </c>
      <c r="F80">
        <v>1746.0699462890625</v>
      </c>
      <c r="G80">
        <v>5010014</v>
      </c>
      <c r="H80">
        <v>9.8260292561263372E-3</v>
      </c>
      <c r="I80">
        <v>16.989990234375</v>
      </c>
    </row>
    <row r="81" spans="1:9" x14ac:dyDescent="0.35">
      <c r="A81" s="1">
        <v>45880.458333333336</v>
      </c>
      <c r="B81" s="158" t="s">
        <v>25</v>
      </c>
      <c r="C81">
        <v>1745.18994140625</v>
      </c>
      <c r="D81">
        <v>1745.739990234375</v>
      </c>
      <c r="E81">
        <v>1743.5799560546875</v>
      </c>
      <c r="F81">
        <v>1744</v>
      </c>
      <c r="G81">
        <v>7405706</v>
      </c>
      <c r="H81">
        <v>8.6288918526105495E-3</v>
      </c>
      <c r="I81">
        <v>14.9200439453125</v>
      </c>
    </row>
    <row r="82" spans="1:9" x14ac:dyDescent="0.35">
      <c r="A82" s="1">
        <v>45880.461805555555</v>
      </c>
      <c r="B82" s="158" t="s">
        <v>25</v>
      </c>
      <c r="C82">
        <v>1743.739990234375</v>
      </c>
      <c r="D82">
        <v>1744.2099609375</v>
      </c>
      <c r="E82">
        <v>1741.47998046875</v>
      </c>
      <c r="F82">
        <v>1742.449951171875</v>
      </c>
      <c r="G82">
        <v>7350656</v>
      </c>
      <c r="H82">
        <v>7.7324331187635566E-3</v>
      </c>
      <c r="I82">
        <v>13.3699951171875</v>
      </c>
    </row>
    <row r="83" spans="1:9" x14ac:dyDescent="0.35">
      <c r="A83" s="1">
        <v>45880.465277777781</v>
      </c>
      <c r="B83" s="158" t="s">
        <v>25</v>
      </c>
      <c r="C83">
        <v>1741.699951171875</v>
      </c>
      <c r="D83">
        <v>1743.0400390625</v>
      </c>
      <c r="E83">
        <v>1741.300048828125</v>
      </c>
      <c r="F83">
        <v>1742.5699462890625</v>
      </c>
      <c r="G83">
        <v>5202994</v>
      </c>
      <c r="H83">
        <v>7.8018313653670842E-3</v>
      </c>
      <c r="I83">
        <v>13.489990234375</v>
      </c>
    </row>
    <row r="84" spans="1:9" x14ac:dyDescent="0.35">
      <c r="A84" s="1">
        <v>45880.46875</v>
      </c>
      <c r="B84" s="158" t="s">
        <v>25</v>
      </c>
      <c r="C84">
        <v>1742.6400146484375</v>
      </c>
      <c r="D84">
        <v>1744.280029296875</v>
      </c>
      <c r="E84">
        <v>1741.8900146484375</v>
      </c>
      <c r="F84">
        <v>1742.52001953125</v>
      </c>
      <c r="G84">
        <v>4298146</v>
      </c>
      <c r="H84">
        <v>7.7729566116937956E-3</v>
      </c>
      <c r="I84">
        <v>13.4400634765625</v>
      </c>
    </row>
    <row r="85" spans="1:9" x14ac:dyDescent="0.35">
      <c r="A85" s="1">
        <v>45880.472222222219</v>
      </c>
      <c r="B85" s="158" t="s">
        <v>25</v>
      </c>
      <c r="C85">
        <v>1744.739990234375</v>
      </c>
      <c r="D85">
        <v>1745.7900390625</v>
      </c>
      <c r="E85">
        <v>1743.8599853515625</v>
      </c>
      <c r="F85">
        <v>1745.1500244140625</v>
      </c>
      <c r="G85">
        <v>6608184</v>
      </c>
      <c r="H85">
        <v>9.2939995649725382E-3</v>
      </c>
      <c r="I85">
        <v>16.070068359375</v>
      </c>
    </row>
    <row r="86" spans="1:9" x14ac:dyDescent="0.35">
      <c r="A86" s="1">
        <v>45880.475694444445</v>
      </c>
      <c r="B86" s="158" t="s">
        <v>25</v>
      </c>
      <c r="C86">
        <v>1744.8299560546875</v>
      </c>
      <c r="D86">
        <v>1745.97998046875</v>
      </c>
      <c r="E86">
        <v>1744.030029296875</v>
      </c>
      <c r="F86">
        <v>1745.4300537109375</v>
      </c>
      <c r="G86">
        <v>7537616</v>
      </c>
      <c r="H86">
        <v>9.4559523398540148E-3</v>
      </c>
      <c r="I86">
        <v>16.35009765625</v>
      </c>
    </row>
    <row r="87" spans="1:9" x14ac:dyDescent="0.35">
      <c r="A87" s="1">
        <v>45880.479166666664</v>
      </c>
      <c r="B87" s="158" t="s">
        <v>25</v>
      </c>
      <c r="C87">
        <v>1745.9599609375</v>
      </c>
      <c r="D87">
        <v>1745.9599609375</v>
      </c>
      <c r="E87">
        <v>1745.9599609375</v>
      </c>
      <c r="F87">
        <v>1745.9599609375</v>
      </c>
      <c r="G87">
        <v>107440</v>
      </c>
      <c r="H87">
        <v>9.7624200799414154E-3</v>
      </c>
      <c r="I87">
        <v>16.8800048828125</v>
      </c>
    </row>
    <row r="88" spans="1:9" x14ac:dyDescent="0.35">
      <c r="A88" s="1">
        <v>45880.541666666664</v>
      </c>
      <c r="B88" s="158" t="s">
        <v>25</v>
      </c>
      <c r="C88">
        <v>1744.4000244140625</v>
      </c>
      <c r="D88">
        <v>1745.6400146484375</v>
      </c>
      <c r="E88">
        <v>1743.5899658203125</v>
      </c>
      <c r="F88">
        <v>1744.1400146484375</v>
      </c>
      <c r="G88">
        <v>18915493</v>
      </c>
      <c r="H88">
        <v>8.7098682400512887E-3</v>
      </c>
      <c r="I88">
        <v>15.06005859375</v>
      </c>
    </row>
    <row r="89" spans="1:9" x14ac:dyDescent="0.35">
      <c r="A89" s="1">
        <v>45880.545138888891</v>
      </c>
      <c r="B89" s="158" t="s">
        <v>25</v>
      </c>
      <c r="C89">
        <v>1744.8699951171875</v>
      </c>
      <c r="D89">
        <v>1747.3699951171875</v>
      </c>
      <c r="E89">
        <v>1744.3299560546875</v>
      </c>
      <c r="F89">
        <v>1747.0400390625</v>
      </c>
      <c r="G89">
        <v>15538625</v>
      </c>
      <c r="H89">
        <v>1.0387074897792902E-2</v>
      </c>
      <c r="I89">
        <v>17.9600830078125</v>
      </c>
    </row>
    <row r="90" spans="1:9" x14ac:dyDescent="0.35">
      <c r="A90" s="1">
        <v>45880.548611111109</v>
      </c>
      <c r="B90" s="158" t="s">
        <v>25</v>
      </c>
      <c r="C90">
        <v>1746.5699462890625</v>
      </c>
      <c r="D90">
        <v>1747.3499755859375</v>
      </c>
      <c r="E90">
        <v>1744.56005859375</v>
      </c>
      <c r="F90">
        <v>1745.5899658203125</v>
      </c>
      <c r="G90">
        <v>15338352</v>
      </c>
      <c r="H90">
        <v>9.5484362697122252E-3</v>
      </c>
      <c r="I90">
        <v>16.510009765625</v>
      </c>
    </row>
    <row r="91" spans="1:9" x14ac:dyDescent="0.35">
      <c r="A91" s="1">
        <v>45880.552083333336</v>
      </c>
      <c r="B91" s="158" t="s">
        <v>25</v>
      </c>
      <c r="C91">
        <v>1744.3599853515625</v>
      </c>
      <c r="D91">
        <v>1745.68994140625</v>
      </c>
      <c r="E91">
        <v>1740.3499755859375</v>
      </c>
      <c r="F91">
        <v>1741.4000244140625</v>
      </c>
      <c r="G91">
        <v>15211916</v>
      </c>
      <c r="H91">
        <v>7.1252161105876234E-3</v>
      </c>
      <c r="I91">
        <v>12.320068359375</v>
      </c>
    </row>
    <row r="92" spans="1:9" x14ac:dyDescent="0.35">
      <c r="A92" s="1">
        <v>45880.555555555555</v>
      </c>
      <c r="B92" s="158" t="s">
        <v>25</v>
      </c>
      <c r="C92">
        <v>1739.4100341796875</v>
      </c>
      <c r="D92">
        <v>1740.4599609375</v>
      </c>
      <c r="E92">
        <v>1738.9300537109375</v>
      </c>
      <c r="F92">
        <v>1739.47998046875</v>
      </c>
      <c r="G92">
        <v>14884901</v>
      </c>
      <c r="H92">
        <v>6.0147735665114421E-3</v>
      </c>
      <c r="I92">
        <v>10.4000244140625</v>
      </c>
    </row>
    <row r="93" spans="1:9" x14ac:dyDescent="0.35">
      <c r="A93" s="1">
        <v>45880.559027777781</v>
      </c>
      <c r="B93" s="158" t="s">
        <v>25</v>
      </c>
      <c r="C93">
        <v>1739.9599609375</v>
      </c>
      <c r="D93">
        <v>1741.8900146484375</v>
      </c>
      <c r="E93">
        <v>1739.3800048828125</v>
      </c>
      <c r="F93">
        <v>1740.5799560546875</v>
      </c>
      <c r="G93">
        <v>19225427</v>
      </c>
      <c r="H93">
        <v>6.6509359267804017E-3</v>
      </c>
      <c r="I93">
        <v>11.5</v>
      </c>
    </row>
    <row r="94" spans="1:9" x14ac:dyDescent="0.35">
      <c r="A94" s="1">
        <v>45880.5625</v>
      </c>
      <c r="B94" s="158" t="s">
        <v>25</v>
      </c>
      <c r="C94">
        <v>1741.6700439453125</v>
      </c>
      <c r="D94">
        <v>1742.550048828125</v>
      </c>
      <c r="E94">
        <v>1741.280029296875</v>
      </c>
      <c r="F94">
        <v>1742.0799560546875</v>
      </c>
      <c r="G94">
        <v>16621368</v>
      </c>
      <c r="H94">
        <v>7.5184493085343673E-3</v>
      </c>
      <c r="I94">
        <v>13</v>
      </c>
    </row>
    <row r="95" spans="1:9" x14ac:dyDescent="0.35">
      <c r="A95" s="1">
        <v>45880.565972222219</v>
      </c>
      <c r="B95" s="158" t="s">
        <v>25</v>
      </c>
      <c r="C95">
        <v>1742.25</v>
      </c>
      <c r="D95">
        <v>1743.1600341796875</v>
      </c>
      <c r="E95">
        <v>1741.18994140625</v>
      </c>
      <c r="F95">
        <v>1741.5699462890625</v>
      </c>
      <c r="G95">
        <v>18489854</v>
      </c>
      <c r="H95">
        <v>7.2234891108644405E-3</v>
      </c>
      <c r="I95">
        <v>12.489990234375</v>
      </c>
    </row>
    <row r="96" spans="1:9" x14ac:dyDescent="0.35">
      <c r="A96" s="1">
        <v>45880.569444444445</v>
      </c>
      <c r="B96" s="158" t="s">
        <v>25</v>
      </c>
      <c r="C96">
        <v>1742.260009765625</v>
      </c>
      <c r="D96">
        <v>1742.260009765625</v>
      </c>
      <c r="E96">
        <v>1738.1700439453125</v>
      </c>
      <c r="F96">
        <v>1738.780029296875</v>
      </c>
      <c r="G96">
        <v>18631198</v>
      </c>
      <c r="H96">
        <v>5.6099622277274866E-3</v>
      </c>
      <c r="I96">
        <v>9.7000732421875</v>
      </c>
    </row>
    <row r="97" spans="1:9" x14ac:dyDescent="0.35">
      <c r="A97" s="1">
        <v>45880.572916666664</v>
      </c>
      <c r="B97" s="158" t="s">
        <v>25</v>
      </c>
      <c r="C97">
        <v>1737.030029296875</v>
      </c>
      <c r="D97">
        <v>1738.56005859375</v>
      </c>
      <c r="E97">
        <v>1734.9000244140625</v>
      </c>
      <c r="F97">
        <v>1735.5899658203125</v>
      </c>
      <c r="G97">
        <v>18165127</v>
      </c>
      <c r="H97">
        <v>3.7650137246857895E-3</v>
      </c>
      <c r="I97">
        <v>6.510009765625</v>
      </c>
    </row>
    <row r="98" spans="1:9" x14ac:dyDescent="0.35">
      <c r="A98" s="1">
        <v>45880.576388888891</v>
      </c>
      <c r="B98" s="158" t="s">
        <v>25</v>
      </c>
      <c r="C98">
        <v>1737.9300537109375</v>
      </c>
      <c r="D98">
        <v>1739.6500244140625</v>
      </c>
      <c r="E98">
        <v>1734.8900146484375</v>
      </c>
      <c r="F98">
        <v>1738.1099853515625</v>
      </c>
      <c r="G98">
        <v>14762338</v>
      </c>
      <c r="H98">
        <v>5.2224475017796099E-3</v>
      </c>
      <c r="I98">
        <v>9.030029296875</v>
      </c>
    </row>
    <row r="99" spans="1:9" x14ac:dyDescent="0.35">
      <c r="A99" s="1">
        <v>45880.579861111109</v>
      </c>
      <c r="B99" s="158" t="s">
        <v>25</v>
      </c>
      <c r="C99">
        <v>1738.760009765625</v>
      </c>
      <c r="D99">
        <v>1741.449951171875</v>
      </c>
      <c r="E99">
        <v>1737.9599609375</v>
      </c>
      <c r="F99">
        <v>1741.010009765625</v>
      </c>
      <c r="G99">
        <v>16148145</v>
      </c>
      <c r="H99">
        <v>6.8996541595212242E-3</v>
      </c>
      <c r="I99">
        <v>11.9300537109375</v>
      </c>
    </row>
    <row r="100" spans="1:9" x14ac:dyDescent="0.35">
      <c r="A100" s="1">
        <v>45880.583333333336</v>
      </c>
      <c r="B100" s="158" t="s">
        <v>25</v>
      </c>
      <c r="C100">
        <v>1740.93994140625</v>
      </c>
      <c r="D100">
        <v>1741.43994140625</v>
      </c>
      <c r="E100">
        <v>1739.699951171875</v>
      </c>
      <c r="F100">
        <v>1740.800048828125</v>
      </c>
      <c r="G100">
        <v>11447496</v>
      </c>
      <c r="H100">
        <v>6.7782248775699857E-3</v>
      </c>
      <c r="I100">
        <v>11.7200927734375</v>
      </c>
    </row>
    <row r="101" spans="1:9" x14ac:dyDescent="0.35">
      <c r="A101" s="1">
        <v>45880.586805555555</v>
      </c>
      <c r="B101" s="158" t="s">
        <v>25</v>
      </c>
      <c r="C101">
        <v>1739.989990234375</v>
      </c>
      <c r="D101">
        <v>1741.3699951171875</v>
      </c>
      <c r="E101">
        <v>1739.6099853515625</v>
      </c>
      <c r="F101">
        <v>1740.969970703125</v>
      </c>
      <c r="G101">
        <v>7776185</v>
      </c>
      <c r="H101">
        <v>6.8764978778468018E-3</v>
      </c>
      <c r="I101">
        <v>11.8900146484375</v>
      </c>
    </row>
    <row r="102" spans="1:9" x14ac:dyDescent="0.35">
      <c r="A102" s="1">
        <v>45880.590277777781</v>
      </c>
      <c r="B102" s="158" t="s">
        <v>25</v>
      </c>
      <c r="C102">
        <v>1740.9300537109375</v>
      </c>
      <c r="D102">
        <v>1742.030029296875</v>
      </c>
      <c r="E102">
        <v>1739.719970703125</v>
      </c>
      <c r="F102">
        <v>1740.1199951171875</v>
      </c>
      <c r="G102">
        <v>17007662</v>
      </c>
      <c r="H102">
        <v>6.3849210812035023E-3</v>
      </c>
      <c r="I102">
        <v>11.0400390625</v>
      </c>
    </row>
    <row r="103" spans="1:9" x14ac:dyDescent="0.35">
      <c r="A103" s="1">
        <v>45880.59375</v>
      </c>
      <c r="B103" s="158" t="s">
        <v>25</v>
      </c>
      <c r="C103">
        <v>1742.8499755859375</v>
      </c>
      <c r="D103">
        <v>1745.6600341796875</v>
      </c>
      <c r="E103">
        <v>1740.6400146484375</v>
      </c>
      <c r="F103">
        <v>1742.75</v>
      </c>
      <c r="G103">
        <v>29331848</v>
      </c>
      <c r="H103">
        <v>7.9059640344822449E-3</v>
      </c>
      <c r="I103">
        <v>13.6700439453125</v>
      </c>
    </row>
    <row r="104" spans="1:9" x14ac:dyDescent="0.35">
      <c r="A104" s="1">
        <v>45880.597222222219</v>
      </c>
      <c r="B104" s="158" t="s">
        <v>25</v>
      </c>
      <c r="C104">
        <v>1740.3599853515625</v>
      </c>
      <c r="D104">
        <v>1744.030029296875</v>
      </c>
      <c r="E104">
        <v>1740.27001953125</v>
      </c>
      <c r="F104">
        <v>1741.9100341796875</v>
      </c>
      <c r="G104">
        <v>18243417</v>
      </c>
      <c r="H104">
        <v>7.4201763082575511E-3</v>
      </c>
      <c r="I104">
        <v>12.830078125</v>
      </c>
    </row>
    <row r="105" spans="1:9" x14ac:dyDescent="0.35">
      <c r="A105" s="1">
        <v>45880.600694444445</v>
      </c>
      <c r="B105" s="158" t="s">
        <v>25</v>
      </c>
      <c r="C105">
        <v>1744.800048828125</v>
      </c>
      <c r="D105">
        <v>1746.8199462890625</v>
      </c>
      <c r="E105">
        <v>1743.3900146484375</v>
      </c>
      <c r="F105">
        <v>1745.6300048828125</v>
      </c>
      <c r="G105">
        <v>16892204</v>
      </c>
      <c r="H105">
        <v>9.5715925513866484E-3</v>
      </c>
      <c r="I105">
        <v>16.550048828125</v>
      </c>
    </row>
    <row r="106" spans="1:9" x14ac:dyDescent="0.35">
      <c r="A106" s="1">
        <v>45880.604166666664</v>
      </c>
      <c r="B106" s="158" t="s">
        <v>25</v>
      </c>
      <c r="C106">
        <v>1746.3199462890625</v>
      </c>
      <c r="D106">
        <v>1746.3199462890625</v>
      </c>
      <c r="E106">
        <v>1746.3199462890625</v>
      </c>
      <c r="F106">
        <v>1746.3199462890625</v>
      </c>
      <c r="G106">
        <v>145378</v>
      </c>
      <c r="H106">
        <v>9.9706148197519981E-3</v>
      </c>
      <c r="I106">
        <v>17.239990234375</v>
      </c>
    </row>
    <row r="107" spans="1:9" x14ac:dyDescent="0.35">
      <c r="A107" s="1">
        <v>45880.607638888891</v>
      </c>
      <c r="B107" s="158" t="s">
        <v>25</v>
      </c>
      <c r="C107">
        <v>1746.3199462890625</v>
      </c>
      <c r="D107">
        <v>1746.3199462890625</v>
      </c>
      <c r="E107">
        <v>1739.47998046875</v>
      </c>
      <c r="F107">
        <v>1739.47998046875</v>
      </c>
      <c r="G107">
        <v>500000</v>
      </c>
      <c r="H107">
        <v>6.0147735665114421E-3</v>
      </c>
      <c r="I107">
        <v>10.4000244140625</v>
      </c>
    </row>
    <row r="108" spans="1:9" x14ac:dyDescent="0.35">
      <c r="A108" s="1">
        <v>45880.611111111109</v>
      </c>
      <c r="B108" s="158" t="s">
        <v>25</v>
      </c>
      <c r="C108">
        <v>1739.47998046875</v>
      </c>
      <c r="D108">
        <v>1739.510009765625</v>
      </c>
      <c r="E108">
        <v>1739.47998046875</v>
      </c>
      <c r="F108">
        <v>1739.510009765625</v>
      </c>
      <c r="G108">
        <v>121000</v>
      </c>
      <c r="H108">
        <v>6.0321407777672587E-3</v>
      </c>
      <c r="I108">
        <v>10.4300537109375</v>
      </c>
    </row>
    <row r="109" spans="1:9" x14ac:dyDescent="0.35">
      <c r="A109" s="1">
        <v>45880.614583333336</v>
      </c>
      <c r="B109" s="158" t="s">
        <v>25</v>
      </c>
      <c r="C109">
        <v>1741.9000244140625</v>
      </c>
      <c r="D109">
        <v>1741.9000244140625</v>
      </c>
      <c r="E109">
        <v>1741.9000244140625</v>
      </c>
      <c r="F109">
        <v>1741.9000244140625</v>
      </c>
      <c r="G109">
        <v>21790384</v>
      </c>
      <c r="H109">
        <v>7.4143872378389453E-3</v>
      </c>
      <c r="I109">
        <v>12.820068359375</v>
      </c>
    </row>
    <row r="110" spans="1:9" x14ac:dyDescent="0.35">
      <c r="A110" s="1">
        <v>45880.618055555555</v>
      </c>
      <c r="B110" s="158" t="s">
        <v>25</v>
      </c>
      <c r="C110">
        <v>1741.9000244140625</v>
      </c>
      <c r="D110">
        <v>1741.9000244140625</v>
      </c>
      <c r="E110">
        <v>1741.9000244140625</v>
      </c>
      <c r="F110">
        <v>1741.9000244140625</v>
      </c>
      <c r="G110">
        <v>0</v>
      </c>
      <c r="H110">
        <v>7.4143872378389453E-3</v>
      </c>
      <c r="I110">
        <v>12.820068359375</v>
      </c>
    </row>
    <row r="111" spans="1:9" x14ac:dyDescent="0.35">
      <c r="A111" s="1">
        <v>45880.621527777781</v>
      </c>
      <c r="B111" s="158" t="s">
        <v>25</v>
      </c>
      <c r="C111">
        <v>1741.9000244140625</v>
      </c>
      <c r="D111">
        <v>1748.6700439453125</v>
      </c>
      <c r="E111">
        <v>1727.06005859375</v>
      </c>
      <c r="F111">
        <v>1741.9000244140625</v>
      </c>
      <c r="G111">
        <v>0</v>
      </c>
      <c r="H111">
        <v>7.4143872378389453E-3</v>
      </c>
      <c r="I111">
        <v>12.820068359375</v>
      </c>
    </row>
    <row r="112" spans="1:9" x14ac:dyDescent="0.35">
      <c r="A112" s="1">
        <v>45880.375</v>
      </c>
      <c r="B112" s="158" t="s">
        <v>179</v>
      </c>
      <c r="C112">
        <v>273.42001342773438</v>
      </c>
      <c r="D112">
        <v>274.3599853515625</v>
      </c>
      <c r="E112">
        <v>273.23001098632813</v>
      </c>
      <c r="F112">
        <v>274.26998901367188</v>
      </c>
      <c r="G112">
        <v>4385224</v>
      </c>
      <c r="H112">
        <v>6.6431682278466691E-3</v>
      </c>
      <c r="I112">
        <v>1.80999755859375</v>
      </c>
    </row>
    <row r="113" spans="1:9" x14ac:dyDescent="0.35">
      <c r="A113" s="1">
        <v>45880.378472222219</v>
      </c>
      <c r="B113" s="158" t="s">
        <v>179</v>
      </c>
      <c r="C113">
        <v>274.45001220703125</v>
      </c>
      <c r="D113">
        <v>274.489990234375</v>
      </c>
      <c r="E113">
        <v>274.10000610351563</v>
      </c>
      <c r="F113">
        <v>274.239990234375</v>
      </c>
      <c r="G113">
        <v>3736833</v>
      </c>
      <c r="H113">
        <v>6.533064798948115E-3</v>
      </c>
      <c r="I113">
        <v>1.779998779296875</v>
      </c>
    </row>
    <row r="114" spans="1:9" x14ac:dyDescent="0.35">
      <c r="A114" s="1">
        <v>45880.381944444445</v>
      </c>
      <c r="B114" s="158" t="s">
        <v>179</v>
      </c>
      <c r="C114">
        <v>274.72000122070313</v>
      </c>
      <c r="D114">
        <v>274.72000122070313</v>
      </c>
      <c r="E114">
        <v>274.33999633789063</v>
      </c>
      <c r="F114">
        <v>274.54000854492188</v>
      </c>
      <c r="G114">
        <v>2234693</v>
      </c>
      <c r="H114">
        <v>7.6342110954910353E-3</v>
      </c>
      <c r="I114">
        <v>2.08001708984375</v>
      </c>
    </row>
    <row r="115" spans="1:9" x14ac:dyDescent="0.35">
      <c r="A115" s="1">
        <v>45880.385416666664</v>
      </c>
      <c r="B115" s="158" t="s">
        <v>179</v>
      </c>
      <c r="C115">
        <v>274.85000610351563</v>
      </c>
      <c r="D115">
        <v>274.89999389648438</v>
      </c>
      <c r="E115">
        <v>274.32000732421875</v>
      </c>
      <c r="F115">
        <v>274.44000244140625</v>
      </c>
      <c r="G115">
        <v>4006814</v>
      </c>
      <c r="H115">
        <v>7.267162329976728E-3</v>
      </c>
      <c r="I115">
        <v>1.980010986328125</v>
      </c>
    </row>
    <row r="116" spans="1:9" x14ac:dyDescent="0.35">
      <c r="A116" s="1">
        <v>45880.388888888891</v>
      </c>
      <c r="B116" s="158" t="s">
        <v>179</v>
      </c>
      <c r="C116">
        <v>274.57000732421875</v>
      </c>
      <c r="D116">
        <v>274.57000732421875</v>
      </c>
      <c r="E116">
        <v>274.02999877929688</v>
      </c>
      <c r="F116">
        <v>274.02999877929688</v>
      </c>
      <c r="G116">
        <v>6530133</v>
      </c>
      <c r="H116">
        <v>5.7623407966582319E-3</v>
      </c>
      <c r="I116">
        <v>1.57000732421875</v>
      </c>
    </row>
    <row r="117" spans="1:9" x14ac:dyDescent="0.35">
      <c r="A117" s="1">
        <v>45880.392361111109</v>
      </c>
      <c r="B117" s="158" t="s">
        <v>179</v>
      </c>
      <c r="C117">
        <v>274.05999755859375</v>
      </c>
      <c r="D117">
        <v>274.89999389648438</v>
      </c>
      <c r="E117">
        <v>273.92001342773438</v>
      </c>
      <c r="F117">
        <v>274.67001342773438</v>
      </c>
      <c r="G117">
        <v>4547852</v>
      </c>
      <c r="H117">
        <v>8.1113632899038959E-3</v>
      </c>
      <c r="I117">
        <v>2.21002197265625</v>
      </c>
    </row>
    <row r="118" spans="1:9" x14ac:dyDescent="0.35">
      <c r="A118" s="1">
        <v>45880.395833333336</v>
      </c>
      <c r="B118" s="158" t="s">
        <v>179</v>
      </c>
      <c r="C118">
        <v>274.91000366210938</v>
      </c>
      <c r="D118">
        <v>275.20999145507813</v>
      </c>
      <c r="E118">
        <v>274.76998901367188</v>
      </c>
      <c r="F118">
        <v>274.8599853515625</v>
      </c>
      <c r="G118">
        <v>4136451</v>
      </c>
      <c r="H118">
        <v>8.8086103345564933E-3</v>
      </c>
      <c r="I118">
        <v>2.399993896484375</v>
      </c>
    </row>
    <row r="119" spans="1:9" x14ac:dyDescent="0.35">
      <c r="A119" s="1">
        <v>45880.399305555555</v>
      </c>
      <c r="B119" s="158" t="s">
        <v>179</v>
      </c>
      <c r="C119">
        <v>275.19000244140625</v>
      </c>
      <c r="D119">
        <v>275.48001098632813</v>
      </c>
      <c r="E119">
        <v>274.94000244140625</v>
      </c>
      <c r="F119">
        <v>275.45999145507813</v>
      </c>
      <c r="G119">
        <v>4763028</v>
      </c>
      <c r="H119">
        <v>1.1010790920084961E-2</v>
      </c>
      <c r="I119">
        <v>3</v>
      </c>
    </row>
    <row r="120" spans="1:9" x14ac:dyDescent="0.35">
      <c r="A120" s="1">
        <v>45880.402777777781</v>
      </c>
      <c r="B120" s="158" t="s">
        <v>179</v>
      </c>
      <c r="C120">
        <v>275.1400146484375</v>
      </c>
      <c r="D120">
        <v>275.79998779296875</v>
      </c>
      <c r="E120">
        <v>275.1300048828125</v>
      </c>
      <c r="F120">
        <v>275.6300048828125</v>
      </c>
      <c r="G120">
        <v>5720847</v>
      </c>
      <c r="H120">
        <v>1.163478502221502E-2</v>
      </c>
      <c r="I120">
        <v>3.170013427734375</v>
      </c>
    </row>
    <row r="121" spans="1:9" x14ac:dyDescent="0.35">
      <c r="A121" s="1">
        <v>45880.40625</v>
      </c>
      <c r="B121" s="158" t="s">
        <v>179</v>
      </c>
      <c r="C121">
        <v>275.92999267578125</v>
      </c>
      <c r="D121">
        <v>275.95001220703125</v>
      </c>
      <c r="E121">
        <v>275.42999267578125</v>
      </c>
      <c r="F121">
        <v>275.70001220703125</v>
      </c>
      <c r="G121">
        <v>3859508</v>
      </c>
      <c r="H121">
        <v>1.189173035883077E-2</v>
      </c>
      <c r="I121">
        <v>3.240020751953125</v>
      </c>
    </row>
    <row r="122" spans="1:9" x14ac:dyDescent="0.35">
      <c r="A122" s="1">
        <v>45880.409722222219</v>
      </c>
      <c r="B122" s="158" t="s">
        <v>179</v>
      </c>
      <c r="C122">
        <v>275.3900146484375</v>
      </c>
      <c r="D122">
        <v>275.77999877929688</v>
      </c>
      <c r="E122">
        <v>275.29998779296875</v>
      </c>
      <c r="F122">
        <v>275.55999755859375</v>
      </c>
      <c r="G122">
        <v>4814749</v>
      </c>
      <c r="H122">
        <v>1.1377839685599267E-2</v>
      </c>
      <c r="I122">
        <v>3.100006103515625</v>
      </c>
    </row>
    <row r="123" spans="1:9" x14ac:dyDescent="0.35">
      <c r="A123" s="1">
        <v>45880.413194444445</v>
      </c>
      <c r="B123" s="158" t="s">
        <v>179</v>
      </c>
      <c r="C123">
        <v>275.85000610351563</v>
      </c>
      <c r="D123">
        <v>276.010009765625</v>
      </c>
      <c r="E123">
        <v>275.66000366210938</v>
      </c>
      <c r="F123">
        <v>275.69000244140625</v>
      </c>
      <c r="G123">
        <v>3549085</v>
      </c>
      <c r="H123">
        <v>1.1854991880012128E-2</v>
      </c>
      <c r="I123">
        <v>3.230010986328125</v>
      </c>
    </row>
    <row r="124" spans="1:9" x14ac:dyDescent="0.35">
      <c r="A124" s="1">
        <v>45880.416666666664</v>
      </c>
      <c r="B124" s="158" t="s">
        <v>179</v>
      </c>
      <c r="C124">
        <v>275.58999633789063</v>
      </c>
      <c r="D124">
        <v>275.76998901367188</v>
      </c>
      <c r="E124">
        <v>275.17999267578125</v>
      </c>
      <c r="F124">
        <v>275.29000854492188</v>
      </c>
      <c r="G124">
        <v>3657868</v>
      </c>
      <c r="H124">
        <v>1.0386908825512275E-2</v>
      </c>
      <c r="I124">
        <v>2.83001708984375</v>
      </c>
    </row>
    <row r="125" spans="1:9" x14ac:dyDescent="0.35">
      <c r="A125" s="1">
        <v>45880.420138888891</v>
      </c>
      <c r="B125" s="158" t="s">
        <v>179</v>
      </c>
      <c r="C125">
        <v>274.8900146484375</v>
      </c>
      <c r="D125">
        <v>275.23001098632813</v>
      </c>
      <c r="E125">
        <v>274.80999755859375</v>
      </c>
      <c r="F125">
        <v>274.80999755859375</v>
      </c>
      <c r="G125">
        <v>2415397</v>
      </c>
      <c r="H125">
        <v>8.6251419555780275E-3</v>
      </c>
      <c r="I125">
        <v>2.350006103515625</v>
      </c>
    </row>
    <row r="126" spans="1:9" x14ac:dyDescent="0.35">
      <c r="A126" s="1">
        <v>45880.423611111109</v>
      </c>
      <c r="B126" s="158" t="s">
        <v>179</v>
      </c>
      <c r="C126">
        <v>275.010009765625</v>
      </c>
      <c r="D126">
        <v>275.32000732421875</v>
      </c>
      <c r="E126">
        <v>274.83999633789063</v>
      </c>
      <c r="F126">
        <v>275.20001220703125</v>
      </c>
      <c r="G126">
        <v>2283094</v>
      </c>
      <c r="H126">
        <v>1.0056598538816611E-2</v>
      </c>
      <c r="I126">
        <v>2.740020751953125</v>
      </c>
    </row>
    <row r="127" spans="1:9" x14ac:dyDescent="0.35">
      <c r="A127" s="1">
        <v>45880.427083333336</v>
      </c>
      <c r="B127" s="158" t="s">
        <v>179</v>
      </c>
      <c r="C127">
        <v>275.26998901367188</v>
      </c>
      <c r="D127">
        <v>275.33999633789063</v>
      </c>
      <c r="E127">
        <v>275.01998901367188</v>
      </c>
      <c r="F127">
        <v>275.1400146484375</v>
      </c>
      <c r="G127">
        <v>1871855</v>
      </c>
      <c r="H127">
        <v>9.8363916810195011E-3</v>
      </c>
      <c r="I127">
        <v>2.680023193359375</v>
      </c>
    </row>
    <row r="128" spans="1:9" x14ac:dyDescent="0.35">
      <c r="A128" s="1">
        <v>45880.430555555555</v>
      </c>
      <c r="B128" s="158" t="s">
        <v>179</v>
      </c>
      <c r="C128">
        <v>275.17999267578125</v>
      </c>
      <c r="D128">
        <v>275.57998657226563</v>
      </c>
      <c r="E128">
        <v>275.10000610351563</v>
      </c>
      <c r="F128">
        <v>275.57998657226563</v>
      </c>
      <c r="G128">
        <v>2507898</v>
      </c>
      <c r="H128">
        <v>1.1451204635679179E-2</v>
      </c>
      <c r="I128">
        <v>3.1199951171875</v>
      </c>
    </row>
    <row r="129" spans="1:9" x14ac:dyDescent="0.35">
      <c r="A129" s="1">
        <v>45880.434027777781</v>
      </c>
      <c r="B129" s="158" t="s">
        <v>179</v>
      </c>
      <c r="C129">
        <v>275.67001342773438</v>
      </c>
      <c r="D129">
        <v>276.16000366210938</v>
      </c>
      <c r="E129">
        <v>275.42999267578125</v>
      </c>
      <c r="F129">
        <v>275.67001342773438</v>
      </c>
      <c r="G129">
        <v>1670423</v>
      </c>
      <c r="H129">
        <v>1.1781626929932216E-2</v>
      </c>
      <c r="I129">
        <v>3.21002197265625</v>
      </c>
    </row>
    <row r="130" spans="1:9" x14ac:dyDescent="0.35">
      <c r="A130" s="1">
        <v>45880.4375</v>
      </c>
      <c r="B130" s="158" t="s">
        <v>179</v>
      </c>
      <c r="C130">
        <v>275.92001342773438</v>
      </c>
      <c r="D130">
        <v>276.16000366210938</v>
      </c>
      <c r="E130">
        <v>275.3699951171875</v>
      </c>
      <c r="F130">
        <v>275.57000732421875</v>
      </c>
      <c r="G130">
        <v>4546377</v>
      </c>
      <c r="H130">
        <v>1.141457816441791E-2</v>
      </c>
      <c r="I130">
        <v>3.110015869140625</v>
      </c>
    </row>
    <row r="131" spans="1:9" x14ac:dyDescent="0.35">
      <c r="A131" s="1">
        <v>45880.440972222219</v>
      </c>
      <c r="B131" s="158" t="s">
        <v>179</v>
      </c>
      <c r="C131">
        <v>275.32998657226563</v>
      </c>
      <c r="D131">
        <v>275.51998901367188</v>
      </c>
      <c r="E131">
        <v>275.23001098632813</v>
      </c>
      <c r="F131">
        <v>275.239990234375</v>
      </c>
      <c r="G131">
        <v>1726066</v>
      </c>
      <c r="H131">
        <v>1.0203328438976434E-2</v>
      </c>
      <c r="I131">
        <v>2.779998779296875</v>
      </c>
    </row>
    <row r="132" spans="1:9" x14ac:dyDescent="0.35">
      <c r="A132" s="1">
        <v>45880.444444444445</v>
      </c>
      <c r="B132" s="158" t="s">
        <v>179</v>
      </c>
      <c r="C132">
        <v>275.260009765625</v>
      </c>
      <c r="D132">
        <v>275.33999633789063</v>
      </c>
      <c r="E132">
        <v>275.08999633789063</v>
      </c>
      <c r="F132">
        <v>275.08999633789063</v>
      </c>
      <c r="G132">
        <v>1425183</v>
      </c>
      <c r="H132">
        <v>9.6528112944836621E-3</v>
      </c>
      <c r="I132">
        <v>2.6300048828125</v>
      </c>
    </row>
    <row r="133" spans="1:9" x14ac:dyDescent="0.35">
      <c r="A133" s="1">
        <v>45880.447916666664</v>
      </c>
      <c r="B133" s="158" t="s">
        <v>179</v>
      </c>
      <c r="C133">
        <v>275.1099853515625</v>
      </c>
      <c r="D133">
        <v>275.17001342773438</v>
      </c>
      <c r="E133">
        <v>274.92999267578125</v>
      </c>
      <c r="F133">
        <v>275.04000854492188</v>
      </c>
      <c r="G133">
        <v>1902461</v>
      </c>
      <c r="H133">
        <v>9.4693429155051946E-3</v>
      </c>
      <c r="I133">
        <v>2.58001708984375</v>
      </c>
    </row>
    <row r="134" spans="1:9" x14ac:dyDescent="0.35">
      <c r="A134" s="1">
        <v>45880.451388888891</v>
      </c>
      <c r="B134" s="158" t="s">
        <v>179</v>
      </c>
      <c r="C134">
        <v>275.17001342773438</v>
      </c>
      <c r="D134">
        <v>275.17999267578125</v>
      </c>
      <c r="E134">
        <v>274.70001220703125</v>
      </c>
      <c r="F134">
        <v>274.97000122070313</v>
      </c>
      <c r="G134">
        <v>1802809</v>
      </c>
      <c r="H134">
        <v>9.2123975788894422E-3</v>
      </c>
      <c r="I134">
        <v>2.510009765625</v>
      </c>
    </row>
    <row r="135" spans="1:9" x14ac:dyDescent="0.35">
      <c r="A135" s="1">
        <v>45880.454861111109</v>
      </c>
      <c r="B135" s="158" t="s">
        <v>179</v>
      </c>
      <c r="C135">
        <v>274.8699951171875</v>
      </c>
      <c r="D135">
        <v>275.25</v>
      </c>
      <c r="E135">
        <v>274.82000732421875</v>
      </c>
      <c r="F135">
        <v>274.97000122070313</v>
      </c>
      <c r="G135">
        <v>1613838</v>
      </c>
      <c r="H135">
        <v>9.2123975788894422E-3</v>
      </c>
      <c r="I135">
        <v>2.510009765625</v>
      </c>
    </row>
    <row r="136" spans="1:9" x14ac:dyDescent="0.35">
      <c r="A136" s="1">
        <v>45880.458333333336</v>
      </c>
      <c r="B136" s="158" t="s">
        <v>179</v>
      </c>
      <c r="C136">
        <v>274.95999145507813</v>
      </c>
      <c r="D136">
        <v>275.1300048828125</v>
      </c>
      <c r="E136">
        <v>274.35000610351563</v>
      </c>
      <c r="F136">
        <v>274.83999633789063</v>
      </c>
      <c r="G136">
        <v>2054098</v>
      </c>
      <c r="H136">
        <v>8.7352453844765816E-3</v>
      </c>
      <c r="I136">
        <v>2.3800048828125</v>
      </c>
    </row>
    <row r="137" spans="1:9" x14ac:dyDescent="0.35">
      <c r="A137" s="1">
        <v>45880.461805555555</v>
      </c>
      <c r="B137" s="158" t="s">
        <v>179</v>
      </c>
      <c r="C137">
        <v>274.29998779296875</v>
      </c>
      <c r="D137">
        <v>274.39999389648438</v>
      </c>
      <c r="E137">
        <v>274.1099853515625</v>
      </c>
      <c r="F137">
        <v>274.25</v>
      </c>
      <c r="G137">
        <v>2285413</v>
      </c>
      <c r="H137">
        <v>6.5698032777667574E-3</v>
      </c>
      <c r="I137">
        <v>1.790008544921875</v>
      </c>
    </row>
    <row r="138" spans="1:9" x14ac:dyDescent="0.35">
      <c r="A138" s="1">
        <v>45880.465277777781</v>
      </c>
      <c r="B138" s="158" t="s">
        <v>179</v>
      </c>
      <c r="C138">
        <v>274.16000366210938</v>
      </c>
      <c r="D138">
        <v>274.79998779296875</v>
      </c>
      <c r="E138">
        <v>274.1400146484375</v>
      </c>
      <c r="F138">
        <v>274.29998779296875</v>
      </c>
      <c r="G138">
        <v>1554240</v>
      </c>
      <c r="H138">
        <v>6.7532716567452241E-3</v>
      </c>
      <c r="I138">
        <v>1.839996337890625</v>
      </c>
    </row>
    <row r="139" spans="1:9" x14ac:dyDescent="0.35">
      <c r="A139" s="1">
        <v>45880.46875</v>
      </c>
      <c r="B139" s="158" t="s">
        <v>179</v>
      </c>
      <c r="C139">
        <v>274.60000610351563</v>
      </c>
      <c r="D139">
        <v>274.75</v>
      </c>
      <c r="E139">
        <v>274.44000244140625</v>
      </c>
      <c r="F139">
        <v>274.70999145507813</v>
      </c>
      <c r="G139">
        <v>1514839</v>
      </c>
      <c r="H139">
        <v>8.2580931900637193E-3</v>
      </c>
      <c r="I139">
        <v>2.25</v>
      </c>
    </row>
    <row r="140" spans="1:9" x14ac:dyDescent="0.35">
      <c r="A140" s="1">
        <v>45880.472222222219</v>
      </c>
      <c r="B140" s="158" t="s">
        <v>179</v>
      </c>
      <c r="C140">
        <v>274.72000122070313</v>
      </c>
      <c r="D140">
        <v>274.72000122070313</v>
      </c>
      <c r="E140">
        <v>274.33999633789063</v>
      </c>
      <c r="F140">
        <v>274.6300048828125</v>
      </c>
      <c r="G140">
        <v>1430447</v>
      </c>
      <c r="H140">
        <v>7.9645213821866994E-3</v>
      </c>
      <c r="I140">
        <v>2.170013427734375</v>
      </c>
    </row>
    <row r="141" spans="1:9" x14ac:dyDescent="0.35">
      <c r="A141" s="1">
        <v>45880.475694444445</v>
      </c>
      <c r="B141" s="158" t="s">
        <v>179</v>
      </c>
      <c r="C141">
        <v>274.45999145507813</v>
      </c>
      <c r="D141">
        <v>274.82998657226563</v>
      </c>
      <c r="E141">
        <v>274.3800048828125</v>
      </c>
      <c r="F141">
        <v>274.79998779296875</v>
      </c>
      <c r="G141">
        <v>2285226</v>
      </c>
      <c r="H141">
        <v>8.5884034767593834E-3</v>
      </c>
      <c r="I141">
        <v>2.339996337890625</v>
      </c>
    </row>
    <row r="142" spans="1:9" x14ac:dyDescent="0.35">
      <c r="A142" s="1">
        <v>45880.479166666664</v>
      </c>
      <c r="B142" s="158" t="s">
        <v>179</v>
      </c>
      <c r="C142">
        <v>274.80999755859375</v>
      </c>
      <c r="D142">
        <v>274.80999755859375</v>
      </c>
      <c r="E142">
        <v>274.80999755859375</v>
      </c>
      <c r="F142">
        <v>274.80999755859375</v>
      </c>
      <c r="G142">
        <v>61703</v>
      </c>
      <c r="H142">
        <v>8.6251419555780275E-3</v>
      </c>
      <c r="I142">
        <v>2.350006103515625</v>
      </c>
    </row>
    <row r="143" spans="1:9" x14ac:dyDescent="0.35">
      <c r="A143" s="1">
        <v>45880.541666666664</v>
      </c>
      <c r="B143" s="158" t="s">
        <v>179</v>
      </c>
      <c r="C143">
        <v>274.44000244140625</v>
      </c>
      <c r="D143">
        <v>274.80999755859375</v>
      </c>
      <c r="E143">
        <v>274.29998779296875</v>
      </c>
      <c r="F143">
        <v>274.73001098632813</v>
      </c>
      <c r="G143">
        <v>4890374</v>
      </c>
      <c r="H143">
        <v>8.3315701477010059E-3</v>
      </c>
      <c r="I143">
        <v>2.27001953125</v>
      </c>
    </row>
    <row r="144" spans="1:9" x14ac:dyDescent="0.35">
      <c r="A144" s="1">
        <v>45880.545138888891</v>
      </c>
      <c r="B144" s="158" t="s">
        <v>179</v>
      </c>
      <c r="C144">
        <v>274.77999877929688</v>
      </c>
      <c r="D144">
        <v>275.26998901367188</v>
      </c>
      <c r="E144">
        <v>274.64999389648438</v>
      </c>
      <c r="F144">
        <v>275.20001220703125</v>
      </c>
      <c r="G144">
        <v>4531064</v>
      </c>
      <c r="H144">
        <v>1.0056598538816611E-2</v>
      </c>
      <c r="I144">
        <v>2.740020751953125</v>
      </c>
    </row>
    <row r="145" spans="1:9" x14ac:dyDescent="0.35">
      <c r="A145" s="1">
        <v>45880.548611111109</v>
      </c>
      <c r="B145" s="158" t="s">
        <v>179</v>
      </c>
      <c r="C145">
        <v>275.04998779296875</v>
      </c>
      <c r="D145">
        <v>275.29998779296875</v>
      </c>
      <c r="E145">
        <v>274.80999755859375</v>
      </c>
      <c r="F145">
        <v>275</v>
      </c>
      <c r="G145">
        <v>4518598</v>
      </c>
      <c r="H145">
        <v>9.3225010077879981E-3</v>
      </c>
      <c r="I145">
        <v>2.540008544921875</v>
      </c>
    </row>
    <row r="146" spans="1:9" x14ac:dyDescent="0.35">
      <c r="A146" s="1">
        <v>45880.552083333336</v>
      </c>
      <c r="B146" s="158" t="s">
        <v>179</v>
      </c>
      <c r="C146">
        <v>274.92999267578125</v>
      </c>
      <c r="D146">
        <v>275.1199951171875</v>
      </c>
      <c r="E146">
        <v>274.20999145507813</v>
      </c>
      <c r="F146">
        <v>274.67001342773438</v>
      </c>
      <c r="G146">
        <v>4286675</v>
      </c>
      <c r="H146">
        <v>8.1113632899038959E-3</v>
      </c>
      <c r="I146">
        <v>2.21002197265625</v>
      </c>
    </row>
    <row r="147" spans="1:9" x14ac:dyDescent="0.35">
      <c r="A147" s="1">
        <v>45880.555555555555</v>
      </c>
      <c r="B147" s="158" t="s">
        <v>179</v>
      </c>
      <c r="C147">
        <v>274.32000732421875</v>
      </c>
      <c r="D147">
        <v>274.3800048828125</v>
      </c>
      <c r="E147">
        <v>274.05999755859375</v>
      </c>
      <c r="F147">
        <v>274.16000366210938</v>
      </c>
      <c r="G147">
        <v>5436554</v>
      </c>
      <c r="H147">
        <v>6.2394929910710934E-3</v>
      </c>
      <c r="I147">
        <v>1.70001220703125</v>
      </c>
    </row>
    <row r="148" spans="1:9" x14ac:dyDescent="0.35">
      <c r="A148" s="1">
        <v>45880.559027777781</v>
      </c>
      <c r="B148" s="158" t="s">
        <v>179</v>
      </c>
      <c r="C148">
        <v>274.3699951171875</v>
      </c>
      <c r="D148">
        <v>274.48001098632813</v>
      </c>
      <c r="E148">
        <v>274.14999389648438</v>
      </c>
      <c r="F148">
        <v>274.41000366210938</v>
      </c>
      <c r="G148">
        <v>2484520</v>
      </c>
      <c r="H148">
        <v>7.1570589010781739E-3</v>
      </c>
      <c r="I148">
        <v>1.95001220703125</v>
      </c>
    </row>
    <row r="149" spans="1:9" x14ac:dyDescent="0.35">
      <c r="A149" s="1">
        <v>45880.5625</v>
      </c>
      <c r="B149" s="158" t="s">
        <v>179</v>
      </c>
      <c r="C149">
        <v>274.489990234375</v>
      </c>
      <c r="D149">
        <v>274.77999877929688</v>
      </c>
      <c r="E149">
        <v>274.3699951171875</v>
      </c>
      <c r="F149">
        <v>274.64999389648438</v>
      </c>
      <c r="G149">
        <v>3117434</v>
      </c>
      <c r="H149">
        <v>8.0378863322666111E-3</v>
      </c>
      <c r="I149">
        <v>2.19000244140625</v>
      </c>
    </row>
    <row r="150" spans="1:9" x14ac:dyDescent="0.35">
      <c r="A150" s="1">
        <v>45880.565972222219</v>
      </c>
      <c r="B150" s="158" t="s">
        <v>179</v>
      </c>
      <c r="C150">
        <v>274.66000366210938</v>
      </c>
      <c r="D150">
        <v>274.83999633789063</v>
      </c>
      <c r="E150">
        <v>274.6300048828125</v>
      </c>
      <c r="F150">
        <v>274.739990234375</v>
      </c>
      <c r="G150">
        <v>1791503</v>
      </c>
      <c r="H150">
        <v>8.3681966189622752E-3</v>
      </c>
      <c r="I150">
        <v>2.279998779296875</v>
      </c>
    </row>
    <row r="151" spans="1:9" x14ac:dyDescent="0.35">
      <c r="A151" s="1">
        <v>45880.569444444445</v>
      </c>
      <c r="B151" s="158" t="s">
        <v>179</v>
      </c>
      <c r="C151">
        <v>274.6199951171875</v>
      </c>
      <c r="D151">
        <v>274.76998901367188</v>
      </c>
      <c r="E151">
        <v>274.30999755859375</v>
      </c>
      <c r="F151">
        <v>274.3699951171875</v>
      </c>
      <c r="G151">
        <v>2692988</v>
      </c>
      <c r="H151">
        <v>7.0102169933609765E-3</v>
      </c>
      <c r="I151">
        <v>1.910003662109375</v>
      </c>
    </row>
    <row r="152" spans="1:9" x14ac:dyDescent="0.35">
      <c r="A152" s="1">
        <v>45880.572916666664</v>
      </c>
      <c r="B152" s="158" t="s">
        <v>179</v>
      </c>
      <c r="C152">
        <v>274.32998657226563</v>
      </c>
      <c r="D152">
        <v>274.41000366210938</v>
      </c>
      <c r="E152">
        <v>273.76998901367188</v>
      </c>
      <c r="F152">
        <v>273.92001342773438</v>
      </c>
      <c r="G152">
        <v>5485128</v>
      </c>
      <c r="H152">
        <v>5.3586655598826562E-3</v>
      </c>
      <c r="I152">
        <v>1.46002197265625</v>
      </c>
    </row>
    <row r="153" spans="1:9" x14ac:dyDescent="0.35">
      <c r="A153" s="1">
        <v>45880.576388888891</v>
      </c>
      <c r="B153" s="158" t="s">
        <v>179</v>
      </c>
      <c r="C153">
        <v>274</v>
      </c>
      <c r="D153">
        <v>274.3900146484375</v>
      </c>
      <c r="E153">
        <v>273.77999877929688</v>
      </c>
      <c r="F153">
        <v>274.1400146484375</v>
      </c>
      <c r="G153">
        <v>3463952</v>
      </c>
      <c r="H153">
        <v>6.1661280409911817E-3</v>
      </c>
      <c r="I153">
        <v>1.680023193359375</v>
      </c>
    </row>
    <row r="154" spans="1:9" x14ac:dyDescent="0.35">
      <c r="A154" s="1">
        <v>45880.579861111109</v>
      </c>
      <c r="B154" s="158" t="s">
        <v>179</v>
      </c>
      <c r="C154">
        <v>274.29998779296875</v>
      </c>
      <c r="D154">
        <v>275.239990234375</v>
      </c>
      <c r="E154">
        <v>274.10000610351563</v>
      </c>
      <c r="F154">
        <v>275.22000122070313</v>
      </c>
      <c r="G154">
        <v>9463839</v>
      </c>
      <c r="H154">
        <v>1.0129963488896523E-2</v>
      </c>
      <c r="I154">
        <v>2.760009765625</v>
      </c>
    </row>
    <row r="155" spans="1:9" x14ac:dyDescent="0.35">
      <c r="A155" s="1">
        <v>45880.583333333336</v>
      </c>
      <c r="B155" s="158" t="s">
        <v>179</v>
      </c>
      <c r="C155">
        <v>274.94000244140625</v>
      </c>
      <c r="D155">
        <v>275.05999755859375</v>
      </c>
      <c r="E155">
        <v>274.760009765625</v>
      </c>
      <c r="F155">
        <v>274.82998657226563</v>
      </c>
      <c r="G155">
        <v>2670289</v>
      </c>
      <c r="H155">
        <v>8.6985069056579392E-3</v>
      </c>
      <c r="I155">
        <v>2.3699951171875</v>
      </c>
    </row>
    <row r="156" spans="1:9" x14ac:dyDescent="0.35">
      <c r="A156" s="1">
        <v>45880.586805555555</v>
      </c>
      <c r="B156" s="158" t="s">
        <v>179</v>
      </c>
      <c r="C156">
        <v>274.76998901367188</v>
      </c>
      <c r="D156">
        <v>275.1300048828125</v>
      </c>
      <c r="E156">
        <v>274.76998901367188</v>
      </c>
      <c r="F156">
        <v>275.010009765625</v>
      </c>
      <c r="G156">
        <v>6628111</v>
      </c>
      <c r="H156">
        <v>9.3592394866066405E-3</v>
      </c>
      <c r="I156">
        <v>2.550018310546875</v>
      </c>
    </row>
    <row r="157" spans="1:9" x14ac:dyDescent="0.35">
      <c r="A157" s="1">
        <v>45880.590277777781</v>
      </c>
      <c r="B157" s="158" t="s">
        <v>179</v>
      </c>
      <c r="C157">
        <v>275.02999877929688</v>
      </c>
      <c r="D157">
        <v>275.739990234375</v>
      </c>
      <c r="E157">
        <v>274.989990234375</v>
      </c>
      <c r="F157">
        <v>275.52999877929688</v>
      </c>
      <c r="G157">
        <v>4237780</v>
      </c>
      <c r="H157">
        <v>1.1267736256700711E-2</v>
      </c>
      <c r="I157">
        <v>3.07000732421875</v>
      </c>
    </row>
    <row r="158" spans="1:9" x14ac:dyDescent="0.35">
      <c r="A158" s="1">
        <v>45880.59375</v>
      </c>
      <c r="B158" s="158" t="s">
        <v>179</v>
      </c>
      <c r="C158">
        <v>275.66000366210938</v>
      </c>
      <c r="D158">
        <v>276.14999389648438</v>
      </c>
      <c r="E158">
        <v>275.54000854492188</v>
      </c>
      <c r="F158">
        <v>276.1199951171875</v>
      </c>
      <c r="G158">
        <v>9219480</v>
      </c>
      <c r="H158">
        <v>1.3433178363410537E-2</v>
      </c>
      <c r="I158">
        <v>3.660003662109375</v>
      </c>
    </row>
    <row r="159" spans="1:9" x14ac:dyDescent="0.35">
      <c r="A159" s="1">
        <v>45880.597222222219</v>
      </c>
      <c r="B159" s="158" t="s">
        <v>179</v>
      </c>
      <c r="C159">
        <v>276.10000610351563</v>
      </c>
      <c r="D159">
        <v>276.26998901367188</v>
      </c>
      <c r="E159">
        <v>275.57000732421875</v>
      </c>
      <c r="F159">
        <v>275.73001098632813</v>
      </c>
      <c r="G159">
        <v>6058492</v>
      </c>
      <c r="H159">
        <v>1.2001833787729326E-2</v>
      </c>
      <c r="I159">
        <v>3.27001953125</v>
      </c>
    </row>
    <row r="160" spans="1:9" x14ac:dyDescent="0.35">
      <c r="A160" s="1">
        <v>45880.600694444445</v>
      </c>
      <c r="B160" s="158" t="s">
        <v>179</v>
      </c>
      <c r="C160">
        <v>275.89999389648438</v>
      </c>
      <c r="D160">
        <v>276.35000610351563</v>
      </c>
      <c r="E160">
        <v>275.69000244140625</v>
      </c>
      <c r="F160">
        <v>276.26998901367188</v>
      </c>
      <c r="G160">
        <v>4117815</v>
      </c>
      <c r="H160">
        <v>1.3983695507903309E-2</v>
      </c>
      <c r="I160">
        <v>3.80999755859375</v>
      </c>
    </row>
    <row r="161" spans="1:9" x14ac:dyDescent="0.35">
      <c r="A161" s="1">
        <v>45880.604166666664</v>
      </c>
      <c r="B161" s="158" t="s">
        <v>179</v>
      </c>
      <c r="C161">
        <v>276.16000366210938</v>
      </c>
      <c r="D161">
        <v>276.35000610351563</v>
      </c>
      <c r="E161">
        <v>275.95001220703125</v>
      </c>
      <c r="F161">
        <v>275.95001220703125</v>
      </c>
      <c r="G161">
        <v>8257955</v>
      </c>
      <c r="H161">
        <v>1.2809296268837851E-2</v>
      </c>
      <c r="I161">
        <v>3.490020751953125</v>
      </c>
    </row>
    <row r="162" spans="1:9" x14ac:dyDescent="0.35">
      <c r="A162" s="1">
        <v>45880.607638888891</v>
      </c>
      <c r="B162" s="158" t="s">
        <v>179</v>
      </c>
      <c r="C162">
        <v>275.95001220703125</v>
      </c>
      <c r="D162">
        <v>275.95001220703125</v>
      </c>
      <c r="E162">
        <v>275.95001220703125</v>
      </c>
      <c r="F162">
        <v>275.95001220703125</v>
      </c>
      <c r="G162">
        <v>0</v>
      </c>
      <c r="H162">
        <v>1.2809296268837851E-2</v>
      </c>
      <c r="I162">
        <v>3.490020751953125</v>
      </c>
    </row>
    <row r="163" spans="1:9" x14ac:dyDescent="0.35">
      <c r="A163" s="1">
        <v>45880.611111111109</v>
      </c>
      <c r="B163" s="158" t="s">
        <v>179</v>
      </c>
      <c r="C163">
        <v>275.95001220703125</v>
      </c>
      <c r="D163">
        <v>275.95001220703125</v>
      </c>
      <c r="E163">
        <v>275.95001220703125</v>
      </c>
      <c r="F163">
        <v>275.95001220703125</v>
      </c>
      <c r="G163">
        <v>0</v>
      </c>
      <c r="H163">
        <v>1.2809296268837851E-2</v>
      </c>
      <c r="I163">
        <v>3.490020751953125</v>
      </c>
    </row>
    <row r="164" spans="1:9" x14ac:dyDescent="0.35">
      <c r="A164" s="1">
        <v>45880.614583333336</v>
      </c>
      <c r="B164" s="158" t="s">
        <v>179</v>
      </c>
      <c r="C164">
        <v>276.45999145507813</v>
      </c>
      <c r="D164">
        <v>276.45999145507813</v>
      </c>
      <c r="E164">
        <v>276.45999145507813</v>
      </c>
      <c r="F164">
        <v>276.45999145507813</v>
      </c>
      <c r="G164">
        <v>4753574</v>
      </c>
      <c r="H164">
        <v>1.4681054560113279E-2</v>
      </c>
      <c r="I164">
        <v>4</v>
      </c>
    </row>
    <row r="165" spans="1:9" x14ac:dyDescent="0.35">
      <c r="A165" s="1">
        <v>45880.618055555555</v>
      </c>
      <c r="B165" s="158" t="s">
        <v>179</v>
      </c>
      <c r="C165">
        <v>276.45999145507813</v>
      </c>
      <c r="D165">
        <v>276.45999145507813</v>
      </c>
      <c r="E165">
        <v>276.45999145507813</v>
      </c>
      <c r="F165">
        <v>276.45999145507813</v>
      </c>
      <c r="G165">
        <v>0</v>
      </c>
      <c r="H165">
        <v>1.4681054560113279E-2</v>
      </c>
      <c r="I165">
        <v>4</v>
      </c>
    </row>
    <row r="166" spans="1:9" x14ac:dyDescent="0.35">
      <c r="A166" s="1">
        <v>45880.621527777781</v>
      </c>
      <c r="B166" s="158" t="s">
        <v>179</v>
      </c>
      <c r="C166">
        <v>276.45999145507813</v>
      </c>
      <c r="D166">
        <v>276.60000610351563</v>
      </c>
      <c r="E166">
        <v>273.23001098632813</v>
      </c>
      <c r="F166">
        <v>276.45999145507813</v>
      </c>
      <c r="G166">
        <v>0</v>
      </c>
      <c r="H166">
        <v>1.4681054560113279E-2</v>
      </c>
      <c r="I166">
        <v>4</v>
      </c>
    </row>
    <row r="167" spans="1:9" x14ac:dyDescent="0.35">
      <c r="A167" s="1">
        <v>45880.375</v>
      </c>
      <c r="B167" s="158" t="s">
        <v>180</v>
      </c>
      <c r="C167">
        <v>109.23000335693359</v>
      </c>
      <c r="D167">
        <v>109.33999633789063</v>
      </c>
      <c r="E167">
        <v>109.04000091552734</v>
      </c>
      <c r="F167">
        <v>109.20999908447266</v>
      </c>
      <c r="G167">
        <v>1101123</v>
      </c>
      <c r="H167">
        <v>6.1728225842447451E-3</v>
      </c>
      <c r="I167">
        <v>0.6699981689453125</v>
      </c>
    </row>
    <row r="168" spans="1:9" x14ac:dyDescent="0.35">
      <c r="A168" s="1">
        <v>45880.378472222219</v>
      </c>
      <c r="B168" s="158" t="s">
        <v>180</v>
      </c>
      <c r="C168">
        <v>109.23999786376953</v>
      </c>
      <c r="D168">
        <v>109.38999938964844</v>
      </c>
      <c r="E168">
        <v>109.23999786376953</v>
      </c>
      <c r="F168">
        <v>109.29000091552734</v>
      </c>
      <c r="G168">
        <v>1695047</v>
      </c>
      <c r="H168">
        <v>6.9098949113119796E-3</v>
      </c>
      <c r="I168">
        <v>0.75</v>
      </c>
    </row>
    <row r="169" spans="1:9" x14ac:dyDescent="0.35">
      <c r="A169" s="1">
        <v>45880.381944444445</v>
      </c>
      <c r="B169" s="158" t="s">
        <v>180</v>
      </c>
      <c r="C169">
        <v>109.31999969482422</v>
      </c>
      <c r="D169">
        <v>109.31999969482422</v>
      </c>
      <c r="E169">
        <v>109.06999969482422</v>
      </c>
      <c r="F169">
        <v>109.23000335693359</v>
      </c>
      <c r="G169">
        <v>2545419</v>
      </c>
      <c r="H169">
        <v>6.3571258115545188E-3</v>
      </c>
      <c r="I169">
        <v>0.69000244140625</v>
      </c>
    </row>
    <row r="170" spans="1:9" x14ac:dyDescent="0.35">
      <c r="A170" s="1">
        <v>45880.385416666664</v>
      </c>
      <c r="B170" s="158" t="s">
        <v>180</v>
      </c>
      <c r="C170">
        <v>109.22000122070313</v>
      </c>
      <c r="D170">
        <v>109.30000305175781</v>
      </c>
      <c r="E170">
        <v>109.19000244140625</v>
      </c>
      <c r="F170">
        <v>109.26999664306641</v>
      </c>
      <c r="G170">
        <v>2091732</v>
      </c>
      <c r="H170">
        <v>6.725591684002206E-3</v>
      </c>
      <c r="I170">
        <v>0.7299957275390625</v>
      </c>
    </row>
    <row r="171" spans="1:9" x14ac:dyDescent="0.35">
      <c r="A171" s="1">
        <v>45880.388888888891</v>
      </c>
      <c r="B171" s="158" t="s">
        <v>180</v>
      </c>
      <c r="C171">
        <v>109.20999908447266</v>
      </c>
      <c r="D171">
        <v>109.26000213623047</v>
      </c>
      <c r="E171">
        <v>109.11000061035156</v>
      </c>
      <c r="F171">
        <v>109.15000152587891</v>
      </c>
      <c r="G171">
        <v>1965156</v>
      </c>
      <c r="H171">
        <v>5.6200534844872843E-3</v>
      </c>
      <c r="I171">
        <v>0.6100006103515625</v>
      </c>
    </row>
    <row r="172" spans="1:9" x14ac:dyDescent="0.35">
      <c r="A172" s="1">
        <v>45880.392361111109</v>
      </c>
      <c r="B172" s="158" t="s">
        <v>180</v>
      </c>
      <c r="C172">
        <v>109.12000274658203</v>
      </c>
      <c r="D172">
        <v>109.25</v>
      </c>
      <c r="E172">
        <v>109.09999847412109</v>
      </c>
      <c r="F172">
        <v>109.15000152587891</v>
      </c>
      <c r="G172">
        <v>1456752</v>
      </c>
      <c r="H172">
        <v>5.6200534844872843E-3</v>
      </c>
      <c r="I172">
        <v>0.6100006103515625</v>
      </c>
    </row>
    <row r="173" spans="1:9" x14ac:dyDescent="0.35">
      <c r="A173" s="1">
        <v>45880.395833333336</v>
      </c>
      <c r="B173" s="158" t="s">
        <v>180</v>
      </c>
      <c r="C173">
        <v>109.08999633789063</v>
      </c>
      <c r="D173">
        <v>109.23999786376953</v>
      </c>
      <c r="E173">
        <v>109.06999969482422</v>
      </c>
      <c r="F173">
        <v>109.22000122070313</v>
      </c>
      <c r="G173">
        <v>2487956</v>
      </c>
      <c r="H173">
        <v>6.264974197899632E-3</v>
      </c>
      <c r="I173">
        <v>0.68000030517578125</v>
      </c>
    </row>
    <row r="174" spans="1:9" x14ac:dyDescent="0.35">
      <c r="A174" s="1">
        <v>45880.399305555555</v>
      </c>
      <c r="B174" s="158" t="s">
        <v>180</v>
      </c>
      <c r="C174">
        <v>109.27999877929688</v>
      </c>
      <c r="D174">
        <v>109.54000091552734</v>
      </c>
      <c r="E174">
        <v>109.25</v>
      </c>
      <c r="F174">
        <v>109.47000122070313</v>
      </c>
      <c r="G174">
        <v>3126051</v>
      </c>
      <c r="H174">
        <v>8.5682725016702922E-3</v>
      </c>
      <c r="I174">
        <v>0.93000030517578125</v>
      </c>
    </row>
    <row r="175" spans="1:9" x14ac:dyDescent="0.35">
      <c r="A175" s="1">
        <v>45880.402777777781</v>
      </c>
      <c r="B175" s="158" t="s">
        <v>180</v>
      </c>
      <c r="C175">
        <v>109.48999786376953</v>
      </c>
      <c r="D175">
        <v>109.61000061035156</v>
      </c>
      <c r="E175">
        <v>109.48999786376953</v>
      </c>
      <c r="F175">
        <v>109.55999755859375</v>
      </c>
      <c r="G175">
        <v>2528296</v>
      </c>
      <c r="H175">
        <v>9.3974261513064834E-3</v>
      </c>
      <c r="I175">
        <v>1.0199966430664063</v>
      </c>
    </row>
    <row r="176" spans="1:9" x14ac:dyDescent="0.35">
      <c r="A176" s="1">
        <v>45880.40625</v>
      </c>
      <c r="B176" s="158" t="s">
        <v>180</v>
      </c>
      <c r="C176">
        <v>109.58999633789063</v>
      </c>
      <c r="D176">
        <v>109.69000244140625</v>
      </c>
      <c r="E176">
        <v>109.56999969482422</v>
      </c>
      <c r="F176">
        <v>109.62999725341797</v>
      </c>
      <c r="G176">
        <v>1825639</v>
      </c>
      <c r="H176">
        <v>1.004234686471883E-2</v>
      </c>
      <c r="I176">
        <v>1.089996337890625</v>
      </c>
    </row>
    <row r="177" spans="1:9" x14ac:dyDescent="0.35">
      <c r="A177" s="1">
        <v>45880.409722222219</v>
      </c>
      <c r="B177" s="158" t="s">
        <v>180</v>
      </c>
      <c r="C177">
        <v>109.58999633789063</v>
      </c>
      <c r="D177">
        <v>109.65000152587891</v>
      </c>
      <c r="E177">
        <v>109.55000305175781</v>
      </c>
      <c r="F177">
        <v>109.62000274658203</v>
      </c>
      <c r="G177">
        <v>1401539</v>
      </c>
      <c r="H177">
        <v>9.9502655421498734E-3</v>
      </c>
      <c r="I177">
        <v>1.0800018310546875</v>
      </c>
    </row>
    <row r="178" spans="1:9" x14ac:dyDescent="0.35">
      <c r="A178" s="1">
        <v>45880.413194444445</v>
      </c>
      <c r="B178" s="158" t="s">
        <v>180</v>
      </c>
      <c r="C178">
        <v>109.61000061035156</v>
      </c>
      <c r="D178">
        <v>109.62999725341797</v>
      </c>
      <c r="E178">
        <v>109.54000091552734</v>
      </c>
      <c r="F178">
        <v>109.54000091552734</v>
      </c>
      <c r="G178">
        <v>1596189</v>
      </c>
      <c r="H178">
        <v>9.2131932150826389E-3</v>
      </c>
      <c r="I178">
        <v>1</v>
      </c>
    </row>
    <row r="179" spans="1:9" x14ac:dyDescent="0.35">
      <c r="A179" s="1">
        <v>45880.416666666664</v>
      </c>
      <c r="B179" s="158" t="s">
        <v>180</v>
      </c>
      <c r="C179">
        <v>109.58000183105469</v>
      </c>
      <c r="D179">
        <v>109.63999938964844</v>
      </c>
      <c r="E179">
        <v>109.55000305175781</v>
      </c>
      <c r="F179">
        <v>109.62999725341797</v>
      </c>
      <c r="G179">
        <v>1938710</v>
      </c>
      <c r="H179">
        <v>1.004234686471883E-2</v>
      </c>
      <c r="I179">
        <v>1.089996337890625</v>
      </c>
    </row>
    <row r="180" spans="1:9" x14ac:dyDescent="0.35">
      <c r="A180" s="1">
        <v>45880.420138888891</v>
      </c>
      <c r="B180" s="158" t="s">
        <v>180</v>
      </c>
      <c r="C180">
        <v>109.55000305175781</v>
      </c>
      <c r="D180">
        <v>109.58000183105469</v>
      </c>
      <c r="E180">
        <v>109.30999755859375</v>
      </c>
      <c r="F180">
        <v>109.34999847412109</v>
      </c>
      <c r="G180">
        <v>1653691</v>
      </c>
      <c r="H180">
        <v>7.4626640110694404E-3</v>
      </c>
      <c r="I180">
        <v>0.80999755859375</v>
      </c>
    </row>
    <row r="181" spans="1:9" x14ac:dyDescent="0.35">
      <c r="A181" s="1">
        <v>45880.423611111109</v>
      </c>
      <c r="B181" s="158" t="s">
        <v>180</v>
      </c>
      <c r="C181">
        <v>109.30999755859375</v>
      </c>
      <c r="D181">
        <v>109.33000183105469</v>
      </c>
      <c r="E181">
        <v>109.19000244140625</v>
      </c>
      <c r="F181">
        <v>109.26000213623047</v>
      </c>
      <c r="G181">
        <v>2120817</v>
      </c>
      <c r="H181">
        <v>6.6335103614332492E-3</v>
      </c>
      <c r="I181">
        <v>0.720001220703125</v>
      </c>
    </row>
    <row r="182" spans="1:9" x14ac:dyDescent="0.35">
      <c r="A182" s="1">
        <v>45880.427083333336</v>
      </c>
      <c r="B182" s="158" t="s">
        <v>180</v>
      </c>
      <c r="C182">
        <v>109.19000244140625</v>
      </c>
      <c r="D182">
        <v>109.23000335693359</v>
      </c>
      <c r="E182">
        <v>109.13999938964844</v>
      </c>
      <c r="F182">
        <v>109.13999938964844</v>
      </c>
      <c r="G182">
        <v>1184173</v>
      </c>
      <c r="H182">
        <v>5.5279018708323975E-3</v>
      </c>
      <c r="I182">
        <v>0.59999847412109375</v>
      </c>
    </row>
    <row r="183" spans="1:9" x14ac:dyDescent="0.35">
      <c r="A183" s="1">
        <v>45880.430555555555</v>
      </c>
      <c r="B183" s="158" t="s">
        <v>180</v>
      </c>
      <c r="C183">
        <v>109.12000274658203</v>
      </c>
      <c r="D183">
        <v>109.22000122070313</v>
      </c>
      <c r="E183">
        <v>109.09999847412109</v>
      </c>
      <c r="F183">
        <v>109.16000366210938</v>
      </c>
      <c r="G183">
        <v>1070627</v>
      </c>
      <c r="H183">
        <v>5.7122050981421712E-3</v>
      </c>
      <c r="I183">
        <v>0.62000274658203125</v>
      </c>
    </row>
    <row r="184" spans="1:9" x14ac:dyDescent="0.35">
      <c r="A184" s="1">
        <v>45880.434027777781</v>
      </c>
      <c r="B184" s="158" t="s">
        <v>180</v>
      </c>
      <c r="C184">
        <v>109.23999786376953</v>
      </c>
      <c r="D184">
        <v>109.34999847412109</v>
      </c>
      <c r="E184">
        <v>109.23000335693359</v>
      </c>
      <c r="F184">
        <v>109.33999633789063</v>
      </c>
      <c r="G184">
        <v>1804884</v>
      </c>
      <c r="H184">
        <v>7.3705123974145536E-3</v>
      </c>
      <c r="I184">
        <v>0.79999542236328125</v>
      </c>
    </row>
    <row r="185" spans="1:9" x14ac:dyDescent="0.35">
      <c r="A185" s="1">
        <v>45880.4375</v>
      </c>
      <c r="B185" s="158" t="s">
        <v>180</v>
      </c>
      <c r="C185">
        <v>109.36000061035156</v>
      </c>
      <c r="D185">
        <v>109.40000152587891</v>
      </c>
      <c r="E185">
        <v>109.30000305175781</v>
      </c>
      <c r="F185">
        <v>109.30999755859375</v>
      </c>
      <c r="G185">
        <v>932350</v>
      </c>
      <c r="H185">
        <v>7.0941278475358232E-3</v>
      </c>
      <c r="I185">
        <v>0.76999664306640625</v>
      </c>
    </row>
    <row r="186" spans="1:9" x14ac:dyDescent="0.35">
      <c r="A186" s="1">
        <v>45880.440972222219</v>
      </c>
      <c r="B186" s="158" t="s">
        <v>180</v>
      </c>
      <c r="C186">
        <v>109.30999755859375</v>
      </c>
      <c r="D186">
        <v>109.33000183105469</v>
      </c>
      <c r="E186">
        <v>109.26999664306641</v>
      </c>
      <c r="F186">
        <v>109.26999664306641</v>
      </c>
      <c r="G186">
        <v>795831</v>
      </c>
      <c r="H186">
        <v>6.725591684002206E-3</v>
      </c>
      <c r="I186">
        <v>0.7299957275390625</v>
      </c>
    </row>
    <row r="187" spans="1:9" x14ac:dyDescent="0.35">
      <c r="A187" s="1">
        <v>45880.444444444445</v>
      </c>
      <c r="B187" s="158" t="s">
        <v>180</v>
      </c>
      <c r="C187">
        <v>109.26999664306641</v>
      </c>
      <c r="D187">
        <v>109.29000091552734</v>
      </c>
      <c r="E187">
        <v>109.23000335693359</v>
      </c>
      <c r="F187">
        <v>109.25</v>
      </c>
      <c r="G187">
        <v>848447</v>
      </c>
      <c r="H187">
        <v>6.5413587477783624E-3</v>
      </c>
      <c r="I187">
        <v>0.70999908447265625</v>
      </c>
    </row>
    <row r="188" spans="1:9" x14ac:dyDescent="0.35">
      <c r="A188" s="1">
        <v>45880.447916666664</v>
      </c>
      <c r="B188" s="158" t="s">
        <v>180</v>
      </c>
      <c r="C188">
        <v>109.23000335693359</v>
      </c>
      <c r="D188">
        <v>109.25</v>
      </c>
      <c r="E188">
        <v>109.16000366210938</v>
      </c>
      <c r="F188">
        <v>109.16000366210938</v>
      </c>
      <c r="G188">
        <v>916193</v>
      </c>
      <c r="H188">
        <v>5.7122050981421712E-3</v>
      </c>
      <c r="I188">
        <v>0.62000274658203125</v>
      </c>
    </row>
    <row r="189" spans="1:9" x14ac:dyDescent="0.35">
      <c r="A189" s="1">
        <v>45880.451388888891</v>
      </c>
      <c r="B189" s="158" t="s">
        <v>180</v>
      </c>
      <c r="C189">
        <v>109.19000244140625</v>
      </c>
      <c r="D189">
        <v>109.19999694824219</v>
      </c>
      <c r="E189">
        <v>109.15000152587891</v>
      </c>
      <c r="F189">
        <v>109.18000030517578</v>
      </c>
      <c r="G189">
        <v>502182</v>
      </c>
      <c r="H189">
        <v>5.8964380343660147E-3</v>
      </c>
      <c r="I189">
        <v>0.6399993896484375</v>
      </c>
    </row>
    <row r="190" spans="1:9" x14ac:dyDescent="0.35">
      <c r="A190" s="1">
        <v>45880.454861111109</v>
      </c>
      <c r="B190" s="158" t="s">
        <v>180</v>
      </c>
      <c r="C190">
        <v>109.16000366210938</v>
      </c>
      <c r="D190">
        <v>109.19000244140625</v>
      </c>
      <c r="E190">
        <v>109.09999847412109</v>
      </c>
      <c r="F190">
        <v>109.12000274658203</v>
      </c>
      <c r="G190">
        <v>769052</v>
      </c>
      <c r="H190">
        <v>5.3436689346085539E-3</v>
      </c>
      <c r="I190">
        <v>0.5800018310546875</v>
      </c>
    </row>
    <row r="191" spans="1:9" x14ac:dyDescent="0.35">
      <c r="A191" s="1">
        <v>45880.458333333336</v>
      </c>
      <c r="B191" s="158" t="s">
        <v>180</v>
      </c>
      <c r="C191">
        <v>109.11000061035156</v>
      </c>
      <c r="D191">
        <v>109.16000366210938</v>
      </c>
      <c r="E191">
        <v>109.09999847412109</v>
      </c>
      <c r="F191">
        <v>109.09999847412109</v>
      </c>
      <c r="G191">
        <v>847307</v>
      </c>
      <c r="H191">
        <v>5.1593657072987803E-3</v>
      </c>
      <c r="I191">
        <v>0.55999755859375</v>
      </c>
    </row>
    <row r="192" spans="1:9" x14ac:dyDescent="0.35">
      <c r="A192" s="1">
        <v>45880.461805555555</v>
      </c>
      <c r="B192" s="158" t="s">
        <v>180</v>
      </c>
      <c r="C192">
        <v>109.11000061035156</v>
      </c>
      <c r="D192">
        <v>109.19000244140625</v>
      </c>
      <c r="E192">
        <v>109.08999633789063</v>
      </c>
      <c r="F192">
        <v>109.16999816894531</v>
      </c>
      <c r="G192">
        <v>881244</v>
      </c>
      <c r="H192">
        <v>5.8042864207111279E-3</v>
      </c>
      <c r="I192">
        <v>0.62999725341796875</v>
      </c>
    </row>
    <row r="193" spans="1:9" x14ac:dyDescent="0.35">
      <c r="A193" s="1">
        <v>45880.465277777781</v>
      </c>
      <c r="B193" s="158" t="s">
        <v>180</v>
      </c>
      <c r="C193">
        <v>109.12000274658203</v>
      </c>
      <c r="D193">
        <v>109.16999816894531</v>
      </c>
      <c r="E193">
        <v>109.02999877929688</v>
      </c>
      <c r="F193">
        <v>109.06999969482422</v>
      </c>
      <c r="G193">
        <v>661199</v>
      </c>
      <c r="H193">
        <v>4.8829811574200499E-3</v>
      </c>
      <c r="I193">
        <v>0.529998779296875</v>
      </c>
    </row>
    <row r="194" spans="1:9" x14ac:dyDescent="0.35">
      <c r="A194" s="1">
        <v>45880.46875</v>
      </c>
      <c r="B194" s="158" t="s">
        <v>180</v>
      </c>
      <c r="C194">
        <v>109.05000305175781</v>
      </c>
      <c r="D194">
        <v>109.08999633789063</v>
      </c>
      <c r="E194">
        <v>109.01000213623047</v>
      </c>
      <c r="F194">
        <v>109.01999664306641</v>
      </c>
      <c r="G194">
        <v>552068</v>
      </c>
      <c r="H194">
        <v>4.4222933802315458E-3</v>
      </c>
      <c r="I194">
        <v>0.4799957275390625</v>
      </c>
    </row>
    <row r="195" spans="1:9" x14ac:dyDescent="0.35">
      <c r="A195" s="1">
        <v>45880.472222222219</v>
      </c>
      <c r="B195" s="158" t="s">
        <v>180</v>
      </c>
      <c r="C195">
        <v>109.09999847412109</v>
      </c>
      <c r="D195">
        <v>109.12999725341797</v>
      </c>
      <c r="E195">
        <v>109.06999969482422</v>
      </c>
      <c r="F195">
        <v>109.08999633789063</v>
      </c>
      <c r="G195">
        <v>730684</v>
      </c>
      <c r="H195">
        <v>5.0672140936438934E-3</v>
      </c>
      <c r="I195">
        <v>0.54999542236328125</v>
      </c>
    </row>
    <row r="196" spans="1:9" x14ac:dyDescent="0.35">
      <c r="A196" s="1">
        <v>45880.475694444445</v>
      </c>
      <c r="B196" s="158" t="s">
        <v>180</v>
      </c>
      <c r="C196">
        <v>109.05999755859375</v>
      </c>
      <c r="D196">
        <v>109.23999786376953</v>
      </c>
      <c r="E196">
        <v>109.02999877929688</v>
      </c>
      <c r="F196">
        <v>109.22000122070313</v>
      </c>
      <c r="G196">
        <v>1051153</v>
      </c>
      <c r="H196">
        <v>6.264974197899632E-3</v>
      </c>
      <c r="I196">
        <v>0.68000030517578125</v>
      </c>
    </row>
    <row r="197" spans="1:9" x14ac:dyDescent="0.35">
      <c r="A197" s="1">
        <v>45880.479166666664</v>
      </c>
      <c r="B197" s="158" t="s">
        <v>180</v>
      </c>
      <c r="C197">
        <v>109.22000122070313</v>
      </c>
      <c r="D197">
        <v>109.22000122070313</v>
      </c>
      <c r="E197">
        <v>109.22000122070313</v>
      </c>
      <c r="F197">
        <v>109.22000122070313</v>
      </c>
      <c r="G197">
        <v>43222</v>
      </c>
      <c r="H197">
        <v>6.264974197899632E-3</v>
      </c>
      <c r="I197">
        <v>0.68000030517578125</v>
      </c>
    </row>
    <row r="198" spans="1:9" x14ac:dyDescent="0.35">
      <c r="A198" s="1">
        <v>45880.541666666664</v>
      </c>
      <c r="B198" s="158" t="s">
        <v>180</v>
      </c>
      <c r="C198">
        <v>109.04000091552734</v>
      </c>
      <c r="D198">
        <v>109.12999725341797</v>
      </c>
      <c r="E198">
        <v>109.04000091552734</v>
      </c>
      <c r="F198">
        <v>109.12000274658203</v>
      </c>
      <c r="G198">
        <v>4924574</v>
      </c>
      <c r="H198">
        <v>5.3436689346085539E-3</v>
      </c>
      <c r="I198">
        <v>0.5800018310546875</v>
      </c>
    </row>
    <row r="199" spans="1:9" x14ac:dyDescent="0.35">
      <c r="A199" s="1">
        <v>45880.545138888891</v>
      </c>
      <c r="B199" s="158" t="s">
        <v>180</v>
      </c>
      <c r="C199">
        <v>109.01999664306641</v>
      </c>
      <c r="D199">
        <v>109.30999755859375</v>
      </c>
      <c r="E199">
        <v>108.88999938964844</v>
      </c>
      <c r="F199">
        <v>109.26000213623047</v>
      </c>
      <c r="G199">
        <v>2777532</v>
      </c>
      <c r="H199">
        <v>6.6335103614332492E-3</v>
      </c>
      <c r="I199">
        <v>0.720001220703125</v>
      </c>
    </row>
    <row r="200" spans="1:9" x14ac:dyDescent="0.35">
      <c r="A200" s="1">
        <v>45880.548611111109</v>
      </c>
      <c r="B200" s="158" t="s">
        <v>180</v>
      </c>
      <c r="C200">
        <v>109.26999664306641</v>
      </c>
      <c r="D200">
        <v>109.33000183105469</v>
      </c>
      <c r="E200">
        <v>109.25</v>
      </c>
      <c r="F200">
        <v>109.25</v>
      </c>
      <c r="G200">
        <v>1378037</v>
      </c>
      <c r="H200">
        <v>6.5413587477783624E-3</v>
      </c>
      <c r="I200">
        <v>0.70999908447265625</v>
      </c>
    </row>
    <row r="201" spans="1:9" x14ac:dyDescent="0.35">
      <c r="A201" s="1">
        <v>45880.552083333336</v>
      </c>
      <c r="B201" s="158" t="s">
        <v>180</v>
      </c>
      <c r="C201">
        <v>109.33000183105469</v>
      </c>
      <c r="D201">
        <v>109.34999847412109</v>
      </c>
      <c r="E201">
        <v>109.25</v>
      </c>
      <c r="F201">
        <v>109.26999664306641</v>
      </c>
      <c r="G201">
        <v>1379825</v>
      </c>
      <c r="H201">
        <v>6.725591684002206E-3</v>
      </c>
      <c r="I201">
        <v>0.7299957275390625</v>
      </c>
    </row>
    <row r="202" spans="1:9" x14ac:dyDescent="0.35">
      <c r="A202" s="1">
        <v>45880.555555555555</v>
      </c>
      <c r="B202" s="158" t="s">
        <v>180</v>
      </c>
      <c r="C202">
        <v>109.23999786376953</v>
      </c>
      <c r="D202">
        <v>109.30000305175781</v>
      </c>
      <c r="E202">
        <v>109.15000152587891</v>
      </c>
      <c r="F202">
        <v>109.16999816894531</v>
      </c>
      <c r="G202">
        <v>1244443</v>
      </c>
      <c r="H202">
        <v>5.8042864207111279E-3</v>
      </c>
      <c r="I202">
        <v>0.62999725341796875</v>
      </c>
    </row>
    <row r="203" spans="1:9" x14ac:dyDescent="0.35">
      <c r="A203" s="1">
        <v>45880.559027777781</v>
      </c>
      <c r="B203" s="158" t="s">
        <v>180</v>
      </c>
      <c r="C203">
        <v>109.15000152587891</v>
      </c>
      <c r="D203">
        <v>109.23999786376953</v>
      </c>
      <c r="E203">
        <v>109.15000152587891</v>
      </c>
      <c r="F203">
        <v>109.22000122070313</v>
      </c>
      <c r="G203">
        <v>1548628</v>
      </c>
      <c r="H203">
        <v>6.264974197899632E-3</v>
      </c>
      <c r="I203">
        <v>0.68000030517578125</v>
      </c>
    </row>
    <row r="204" spans="1:9" x14ac:dyDescent="0.35">
      <c r="A204" s="1">
        <v>45880.5625</v>
      </c>
      <c r="B204" s="158" t="s">
        <v>180</v>
      </c>
      <c r="C204">
        <v>109.26000213623047</v>
      </c>
      <c r="D204">
        <v>109.26000213623047</v>
      </c>
      <c r="E204">
        <v>109.19000244140625</v>
      </c>
      <c r="F204">
        <v>109.25</v>
      </c>
      <c r="G204">
        <v>1341094</v>
      </c>
      <c r="H204">
        <v>6.5413587477783624E-3</v>
      </c>
      <c r="I204">
        <v>0.70999908447265625</v>
      </c>
    </row>
    <row r="205" spans="1:9" x14ac:dyDescent="0.35">
      <c r="A205" s="1">
        <v>45880.565972222219</v>
      </c>
      <c r="B205" s="158" t="s">
        <v>180</v>
      </c>
      <c r="C205">
        <v>109.26999664306641</v>
      </c>
      <c r="D205">
        <v>109.30000305175781</v>
      </c>
      <c r="E205">
        <v>109.20999908447266</v>
      </c>
      <c r="F205">
        <v>109.23999786376953</v>
      </c>
      <c r="G205">
        <v>1536491</v>
      </c>
      <c r="H205">
        <v>6.4492071341234756E-3</v>
      </c>
      <c r="I205">
        <v>0.6999969482421875</v>
      </c>
    </row>
    <row r="206" spans="1:9" x14ac:dyDescent="0.35">
      <c r="A206" s="1">
        <v>45880.569444444445</v>
      </c>
      <c r="B206" s="158" t="s">
        <v>180</v>
      </c>
      <c r="C206">
        <v>109.31999969482422</v>
      </c>
      <c r="D206">
        <v>109.31999969482422</v>
      </c>
      <c r="E206">
        <v>109.22000122070313</v>
      </c>
      <c r="F206">
        <v>109.26999664306641</v>
      </c>
      <c r="G206">
        <v>947514</v>
      </c>
      <c r="H206">
        <v>6.725591684002206E-3</v>
      </c>
      <c r="I206">
        <v>0.7299957275390625</v>
      </c>
    </row>
    <row r="207" spans="1:9" x14ac:dyDescent="0.35">
      <c r="A207" s="1">
        <v>45880.572916666664</v>
      </c>
      <c r="B207" s="158" t="s">
        <v>180</v>
      </c>
      <c r="C207">
        <v>109.23000335693359</v>
      </c>
      <c r="D207">
        <v>109.25</v>
      </c>
      <c r="E207">
        <v>109.12999725341797</v>
      </c>
      <c r="F207">
        <v>109.19000244140625</v>
      </c>
      <c r="G207">
        <v>2299840</v>
      </c>
      <c r="H207">
        <v>5.9885896480209016E-3</v>
      </c>
      <c r="I207">
        <v>0.65000152587890625</v>
      </c>
    </row>
    <row r="208" spans="1:9" x14ac:dyDescent="0.35">
      <c r="A208" s="1">
        <v>45880.576388888891</v>
      </c>
      <c r="B208" s="158" t="s">
        <v>180</v>
      </c>
      <c r="C208">
        <v>109.11000061035156</v>
      </c>
      <c r="D208">
        <v>109.16999816894531</v>
      </c>
      <c r="E208">
        <v>109.08999633789063</v>
      </c>
      <c r="F208">
        <v>109.12999725341797</v>
      </c>
      <c r="G208">
        <v>1331795</v>
      </c>
      <c r="H208">
        <v>5.4357502571775107E-3</v>
      </c>
      <c r="I208">
        <v>0.589996337890625</v>
      </c>
    </row>
    <row r="209" spans="1:9" x14ac:dyDescent="0.35">
      <c r="A209" s="1">
        <v>45880.579861111109</v>
      </c>
      <c r="B209" s="158" t="s">
        <v>180</v>
      </c>
      <c r="C209">
        <v>109.15000152587891</v>
      </c>
      <c r="D209">
        <v>109.20999908447266</v>
      </c>
      <c r="E209">
        <v>109.06999969482422</v>
      </c>
      <c r="F209">
        <v>109.08000183105469</v>
      </c>
      <c r="G209">
        <v>1438767</v>
      </c>
      <c r="H209">
        <v>4.9751327710749367E-3</v>
      </c>
      <c r="I209">
        <v>0.54000091552734375</v>
      </c>
    </row>
    <row r="210" spans="1:9" x14ac:dyDescent="0.35">
      <c r="A210" s="1">
        <v>45880.583333333336</v>
      </c>
      <c r="B210" s="158" t="s">
        <v>180</v>
      </c>
      <c r="C210">
        <v>109.08000183105469</v>
      </c>
      <c r="D210">
        <v>109.16999816894531</v>
      </c>
      <c r="E210">
        <v>109.05999755859375</v>
      </c>
      <c r="F210">
        <v>109.09999847412109</v>
      </c>
      <c r="G210">
        <v>1273184</v>
      </c>
      <c r="H210">
        <v>5.1593657072987803E-3</v>
      </c>
      <c r="I210">
        <v>0.55999755859375</v>
      </c>
    </row>
    <row r="211" spans="1:9" x14ac:dyDescent="0.35">
      <c r="A211" s="1">
        <v>45880.586805555555</v>
      </c>
      <c r="B211" s="158" t="s">
        <v>180</v>
      </c>
      <c r="C211">
        <v>109.16000366210938</v>
      </c>
      <c r="D211">
        <v>109.23999786376953</v>
      </c>
      <c r="E211">
        <v>109.12999725341797</v>
      </c>
      <c r="F211">
        <v>109.15000152587891</v>
      </c>
      <c r="G211">
        <v>1737057</v>
      </c>
      <c r="H211">
        <v>5.6200534844872843E-3</v>
      </c>
      <c r="I211">
        <v>0.6100006103515625</v>
      </c>
    </row>
    <row r="212" spans="1:9" x14ac:dyDescent="0.35">
      <c r="A212" s="1">
        <v>45880.590277777781</v>
      </c>
      <c r="B212" s="158" t="s">
        <v>180</v>
      </c>
      <c r="C212">
        <v>109.12999725341797</v>
      </c>
      <c r="D212">
        <v>109.22000122070313</v>
      </c>
      <c r="E212">
        <v>109.12000274658203</v>
      </c>
      <c r="F212">
        <v>109.16999816894531</v>
      </c>
      <c r="G212">
        <v>1291132</v>
      </c>
      <c r="H212">
        <v>5.8042864207111279E-3</v>
      </c>
      <c r="I212">
        <v>0.62999725341796875</v>
      </c>
    </row>
    <row r="213" spans="1:9" x14ac:dyDescent="0.35">
      <c r="A213" s="1">
        <v>45880.59375</v>
      </c>
      <c r="B213" s="158" t="s">
        <v>180</v>
      </c>
      <c r="C213">
        <v>109.12000274658203</v>
      </c>
      <c r="D213">
        <v>109.20999908447266</v>
      </c>
      <c r="E213">
        <v>109.11000061035156</v>
      </c>
      <c r="F213">
        <v>109.16000366210938</v>
      </c>
      <c r="G213">
        <v>1445757</v>
      </c>
      <c r="H213">
        <v>5.7122050981421712E-3</v>
      </c>
      <c r="I213">
        <v>0.62000274658203125</v>
      </c>
    </row>
    <row r="214" spans="1:9" x14ac:dyDescent="0.35">
      <c r="A214" s="1">
        <v>45880.597222222219</v>
      </c>
      <c r="B214" s="158" t="s">
        <v>180</v>
      </c>
      <c r="C214">
        <v>109.22000122070313</v>
      </c>
      <c r="D214">
        <v>109.30000305175781</v>
      </c>
      <c r="E214">
        <v>109.15000152587891</v>
      </c>
      <c r="F214">
        <v>109.19999694824219</v>
      </c>
      <c r="G214">
        <v>1797798</v>
      </c>
      <c r="H214">
        <v>6.0806709705898583E-3</v>
      </c>
      <c r="I214">
        <v>0.65999603271484375</v>
      </c>
    </row>
    <row r="215" spans="1:9" x14ac:dyDescent="0.35">
      <c r="A215" s="1">
        <v>45880.600694444445</v>
      </c>
      <c r="B215" s="158" t="s">
        <v>180</v>
      </c>
      <c r="C215">
        <v>109.22000122070313</v>
      </c>
      <c r="D215">
        <v>109.40000152587891</v>
      </c>
      <c r="E215">
        <v>109.22000122070313</v>
      </c>
      <c r="F215">
        <v>109.30999755859375</v>
      </c>
      <c r="G215">
        <v>1090232</v>
      </c>
      <c r="H215">
        <v>7.0941278475358232E-3</v>
      </c>
      <c r="I215">
        <v>0.76999664306640625</v>
      </c>
    </row>
    <row r="216" spans="1:9" x14ac:dyDescent="0.35">
      <c r="A216" s="1">
        <v>45880.604166666664</v>
      </c>
      <c r="B216" s="158" t="s">
        <v>180</v>
      </c>
      <c r="C216">
        <v>109.33999633789063</v>
      </c>
      <c r="D216">
        <v>109.61000061035156</v>
      </c>
      <c r="E216">
        <v>109.26999664306641</v>
      </c>
      <c r="F216">
        <v>109.37999725341797</v>
      </c>
      <c r="G216">
        <v>813777</v>
      </c>
      <c r="H216">
        <v>7.7390485609481708E-3</v>
      </c>
      <c r="I216">
        <v>0.839996337890625</v>
      </c>
    </row>
    <row r="217" spans="1:9" x14ac:dyDescent="0.35">
      <c r="A217" s="1">
        <v>45880.607638888891</v>
      </c>
      <c r="B217" s="158" t="s">
        <v>180</v>
      </c>
      <c r="C217">
        <v>109.55000305175781</v>
      </c>
      <c r="D217">
        <v>109.63999938964844</v>
      </c>
      <c r="E217">
        <v>109.51999664306641</v>
      </c>
      <c r="F217">
        <v>109.52999877929688</v>
      </c>
      <c r="G217">
        <v>784548</v>
      </c>
      <c r="H217">
        <v>9.121041601427753E-3</v>
      </c>
      <c r="I217">
        <v>0.98999786376953125</v>
      </c>
    </row>
    <row r="218" spans="1:9" x14ac:dyDescent="0.35">
      <c r="A218" s="1">
        <v>45880.611111111109</v>
      </c>
      <c r="B218" s="158" t="s">
        <v>180</v>
      </c>
      <c r="C218">
        <v>109.62000274658203</v>
      </c>
      <c r="D218">
        <v>109.62000274658203</v>
      </c>
      <c r="E218">
        <v>109.37999725341797</v>
      </c>
      <c r="F218">
        <v>109.38999938964844</v>
      </c>
      <c r="G218">
        <v>756377</v>
      </c>
      <c r="H218">
        <v>7.8312001746030577E-3</v>
      </c>
      <c r="I218">
        <v>0.84999847412109375</v>
      </c>
    </row>
    <row r="219" spans="1:9" x14ac:dyDescent="0.35">
      <c r="A219" s="1">
        <v>45880.614583333336</v>
      </c>
      <c r="B219" s="158" t="s">
        <v>180</v>
      </c>
      <c r="C219">
        <v>109.37999725341797</v>
      </c>
      <c r="D219">
        <v>109.41000366210938</v>
      </c>
      <c r="E219">
        <v>109.26000213623047</v>
      </c>
      <c r="F219">
        <v>109.38999938964844</v>
      </c>
      <c r="G219">
        <v>819672</v>
      </c>
      <c r="H219">
        <v>7.8312001746030577E-3</v>
      </c>
      <c r="I219">
        <v>0.84999847412109375</v>
      </c>
    </row>
    <row r="220" spans="1:9" x14ac:dyDescent="0.35">
      <c r="A220" s="1">
        <v>45880.618055555555</v>
      </c>
      <c r="B220" s="158" t="s">
        <v>180</v>
      </c>
      <c r="C220">
        <v>109.43000030517578</v>
      </c>
      <c r="D220">
        <v>109.48000335693359</v>
      </c>
      <c r="E220">
        <v>109.37999725341797</v>
      </c>
      <c r="F220">
        <v>109.44999694824219</v>
      </c>
      <c r="G220">
        <v>966359</v>
      </c>
      <c r="H220">
        <v>8.3839692743605185E-3</v>
      </c>
      <c r="I220">
        <v>0.90999603271484375</v>
      </c>
    </row>
    <row r="221" spans="1:9" x14ac:dyDescent="0.35">
      <c r="A221" s="1">
        <v>45880.621527777781</v>
      </c>
      <c r="B221" s="158" t="s">
        <v>180</v>
      </c>
      <c r="C221">
        <v>109.44999694824219</v>
      </c>
      <c r="D221">
        <v>109.69000244140625</v>
      </c>
      <c r="E221">
        <v>108.88999938964844</v>
      </c>
      <c r="F221">
        <v>109.25</v>
      </c>
      <c r="G221">
        <v>795682</v>
      </c>
      <c r="H221">
        <v>6.5413587477783624E-3</v>
      </c>
      <c r="I221">
        <v>0.70999908447265625</v>
      </c>
    </row>
    <row r="222" spans="1:9" x14ac:dyDescent="0.35">
      <c r="A222" s="1">
        <v>45880.375</v>
      </c>
      <c r="B222" s="158" t="s">
        <v>39</v>
      </c>
      <c r="C222">
        <v>1728.0999755859375</v>
      </c>
      <c r="D222">
        <v>1730</v>
      </c>
      <c r="E222">
        <v>1725.0999755859375</v>
      </c>
      <c r="F222">
        <v>1726.699951171875</v>
      </c>
      <c r="G222">
        <v>6315</v>
      </c>
      <c r="H222">
        <v>2.0311049786299025E-3</v>
      </c>
      <c r="I222">
        <v>3.5</v>
      </c>
    </row>
    <row r="223" spans="1:9" x14ac:dyDescent="0.35">
      <c r="A223" s="1">
        <v>45880.378472222219</v>
      </c>
      <c r="B223" s="158" t="s">
        <v>39</v>
      </c>
      <c r="C223">
        <v>1729.9000244140625</v>
      </c>
      <c r="D223">
        <v>1730</v>
      </c>
      <c r="E223">
        <v>1727.300048828125</v>
      </c>
      <c r="F223">
        <v>1728.0999755859375</v>
      </c>
      <c r="G223">
        <v>3083</v>
      </c>
      <c r="H223">
        <v>2.8435611379458324E-3</v>
      </c>
      <c r="I223">
        <v>4.9000244140625</v>
      </c>
    </row>
    <row r="224" spans="1:9" x14ac:dyDescent="0.35">
      <c r="A224" s="1">
        <v>45880.381944444445</v>
      </c>
      <c r="B224" s="158" t="s">
        <v>39</v>
      </c>
      <c r="C224">
        <v>1729.300048828125</v>
      </c>
      <c r="D224">
        <v>1729.300048828125</v>
      </c>
      <c r="E224">
        <v>1726.699951171875</v>
      </c>
      <c r="F224">
        <v>1727</v>
      </c>
      <c r="G224">
        <v>1881</v>
      </c>
      <c r="H224">
        <v>2.2052280268118323E-3</v>
      </c>
      <c r="I224">
        <v>3.800048828125</v>
      </c>
    </row>
    <row r="225" spans="1:9" x14ac:dyDescent="0.35">
      <c r="A225" s="1">
        <v>45880.385416666664</v>
      </c>
      <c r="B225" s="158" t="s">
        <v>39</v>
      </c>
      <c r="C225">
        <v>1730.0999755859375</v>
      </c>
      <c r="D225">
        <v>1730.4000244140625</v>
      </c>
      <c r="E225">
        <v>1725.699951171875</v>
      </c>
      <c r="F225">
        <v>1726.199951171875</v>
      </c>
      <c r="G225">
        <v>5482</v>
      </c>
      <c r="H225">
        <v>1.7409471245399164E-3</v>
      </c>
      <c r="I225">
        <v>3</v>
      </c>
    </row>
    <row r="226" spans="1:9" x14ac:dyDescent="0.35">
      <c r="A226" s="1">
        <v>45880.388888888891</v>
      </c>
      <c r="B226" s="158" t="s">
        <v>39</v>
      </c>
      <c r="C226">
        <v>1725</v>
      </c>
      <c r="D226">
        <v>1726.4000244140625</v>
      </c>
      <c r="E226">
        <v>1723.199951171875</v>
      </c>
      <c r="F226">
        <v>1725</v>
      </c>
      <c r="G226">
        <v>5225</v>
      </c>
      <c r="H226">
        <v>1.0445966104518883E-3</v>
      </c>
      <c r="I226">
        <v>1.800048828125</v>
      </c>
    </row>
    <row r="227" spans="1:9" x14ac:dyDescent="0.35">
      <c r="A227" s="1">
        <v>45880.392361111109</v>
      </c>
      <c r="B227" s="158" t="s">
        <v>39</v>
      </c>
      <c r="C227">
        <v>1726.5999755859375</v>
      </c>
      <c r="D227">
        <v>1727.5</v>
      </c>
      <c r="E227">
        <v>1724</v>
      </c>
      <c r="F227">
        <v>1726.0999755859375</v>
      </c>
      <c r="G227">
        <v>3411</v>
      </c>
      <c r="H227">
        <v>1.6829297215858884E-3</v>
      </c>
      <c r="I227">
        <v>2.9000244140625</v>
      </c>
    </row>
    <row r="228" spans="1:9" x14ac:dyDescent="0.35">
      <c r="A228" s="1">
        <v>45880.395833333336</v>
      </c>
      <c r="B228" s="158" t="s">
        <v>39</v>
      </c>
      <c r="C228">
        <v>1727.800048828125</v>
      </c>
      <c r="D228">
        <v>1730.4000244140625</v>
      </c>
      <c r="E228">
        <v>1726.4000244140625</v>
      </c>
      <c r="F228">
        <v>1729.199951171875</v>
      </c>
      <c r="G228">
        <v>5088</v>
      </c>
      <c r="H228">
        <v>3.4818942490798328E-3</v>
      </c>
      <c r="I228">
        <v>6</v>
      </c>
    </row>
    <row r="229" spans="1:9" x14ac:dyDescent="0.35">
      <c r="A229" s="1">
        <v>45880.399305555555</v>
      </c>
      <c r="B229" s="158" t="s">
        <v>39</v>
      </c>
      <c r="C229">
        <v>1731.300048828125</v>
      </c>
      <c r="D229">
        <v>1736</v>
      </c>
      <c r="E229">
        <v>1729.699951171875</v>
      </c>
      <c r="F229">
        <v>1735</v>
      </c>
      <c r="G229">
        <v>8999</v>
      </c>
      <c r="H229">
        <v>6.8477536922516092E-3</v>
      </c>
      <c r="I229">
        <v>11.800048828125</v>
      </c>
    </row>
    <row r="230" spans="1:9" x14ac:dyDescent="0.35">
      <c r="A230" s="1">
        <v>45880.402777777781</v>
      </c>
      <c r="B230" s="158" t="s">
        <v>39</v>
      </c>
      <c r="C230">
        <v>1733</v>
      </c>
      <c r="D230">
        <v>1735</v>
      </c>
      <c r="E230">
        <v>1732</v>
      </c>
      <c r="F230">
        <v>1733.300048828125</v>
      </c>
      <c r="G230">
        <v>5490</v>
      </c>
      <c r="H230">
        <v>5.8612453240735954E-3</v>
      </c>
      <c r="I230">
        <v>10.10009765625</v>
      </c>
    </row>
    <row r="231" spans="1:9" x14ac:dyDescent="0.35">
      <c r="A231" s="1">
        <v>45880.40625</v>
      </c>
      <c r="B231" s="158" t="s">
        <v>39</v>
      </c>
      <c r="C231">
        <v>1731.699951171875</v>
      </c>
      <c r="D231">
        <v>1735</v>
      </c>
      <c r="E231">
        <v>1731.199951171875</v>
      </c>
      <c r="F231">
        <v>1733.699951171875</v>
      </c>
      <c r="G231">
        <v>4185</v>
      </c>
      <c r="H231">
        <v>6.0933149358897067E-3</v>
      </c>
      <c r="I231">
        <v>10.5</v>
      </c>
    </row>
    <row r="232" spans="1:9" x14ac:dyDescent="0.35">
      <c r="A232" s="1">
        <v>45880.409722222219</v>
      </c>
      <c r="B232" s="158" t="s">
        <v>39</v>
      </c>
      <c r="C232">
        <v>1735.0999755859375</v>
      </c>
      <c r="D232">
        <v>1738.5</v>
      </c>
      <c r="E232">
        <v>1734.4000244140625</v>
      </c>
      <c r="F232">
        <v>1737</v>
      </c>
      <c r="G232">
        <v>6022</v>
      </c>
      <c r="H232">
        <v>8.0083851086115536E-3</v>
      </c>
      <c r="I232">
        <v>13.800048828125</v>
      </c>
    </row>
    <row r="233" spans="1:9" x14ac:dyDescent="0.35">
      <c r="A233" s="1">
        <v>45880.413194444445</v>
      </c>
      <c r="B233" s="158" t="s">
        <v>39</v>
      </c>
      <c r="C233">
        <v>1736.9000244140625</v>
      </c>
      <c r="D233">
        <v>1739.800048828125</v>
      </c>
      <c r="E233">
        <v>1735.5</v>
      </c>
      <c r="F233">
        <v>1736.4000244140625</v>
      </c>
      <c r="G233">
        <v>7127</v>
      </c>
      <c r="H233">
        <v>7.6602098515675399E-3</v>
      </c>
      <c r="I233">
        <v>13.2000732421875</v>
      </c>
    </row>
    <row r="234" spans="1:9" x14ac:dyDescent="0.35">
      <c r="A234" s="1">
        <v>45880.416666666664</v>
      </c>
      <c r="B234" s="158" t="s">
        <v>39</v>
      </c>
      <c r="C234">
        <v>1737.300048828125</v>
      </c>
      <c r="D234">
        <v>1738.0999755859375</v>
      </c>
      <c r="E234">
        <v>1735.5</v>
      </c>
      <c r="F234">
        <v>1736.4000244140625</v>
      </c>
      <c r="G234">
        <v>3297</v>
      </c>
      <c r="H234">
        <v>7.6602098515675399E-3</v>
      </c>
      <c r="I234">
        <v>13.2000732421875</v>
      </c>
    </row>
    <row r="235" spans="1:9" x14ac:dyDescent="0.35">
      <c r="A235" s="1">
        <v>45880.420138888891</v>
      </c>
      <c r="B235" s="158" t="s">
        <v>39</v>
      </c>
      <c r="C235">
        <v>1736.199951171875</v>
      </c>
      <c r="D235">
        <v>1736.5</v>
      </c>
      <c r="E235">
        <v>1733.5</v>
      </c>
      <c r="F235">
        <v>1735.5</v>
      </c>
      <c r="G235">
        <v>4195</v>
      </c>
      <c r="H235">
        <v>7.1379115463415955E-3</v>
      </c>
      <c r="I235">
        <v>12.300048828125</v>
      </c>
    </row>
    <row r="236" spans="1:9" x14ac:dyDescent="0.35">
      <c r="A236" s="1">
        <v>45880.423611111109</v>
      </c>
      <c r="B236" s="158" t="s">
        <v>39</v>
      </c>
      <c r="C236">
        <v>1735.699951171875</v>
      </c>
      <c r="D236">
        <v>1735.800048828125</v>
      </c>
      <c r="E236">
        <v>1732</v>
      </c>
      <c r="F236">
        <v>1733</v>
      </c>
      <c r="G236">
        <v>3849</v>
      </c>
      <c r="H236">
        <v>5.6871222758916647E-3</v>
      </c>
      <c r="I236">
        <v>9.800048828125</v>
      </c>
    </row>
    <row r="237" spans="1:9" x14ac:dyDescent="0.35">
      <c r="A237" s="1">
        <v>45880.427083333336</v>
      </c>
      <c r="B237" s="158" t="s">
        <v>39</v>
      </c>
      <c r="C237">
        <v>1731.300048828125</v>
      </c>
      <c r="D237">
        <v>1733.800048828125</v>
      </c>
      <c r="E237">
        <v>1730</v>
      </c>
      <c r="F237">
        <v>1732.800048828125</v>
      </c>
      <c r="G237">
        <v>5787</v>
      </c>
      <c r="H237">
        <v>5.5710874699836091E-3</v>
      </c>
      <c r="I237">
        <v>9.60009765625</v>
      </c>
    </row>
    <row r="238" spans="1:9" x14ac:dyDescent="0.35">
      <c r="A238" s="1">
        <v>45880.430555555555</v>
      </c>
      <c r="B238" s="158" t="s">
        <v>39</v>
      </c>
      <c r="C238">
        <v>1735.800048828125</v>
      </c>
      <c r="D238">
        <v>1738.4000244140625</v>
      </c>
      <c r="E238">
        <v>1733.4000244140625</v>
      </c>
      <c r="F238">
        <v>1737.199951171875</v>
      </c>
      <c r="G238">
        <v>5858</v>
      </c>
      <c r="H238">
        <v>8.1244199145196101E-3</v>
      </c>
      <c r="I238">
        <v>14</v>
      </c>
    </row>
    <row r="239" spans="1:9" x14ac:dyDescent="0.35">
      <c r="A239" s="1">
        <v>45880.434027777781</v>
      </c>
      <c r="B239" s="158" t="s">
        <v>39</v>
      </c>
      <c r="C239">
        <v>1738.5</v>
      </c>
      <c r="D239">
        <v>1742.699951171875</v>
      </c>
      <c r="E239">
        <v>1737.699951171875</v>
      </c>
      <c r="F239">
        <v>1739.199951171875</v>
      </c>
      <c r="G239">
        <v>8505</v>
      </c>
      <c r="H239">
        <v>9.2850513308795537E-3</v>
      </c>
      <c r="I239">
        <v>16</v>
      </c>
    </row>
    <row r="240" spans="1:9" x14ac:dyDescent="0.35">
      <c r="A240" s="1">
        <v>45880.4375</v>
      </c>
      <c r="B240" s="158" t="s">
        <v>39</v>
      </c>
      <c r="C240">
        <v>1742</v>
      </c>
      <c r="D240">
        <v>1743.5</v>
      </c>
      <c r="E240">
        <v>1737.199951171875</v>
      </c>
      <c r="F240">
        <v>1738.0999755859375</v>
      </c>
      <c r="G240">
        <v>7558</v>
      </c>
      <c r="H240">
        <v>8.6467182197455545E-3</v>
      </c>
      <c r="I240">
        <v>14.9000244140625</v>
      </c>
    </row>
    <row r="241" spans="1:9" x14ac:dyDescent="0.35">
      <c r="A241" s="1">
        <v>45880.440972222219</v>
      </c>
      <c r="B241" s="158" t="s">
        <v>39</v>
      </c>
      <c r="C241">
        <v>1739.5</v>
      </c>
      <c r="D241">
        <v>1743.5</v>
      </c>
      <c r="E241">
        <v>1738.4000244140625</v>
      </c>
      <c r="F241">
        <v>1742.800048828125</v>
      </c>
      <c r="G241">
        <v>5525</v>
      </c>
      <c r="H241">
        <v>1.1374244551783329E-2</v>
      </c>
      <c r="I241">
        <v>19.60009765625</v>
      </c>
    </row>
    <row r="242" spans="1:9" x14ac:dyDescent="0.35">
      <c r="A242" s="1">
        <v>45880.444444444445</v>
      </c>
      <c r="B242" s="158" t="s">
        <v>39</v>
      </c>
      <c r="C242">
        <v>1741.5999755859375</v>
      </c>
      <c r="D242">
        <v>1742.5</v>
      </c>
      <c r="E242">
        <v>1740.699951171875</v>
      </c>
      <c r="F242">
        <v>1742</v>
      </c>
      <c r="G242">
        <v>2311</v>
      </c>
      <c r="H242">
        <v>1.0909963649511413E-2</v>
      </c>
      <c r="I242">
        <v>18.800048828125</v>
      </c>
    </row>
    <row r="243" spans="1:9" x14ac:dyDescent="0.35">
      <c r="A243" s="1">
        <v>45880.447916666664</v>
      </c>
      <c r="B243" s="158" t="s">
        <v>39</v>
      </c>
      <c r="C243">
        <v>1740.5</v>
      </c>
      <c r="D243">
        <v>1743</v>
      </c>
      <c r="E243">
        <v>1740.5</v>
      </c>
      <c r="F243">
        <v>1741.300048828125</v>
      </c>
      <c r="G243">
        <v>2954</v>
      </c>
      <c r="H243">
        <v>1.0503770989513371E-2</v>
      </c>
      <c r="I243">
        <v>18.10009765625</v>
      </c>
    </row>
    <row r="244" spans="1:9" x14ac:dyDescent="0.35">
      <c r="A244" s="1">
        <v>45880.451388888891</v>
      </c>
      <c r="B244" s="158" t="s">
        <v>39</v>
      </c>
      <c r="C244">
        <v>1742.5</v>
      </c>
      <c r="D244">
        <v>1744.800048828125</v>
      </c>
      <c r="E244">
        <v>1741.5999755859375</v>
      </c>
      <c r="F244">
        <v>1743.199951171875</v>
      </c>
      <c r="G244">
        <v>3018</v>
      </c>
      <c r="H244">
        <v>1.1606314163599443E-2</v>
      </c>
      <c r="I244">
        <v>20</v>
      </c>
    </row>
    <row r="245" spans="1:9" x14ac:dyDescent="0.35">
      <c r="A245" s="1">
        <v>45880.454861111109</v>
      </c>
      <c r="B245" s="158" t="s">
        <v>39</v>
      </c>
      <c r="C245">
        <v>1742.199951171875</v>
      </c>
      <c r="D245">
        <v>1743.9000244140625</v>
      </c>
      <c r="E245">
        <v>1739.9000244140625</v>
      </c>
      <c r="F245">
        <v>1741.199951171875</v>
      </c>
      <c r="G245">
        <v>4381</v>
      </c>
      <c r="H245">
        <v>1.0445682747239497E-2</v>
      </c>
      <c r="I245">
        <v>18</v>
      </c>
    </row>
    <row r="246" spans="1:9" x14ac:dyDescent="0.35">
      <c r="A246" s="1">
        <v>45880.458333333336</v>
      </c>
      <c r="B246" s="158" t="s">
        <v>39</v>
      </c>
      <c r="C246">
        <v>1739.9000244140625</v>
      </c>
      <c r="D246">
        <v>1741.300048828125</v>
      </c>
      <c r="E246">
        <v>1738.199951171875</v>
      </c>
      <c r="F246">
        <v>1738.5</v>
      </c>
      <c r="G246">
        <v>3607</v>
      </c>
      <c r="H246">
        <v>8.8788586708815117E-3</v>
      </c>
      <c r="I246">
        <v>15.300048828125</v>
      </c>
    </row>
    <row r="247" spans="1:9" x14ac:dyDescent="0.35">
      <c r="A247" s="1">
        <v>45880.461805555555</v>
      </c>
      <c r="B247" s="158" t="s">
        <v>39</v>
      </c>
      <c r="C247">
        <v>1739.4000244140625</v>
      </c>
      <c r="D247">
        <v>1741.199951171875</v>
      </c>
      <c r="E247">
        <v>1738.199951171875</v>
      </c>
      <c r="F247">
        <v>1739.699951171875</v>
      </c>
      <c r="G247">
        <v>2605</v>
      </c>
      <c r="H247">
        <v>9.5752091849695391E-3</v>
      </c>
      <c r="I247">
        <v>16.5</v>
      </c>
    </row>
    <row r="248" spans="1:9" x14ac:dyDescent="0.35">
      <c r="A248" s="1">
        <v>45880.465277777781</v>
      </c>
      <c r="B248" s="158" t="s">
        <v>39</v>
      </c>
      <c r="C248">
        <v>1739.5</v>
      </c>
      <c r="D248">
        <v>1741.4000244140625</v>
      </c>
      <c r="E248">
        <v>1738</v>
      </c>
      <c r="F248">
        <v>1740.800048828125</v>
      </c>
      <c r="G248">
        <v>2592</v>
      </c>
      <c r="H248">
        <v>1.0213613135423386E-2</v>
      </c>
      <c r="I248">
        <v>17.60009765625</v>
      </c>
    </row>
    <row r="249" spans="1:9" x14ac:dyDescent="0.35">
      <c r="A249" s="1">
        <v>45880.46875</v>
      </c>
      <c r="B249" s="158" t="s">
        <v>39</v>
      </c>
      <c r="C249">
        <v>1739.699951171875</v>
      </c>
      <c r="D249">
        <v>1743.5999755859375</v>
      </c>
      <c r="E249">
        <v>1739.199951171875</v>
      </c>
      <c r="F249">
        <v>1742</v>
      </c>
      <c r="G249">
        <v>3089</v>
      </c>
      <c r="H249">
        <v>1.0909963649511413E-2</v>
      </c>
      <c r="I249">
        <v>18.800048828125</v>
      </c>
    </row>
    <row r="250" spans="1:9" x14ac:dyDescent="0.35">
      <c r="A250" s="1">
        <v>45880.472222222219</v>
      </c>
      <c r="B250" s="158" t="s">
        <v>39</v>
      </c>
      <c r="C250">
        <v>1743.4000244140625</v>
      </c>
      <c r="D250">
        <v>1744.9000244140625</v>
      </c>
      <c r="E250">
        <v>1742</v>
      </c>
      <c r="F250">
        <v>1743</v>
      </c>
      <c r="G250">
        <v>4330</v>
      </c>
      <c r="H250">
        <v>1.1490279357691386E-2</v>
      </c>
      <c r="I250">
        <v>19.800048828125</v>
      </c>
    </row>
    <row r="251" spans="1:9" x14ac:dyDescent="0.35">
      <c r="A251" s="1">
        <v>45880.475694444445</v>
      </c>
      <c r="B251" s="158" t="s">
        <v>39</v>
      </c>
      <c r="C251">
        <v>1741.800048828125</v>
      </c>
      <c r="D251">
        <v>1744.4000244140625</v>
      </c>
      <c r="E251">
        <v>1741.300048828125</v>
      </c>
      <c r="F251">
        <v>1744</v>
      </c>
      <c r="G251">
        <v>2685</v>
      </c>
      <c r="H251">
        <v>1.2070595065871359E-2</v>
      </c>
      <c r="I251">
        <v>20.800048828125</v>
      </c>
    </row>
    <row r="252" spans="1:9" x14ac:dyDescent="0.35">
      <c r="A252" s="1">
        <v>45880.479166666664</v>
      </c>
      <c r="B252" s="158" t="s">
        <v>39</v>
      </c>
      <c r="C252">
        <v>1744</v>
      </c>
      <c r="D252">
        <v>1744.4000244140625</v>
      </c>
      <c r="E252">
        <v>1743.5</v>
      </c>
      <c r="F252">
        <v>1744</v>
      </c>
      <c r="G252">
        <v>0</v>
      </c>
      <c r="H252">
        <v>1.2070595065871359E-2</v>
      </c>
      <c r="I252">
        <v>20.800048828125</v>
      </c>
    </row>
    <row r="253" spans="1:9" x14ac:dyDescent="0.35">
      <c r="A253" s="1">
        <v>45880.541666666664</v>
      </c>
      <c r="B253" s="158" t="s">
        <v>39</v>
      </c>
      <c r="C253">
        <v>1742.300048828125</v>
      </c>
      <c r="D253">
        <v>1744.800048828125</v>
      </c>
      <c r="E253">
        <v>1741.5</v>
      </c>
      <c r="F253">
        <v>1744.199951171875</v>
      </c>
      <c r="G253">
        <v>3794</v>
      </c>
      <c r="H253">
        <v>1.2186629871779413E-2</v>
      </c>
      <c r="I253">
        <v>21</v>
      </c>
    </row>
    <row r="254" spans="1:9" x14ac:dyDescent="0.35">
      <c r="A254" s="1">
        <v>45880.545138888891</v>
      </c>
      <c r="B254" s="158" t="s">
        <v>39</v>
      </c>
      <c r="C254">
        <v>1744.800048828125</v>
      </c>
      <c r="D254">
        <v>1745.699951171875</v>
      </c>
      <c r="E254">
        <v>1743</v>
      </c>
      <c r="F254">
        <v>1745</v>
      </c>
      <c r="G254">
        <v>4547</v>
      </c>
      <c r="H254">
        <v>1.2650910774051331E-2</v>
      </c>
      <c r="I254">
        <v>21.800048828125</v>
      </c>
    </row>
    <row r="255" spans="1:9" x14ac:dyDescent="0.35">
      <c r="A255" s="1">
        <v>45880.548611111109</v>
      </c>
      <c r="B255" s="158" t="s">
        <v>39</v>
      </c>
      <c r="C255">
        <v>1743.800048828125</v>
      </c>
      <c r="D255">
        <v>1744.800048828125</v>
      </c>
      <c r="E255">
        <v>1740.5</v>
      </c>
      <c r="F255">
        <v>1742</v>
      </c>
      <c r="G255">
        <v>5284</v>
      </c>
      <c r="H255">
        <v>1.0909963649511413E-2</v>
      </c>
      <c r="I255">
        <v>18.800048828125</v>
      </c>
    </row>
    <row r="256" spans="1:9" x14ac:dyDescent="0.35">
      <c r="A256" s="1">
        <v>45880.552083333336</v>
      </c>
      <c r="B256" s="158" t="s">
        <v>39</v>
      </c>
      <c r="C256">
        <v>1739.699951171875</v>
      </c>
      <c r="D256">
        <v>1741</v>
      </c>
      <c r="E256">
        <v>1737.300048828125</v>
      </c>
      <c r="F256">
        <v>1738</v>
      </c>
      <c r="G256">
        <v>7180</v>
      </c>
      <c r="H256">
        <v>8.5887008167915262E-3</v>
      </c>
      <c r="I256">
        <v>14.800048828125</v>
      </c>
    </row>
    <row r="257" spans="1:9" x14ac:dyDescent="0.35">
      <c r="A257" s="1">
        <v>45880.555555555555</v>
      </c>
      <c r="B257" s="158" t="s">
        <v>39</v>
      </c>
      <c r="C257">
        <v>1738.5999755859375</v>
      </c>
      <c r="D257">
        <v>1739.5</v>
      </c>
      <c r="E257">
        <v>1736.0999755859375</v>
      </c>
      <c r="F257">
        <v>1737.5</v>
      </c>
      <c r="G257">
        <v>6544</v>
      </c>
      <c r="H257">
        <v>8.298542962701539E-3</v>
      </c>
      <c r="I257">
        <v>14.300048828125</v>
      </c>
    </row>
    <row r="258" spans="1:9" x14ac:dyDescent="0.35">
      <c r="A258" s="1">
        <v>45880.559027777781</v>
      </c>
      <c r="B258" s="158" t="s">
        <v>39</v>
      </c>
      <c r="C258">
        <v>1738.300048828125</v>
      </c>
      <c r="D258">
        <v>1740.199951171875</v>
      </c>
      <c r="E258">
        <v>1737</v>
      </c>
      <c r="F258">
        <v>1740</v>
      </c>
      <c r="G258">
        <v>3766</v>
      </c>
      <c r="H258">
        <v>9.7493322331514698E-3</v>
      </c>
      <c r="I258">
        <v>16.800048828125</v>
      </c>
    </row>
    <row r="259" spans="1:9" x14ac:dyDescent="0.35">
      <c r="A259" s="1">
        <v>45880.5625</v>
      </c>
      <c r="B259" s="158" t="s">
        <v>39</v>
      </c>
      <c r="C259">
        <v>1739.300048828125</v>
      </c>
      <c r="D259">
        <v>1740.5</v>
      </c>
      <c r="E259">
        <v>1737.5999755859375</v>
      </c>
      <c r="F259">
        <v>1739.0999755859375</v>
      </c>
      <c r="G259">
        <v>3818</v>
      </c>
      <c r="H259">
        <v>9.2270339279255254E-3</v>
      </c>
      <c r="I259">
        <v>15.9000244140625</v>
      </c>
    </row>
    <row r="260" spans="1:9" x14ac:dyDescent="0.35">
      <c r="A260" s="1">
        <v>45880.565972222219</v>
      </c>
      <c r="B260" s="158" t="s">
        <v>39</v>
      </c>
      <c r="C260">
        <v>1741.5999755859375</v>
      </c>
      <c r="D260">
        <v>1742.300048828125</v>
      </c>
      <c r="E260">
        <v>1737</v>
      </c>
      <c r="F260">
        <v>1738.199951171875</v>
      </c>
      <c r="G260">
        <v>7165</v>
      </c>
      <c r="H260">
        <v>8.704735622699581E-3</v>
      </c>
      <c r="I260">
        <v>15</v>
      </c>
    </row>
    <row r="261" spans="1:9" x14ac:dyDescent="0.35">
      <c r="A261" s="1">
        <v>45880.569444444445</v>
      </c>
      <c r="B261" s="158" t="s">
        <v>39</v>
      </c>
      <c r="C261">
        <v>1736.199951171875</v>
      </c>
      <c r="D261">
        <v>1737.5</v>
      </c>
      <c r="E261">
        <v>1733.5</v>
      </c>
      <c r="F261">
        <v>1734.800048828125</v>
      </c>
      <c r="G261">
        <v>8620</v>
      </c>
      <c r="H261">
        <v>6.7317188863435535E-3</v>
      </c>
      <c r="I261">
        <v>11.60009765625</v>
      </c>
    </row>
    <row r="262" spans="1:9" x14ac:dyDescent="0.35">
      <c r="A262" s="1">
        <v>45880.572916666664</v>
      </c>
      <c r="B262" s="158" t="s">
        <v>39</v>
      </c>
      <c r="C262">
        <v>1734</v>
      </c>
      <c r="D262">
        <v>1736</v>
      </c>
      <c r="E262">
        <v>1732</v>
      </c>
      <c r="F262">
        <v>1735</v>
      </c>
      <c r="G262">
        <v>5574</v>
      </c>
      <c r="H262">
        <v>6.8477536922516092E-3</v>
      </c>
      <c r="I262">
        <v>11.800048828125</v>
      </c>
    </row>
    <row r="263" spans="1:9" x14ac:dyDescent="0.35">
      <c r="A263" s="1">
        <v>45880.576388888891</v>
      </c>
      <c r="B263" s="158" t="s">
        <v>39</v>
      </c>
      <c r="C263">
        <v>1736.199951171875</v>
      </c>
      <c r="D263">
        <v>1738.5999755859375</v>
      </c>
      <c r="E263">
        <v>1733.0999755859375</v>
      </c>
      <c r="F263">
        <v>1736.4000244140625</v>
      </c>
      <c r="G263">
        <v>7435</v>
      </c>
      <c r="H263">
        <v>7.6602098515675399E-3</v>
      </c>
      <c r="I263">
        <v>13.2000732421875</v>
      </c>
    </row>
    <row r="264" spans="1:9" x14ac:dyDescent="0.35">
      <c r="A264" s="1">
        <v>45880.579861111109</v>
      </c>
      <c r="B264" s="158" t="s">
        <v>39</v>
      </c>
      <c r="C264">
        <v>1737.4000244140625</v>
      </c>
      <c r="D264">
        <v>1740.300048828125</v>
      </c>
      <c r="E264">
        <v>1735.0999755859375</v>
      </c>
      <c r="F264">
        <v>1738.699951171875</v>
      </c>
      <c r="G264">
        <v>5655</v>
      </c>
      <c r="H264">
        <v>8.9948934767895682E-3</v>
      </c>
      <c r="I264">
        <v>15.5</v>
      </c>
    </row>
    <row r="265" spans="1:9" x14ac:dyDescent="0.35">
      <c r="A265" s="1">
        <v>45880.583333333336</v>
      </c>
      <c r="B265" s="158" t="s">
        <v>39</v>
      </c>
      <c r="C265">
        <v>1737.5999755859375</v>
      </c>
      <c r="D265">
        <v>1738.5999755859375</v>
      </c>
      <c r="E265">
        <v>1734</v>
      </c>
      <c r="F265">
        <v>1737.199951171875</v>
      </c>
      <c r="G265">
        <v>4641</v>
      </c>
      <c r="H265">
        <v>8.1244199145196101E-3</v>
      </c>
      <c r="I265">
        <v>14</v>
      </c>
    </row>
    <row r="266" spans="1:9" x14ac:dyDescent="0.35">
      <c r="A266" s="1">
        <v>45880.586805555555</v>
      </c>
      <c r="B266" s="158" t="s">
        <v>39</v>
      </c>
      <c r="C266">
        <v>1736.9000244140625</v>
      </c>
      <c r="D266">
        <v>1740.5</v>
      </c>
      <c r="E266">
        <v>1734.4000244140625</v>
      </c>
      <c r="F266">
        <v>1739.800048828125</v>
      </c>
      <c r="G266">
        <v>5940</v>
      </c>
      <c r="H266">
        <v>9.6332974272434133E-3</v>
      </c>
      <c r="I266">
        <v>16.60009765625</v>
      </c>
    </row>
    <row r="267" spans="1:9" x14ac:dyDescent="0.35">
      <c r="A267" s="1">
        <v>45880.590277777781</v>
      </c>
      <c r="B267" s="158" t="s">
        <v>39</v>
      </c>
      <c r="C267">
        <v>1739.300048828125</v>
      </c>
      <c r="D267">
        <v>1741.9000244140625</v>
      </c>
      <c r="E267">
        <v>1737.300048828125</v>
      </c>
      <c r="F267">
        <v>1739.4000244140625</v>
      </c>
      <c r="G267">
        <v>4910</v>
      </c>
      <c r="H267">
        <v>9.4011569761074561E-3</v>
      </c>
      <c r="I267">
        <v>16.2000732421875</v>
      </c>
    </row>
    <row r="268" spans="1:9" x14ac:dyDescent="0.35">
      <c r="A268" s="1">
        <v>45880.59375</v>
      </c>
      <c r="B268" s="158" t="s">
        <v>39</v>
      </c>
      <c r="C268">
        <v>1741.5</v>
      </c>
      <c r="D268">
        <v>1743.199951171875</v>
      </c>
      <c r="E268">
        <v>1737</v>
      </c>
      <c r="F268">
        <v>1739</v>
      </c>
      <c r="G268">
        <v>11113</v>
      </c>
      <c r="H268">
        <v>9.1690165249714971E-3</v>
      </c>
      <c r="I268">
        <v>15.800048828125</v>
      </c>
    </row>
    <row r="269" spans="1:9" x14ac:dyDescent="0.35">
      <c r="A269" s="1">
        <v>45880.597222222219</v>
      </c>
      <c r="B269" s="158" t="s">
        <v>39</v>
      </c>
      <c r="C269">
        <v>1738.5</v>
      </c>
      <c r="D269">
        <v>1743.199951171875</v>
      </c>
      <c r="E269">
        <v>1737</v>
      </c>
      <c r="F269">
        <v>1740.5999755859375</v>
      </c>
      <c r="G269">
        <v>6748</v>
      </c>
      <c r="H269">
        <v>1.0097507490195484E-2</v>
      </c>
      <c r="I269">
        <v>17.4000244140625</v>
      </c>
    </row>
    <row r="270" spans="1:9" x14ac:dyDescent="0.35">
      <c r="A270" s="1">
        <v>45880.600694444445</v>
      </c>
      <c r="B270" s="158" t="s">
        <v>39</v>
      </c>
      <c r="C270">
        <v>1742.5999755859375</v>
      </c>
      <c r="D270">
        <v>1743.4000244140625</v>
      </c>
      <c r="E270">
        <v>1739</v>
      </c>
      <c r="F270">
        <v>1740</v>
      </c>
      <c r="G270">
        <v>9307</v>
      </c>
      <c r="H270">
        <v>9.7493322331514698E-3</v>
      </c>
      <c r="I270">
        <v>16.800048828125</v>
      </c>
    </row>
    <row r="271" spans="1:9" x14ac:dyDescent="0.35">
      <c r="A271" s="1">
        <v>45880.604166666664</v>
      </c>
      <c r="B271" s="158" t="s">
        <v>39</v>
      </c>
      <c r="C271">
        <v>1740.5</v>
      </c>
      <c r="D271">
        <v>1741.4000244140625</v>
      </c>
      <c r="E271">
        <v>1739.5999755859375</v>
      </c>
      <c r="F271">
        <v>1740</v>
      </c>
      <c r="G271">
        <v>0</v>
      </c>
      <c r="H271">
        <v>9.7493322331514698E-3</v>
      </c>
      <c r="I271">
        <v>16.800048828125</v>
      </c>
    </row>
    <row r="272" spans="1:9" x14ac:dyDescent="0.35">
      <c r="A272" s="1">
        <v>45880.607638888891</v>
      </c>
      <c r="B272" s="158" t="s">
        <v>39</v>
      </c>
      <c r="C272">
        <v>1740.5</v>
      </c>
      <c r="D272">
        <v>1741.4000244140625</v>
      </c>
      <c r="E272">
        <v>1739.5999755859375</v>
      </c>
      <c r="F272">
        <v>1740</v>
      </c>
      <c r="G272">
        <v>0</v>
      </c>
      <c r="H272">
        <v>9.7493322331514698E-3</v>
      </c>
      <c r="I272">
        <v>16.800048828125</v>
      </c>
    </row>
    <row r="273" spans="1:9" x14ac:dyDescent="0.35">
      <c r="A273" s="1">
        <v>45880.611111111109</v>
      </c>
      <c r="B273" s="158" t="s">
        <v>39</v>
      </c>
      <c r="C273">
        <v>1740.5</v>
      </c>
      <c r="D273">
        <v>1741.4000244140625</v>
      </c>
      <c r="E273">
        <v>1739.5999755859375</v>
      </c>
      <c r="F273">
        <v>1740</v>
      </c>
      <c r="G273">
        <v>0</v>
      </c>
      <c r="H273">
        <v>9.7493322331514698E-3</v>
      </c>
      <c r="I273">
        <v>16.800048828125</v>
      </c>
    </row>
    <row r="274" spans="1:9" x14ac:dyDescent="0.35">
      <c r="A274" s="1">
        <v>45880.614583333336</v>
      </c>
      <c r="B274" s="158" t="s">
        <v>39</v>
      </c>
      <c r="C274">
        <v>1737.5</v>
      </c>
      <c r="D274">
        <v>1737.5</v>
      </c>
      <c r="E274">
        <v>1737.5</v>
      </c>
      <c r="F274">
        <v>1737.5</v>
      </c>
      <c r="G274">
        <v>4492</v>
      </c>
      <c r="H274">
        <v>8.298542962701539E-3</v>
      </c>
      <c r="I274">
        <v>14.300048828125</v>
      </c>
    </row>
    <row r="275" spans="1:9" x14ac:dyDescent="0.35">
      <c r="A275" s="1">
        <v>45880.618055555555</v>
      </c>
      <c r="B275" s="158" t="s">
        <v>39</v>
      </c>
      <c r="C275">
        <v>1737.5</v>
      </c>
      <c r="D275">
        <v>1737.5</v>
      </c>
      <c r="E275">
        <v>1737.5</v>
      </c>
      <c r="F275">
        <v>1737.5</v>
      </c>
      <c r="G275">
        <v>0</v>
      </c>
      <c r="H275">
        <v>8.298542962701539E-3</v>
      </c>
      <c r="I275">
        <v>14.300048828125</v>
      </c>
    </row>
    <row r="276" spans="1:9" x14ac:dyDescent="0.35">
      <c r="A276" s="1">
        <v>45880.621527777781</v>
      </c>
      <c r="B276" s="158" t="s">
        <v>39</v>
      </c>
      <c r="C276">
        <v>1737.5</v>
      </c>
      <c r="D276">
        <v>1745.699951171875</v>
      </c>
      <c r="E276">
        <v>1723.199951171875</v>
      </c>
      <c r="F276">
        <v>1737.5</v>
      </c>
      <c r="G276">
        <v>0</v>
      </c>
      <c r="H276">
        <v>8.298542962701539E-3</v>
      </c>
      <c r="I276">
        <v>14.300048828125</v>
      </c>
    </row>
    <row r="277" spans="1:9" x14ac:dyDescent="0.35">
      <c r="A277" s="1">
        <v>45880.375</v>
      </c>
      <c r="B277" s="158" t="s">
        <v>181</v>
      </c>
      <c r="C277">
        <v>1723</v>
      </c>
      <c r="D277">
        <v>1723.0999755859375</v>
      </c>
      <c r="E277">
        <v>1718.5999755859375</v>
      </c>
      <c r="F277">
        <v>1720</v>
      </c>
      <c r="G277">
        <v>30</v>
      </c>
      <c r="H277">
        <v>6.981330799316213E-4</v>
      </c>
      <c r="I277">
        <v>1.199951171875</v>
      </c>
    </row>
    <row r="278" spans="1:9" x14ac:dyDescent="0.35">
      <c r="A278" s="1">
        <v>45880.378472222219</v>
      </c>
      <c r="B278" s="158" t="s">
        <v>181</v>
      </c>
      <c r="C278">
        <v>1722.5</v>
      </c>
      <c r="D278">
        <v>1722.5</v>
      </c>
      <c r="E278">
        <v>1720.5</v>
      </c>
      <c r="F278">
        <v>1720.5</v>
      </c>
      <c r="G278">
        <v>3</v>
      </c>
      <c r="H278">
        <v>9.8903370001299684E-4</v>
      </c>
      <c r="I278">
        <v>1.699951171875</v>
      </c>
    </row>
    <row r="279" spans="1:9" x14ac:dyDescent="0.35">
      <c r="A279" s="1">
        <v>45880.381944444445</v>
      </c>
      <c r="B279" s="158" t="s">
        <v>181</v>
      </c>
      <c r="C279">
        <v>1722.5</v>
      </c>
      <c r="D279">
        <v>1722.5</v>
      </c>
      <c r="E279">
        <v>1720</v>
      </c>
      <c r="F279">
        <v>1720.199951171875</v>
      </c>
      <c r="G279">
        <v>3</v>
      </c>
      <c r="H279">
        <v>8.1446491970049164E-4</v>
      </c>
      <c r="I279">
        <v>1.39990234375</v>
      </c>
    </row>
    <row r="280" spans="1:9" x14ac:dyDescent="0.35">
      <c r="A280" s="1">
        <v>45880.385416666664</v>
      </c>
      <c r="B280" s="158" t="s">
        <v>181</v>
      </c>
      <c r="C280">
        <v>1723</v>
      </c>
      <c r="D280">
        <v>1723</v>
      </c>
      <c r="E280">
        <v>1716.300048828125</v>
      </c>
      <c r="F280">
        <v>1719</v>
      </c>
      <c r="G280">
        <v>26</v>
      </c>
      <c r="H280">
        <v>1.1633183976887036E-4</v>
      </c>
      <c r="I280">
        <v>0.199951171875</v>
      </c>
    </row>
    <row r="281" spans="1:9" x14ac:dyDescent="0.35">
      <c r="A281" s="1">
        <v>45880.388888888891</v>
      </c>
      <c r="B281" s="158" t="s">
        <v>181</v>
      </c>
      <c r="C281">
        <v>1717.199951171875</v>
      </c>
      <c r="D281">
        <v>1718.5</v>
      </c>
      <c r="E281">
        <v>1716.699951171875</v>
      </c>
      <c r="F281">
        <v>1718.5</v>
      </c>
      <c r="G281">
        <v>24</v>
      </c>
      <c r="H281">
        <v>-1.7456878031250509E-4</v>
      </c>
      <c r="I281">
        <v>-0.300048828125</v>
      </c>
    </row>
    <row r="282" spans="1:9" x14ac:dyDescent="0.35">
      <c r="A282" s="1">
        <v>45880.392361111109</v>
      </c>
      <c r="B282" s="158" t="s">
        <v>181</v>
      </c>
      <c r="C282">
        <v>1719.699951171875</v>
      </c>
      <c r="D282">
        <v>1719.699951171875</v>
      </c>
      <c r="E282">
        <v>1717.300048828125</v>
      </c>
      <c r="F282">
        <v>1719.5999755859375</v>
      </c>
      <c r="G282">
        <v>18</v>
      </c>
      <c r="H282">
        <v>4.6539837973468104E-4</v>
      </c>
      <c r="I282">
        <v>0.7999267578125</v>
      </c>
    </row>
    <row r="283" spans="1:9" x14ac:dyDescent="0.35">
      <c r="A283" s="1">
        <v>45880.395833333336</v>
      </c>
      <c r="B283" s="158" t="s">
        <v>181</v>
      </c>
      <c r="C283">
        <v>1719.5999755859375</v>
      </c>
      <c r="D283">
        <v>1722</v>
      </c>
      <c r="E283">
        <v>1719.5999755859375</v>
      </c>
      <c r="F283">
        <v>1721.0999755859375</v>
      </c>
      <c r="G283">
        <v>32</v>
      </c>
      <c r="H283">
        <v>1.3381002399788075E-3</v>
      </c>
      <c r="I283">
        <v>2.2999267578125</v>
      </c>
    </row>
    <row r="284" spans="1:9" x14ac:dyDescent="0.35">
      <c r="A284" s="1">
        <v>45880.399305555555</v>
      </c>
      <c r="B284" s="158" t="s">
        <v>181</v>
      </c>
      <c r="C284">
        <v>1723.5999755859375</v>
      </c>
      <c r="D284">
        <v>1727.5999755859375</v>
      </c>
      <c r="E284">
        <v>1722.5999755859375</v>
      </c>
      <c r="F284">
        <v>1727</v>
      </c>
      <c r="G284">
        <v>45</v>
      </c>
      <c r="H284">
        <v>4.7707417610708775E-3</v>
      </c>
      <c r="I284">
        <v>8.199951171875</v>
      </c>
    </row>
    <row r="285" spans="1:9" x14ac:dyDescent="0.35">
      <c r="A285" s="1">
        <v>45880.402777777781</v>
      </c>
      <c r="B285" s="158" t="s">
        <v>181</v>
      </c>
      <c r="C285">
        <v>1724.5999755859375</v>
      </c>
      <c r="D285">
        <v>1727</v>
      </c>
      <c r="E285">
        <v>1723.0999755859375</v>
      </c>
      <c r="F285">
        <v>1725.0999755859375</v>
      </c>
      <c r="G285">
        <v>57</v>
      </c>
      <c r="H285">
        <v>3.6653052006298112E-3</v>
      </c>
      <c r="I285">
        <v>6.2999267578125</v>
      </c>
    </row>
    <row r="286" spans="1:9" x14ac:dyDescent="0.35">
      <c r="A286" s="1">
        <v>45880.40625</v>
      </c>
      <c r="B286" s="158" t="s">
        <v>181</v>
      </c>
      <c r="C286">
        <v>1724.5</v>
      </c>
      <c r="D286">
        <v>1726.0999755859375</v>
      </c>
      <c r="E286">
        <v>1724</v>
      </c>
      <c r="F286">
        <v>1726.0999755859375</v>
      </c>
      <c r="G286">
        <v>9</v>
      </c>
      <c r="H286">
        <v>4.2471064407925618E-3</v>
      </c>
      <c r="I286">
        <v>7.2999267578125</v>
      </c>
    </row>
    <row r="287" spans="1:9" x14ac:dyDescent="0.35">
      <c r="A287" s="1">
        <v>45880.409722222219</v>
      </c>
      <c r="B287" s="158" t="s">
        <v>181</v>
      </c>
      <c r="C287">
        <v>1726.5999755859375</v>
      </c>
      <c r="D287">
        <v>1729.5999755859375</v>
      </c>
      <c r="E287">
        <v>1726.5999755859375</v>
      </c>
      <c r="F287">
        <v>1729.4000244140625</v>
      </c>
      <c r="G287">
        <v>78</v>
      </c>
      <c r="H287">
        <v>6.1670789415933201E-3</v>
      </c>
      <c r="I287">
        <v>10.5999755859375</v>
      </c>
    </row>
    <row r="288" spans="1:9" x14ac:dyDescent="0.35">
      <c r="A288" s="1">
        <v>45880.413194444445</v>
      </c>
      <c r="B288" s="158" t="s">
        <v>181</v>
      </c>
      <c r="C288">
        <v>1729</v>
      </c>
      <c r="D288">
        <v>1730.5</v>
      </c>
      <c r="E288">
        <v>1724</v>
      </c>
      <c r="F288">
        <v>1729.5</v>
      </c>
      <c r="G288">
        <v>68</v>
      </c>
      <c r="H288">
        <v>6.225244861477755E-3</v>
      </c>
      <c r="I288">
        <v>10.699951171875</v>
      </c>
    </row>
    <row r="289" spans="1:9" x14ac:dyDescent="0.35">
      <c r="A289" s="1">
        <v>45880.416666666664</v>
      </c>
      <c r="B289" s="158" t="s">
        <v>181</v>
      </c>
      <c r="C289">
        <v>1730</v>
      </c>
      <c r="D289">
        <v>1730</v>
      </c>
      <c r="E289">
        <v>1726.5999755859375</v>
      </c>
      <c r="F289">
        <v>1727.5</v>
      </c>
      <c r="G289">
        <v>17</v>
      </c>
      <c r="H289">
        <v>5.0616423811522537E-3</v>
      </c>
      <c r="I289">
        <v>8.699951171875</v>
      </c>
    </row>
    <row r="290" spans="1:9" x14ac:dyDescent="0.35">
      <c r="A290" s="1">
        <v>45880.420138888891</v>
      </c>
      <c r="B290" s="158" t="s">
        <v>181</v>
      </c>
      <c r="C290">
        <v>1728.800048828125</v>
      </c>
      <c r="D290">
        <v>1728.800048828125</v>
      </c>
      <c r="E290">
        <v>1724.199951171875</v>
      </c>
      <c r="F290">
        <v>1726.5999755859375</v>
      </c>
      <c r="G290">
        <v>7</v>
      </c>
      <c r="H290">
        <v>4.538007060873938E-3</v>
      </c>
      <c r="I290">
        <v>7.7999267578125</v>
      </c>
    </row>
    <row r="291" spans="1:9" x14ac:dyDescent="0.35">
      <c r="A291" s="1">
        <v>45880.423611111109</v>
      </c>
      <c r="B291" s="158" t="s">
        <v>181</v>
      </c>
      <c r="C291">
        <v>1725.300048828125</v>
      </c>
      <c r="D291">
        <v>1726.5999755859375</v>
      </c>
      <c r="E291">
        <v>1724</v>
      </c>
      <c r="F291">
        <v>1724</v>
      </c>
      <c r="G291">
        <v>2</v>
      </c>
      <c r="H291">
        <v>3.0253380405826252E-3</v>
      </c>
      <c r="I291">
        <v>5.199951171875</v>
      </c>
    </row>
    <row r="292" spans="1:9" x14ac:dyDescent="0.35">
      <c r="A292" s="1">
        <v>45880.427083333336</v>
      </c>
      <c r="B292" s="158" t="s">
        <v>181</v>
      </c>
      <c r="C292">
        <v>1722.800048828125</v>
      </c>
      <c r="D292">
        <v>1723.9000244140625</v>
      </c>
      <c r="E292">
        <v>1720.9000244140625</v>
      </c>
      <c r="F292">
        <v>1722.9000244140625</v>
      </c>
      <c r="G292">
        <v>9</v>
      </c>
      <c r="H292">
        <v>2.3853708805354388E-3</v>
      </c>
      <c r="I292">
        <v>4.0999755859375</v>
      </c>
    </row>
    <row r="293" spans="1:9" x14ac:dyDescent="0.35">
      <c r="A293" s="1">
        <v>45880.430555555555</v>
      </c>
      <c r="B293" s="158" t="s">
        <v>181</v>
      </c>
      <c r="C293">
        <v>1728.4000244140625</v>
      </c>
      <c r="D293">
        <v>1728.4000244140625</v>
      </c>
      <c r="E293">
        <v>1724.199951171875</v>
      </c>
      <c r="F293">
        <v>1728</v>
      </c>
      <c r="G293">
        <v>13</v>
      </c>
      <c r="H293">
        <v>5.3525430012336291E-3</v>
      </c>
      <c r="I293">
        <v>9.199951171875</v>
      </c>
    </row>
    <row r="294" spans="1:9" x14ac:dyDescent="0.35">
      <c r="A294" s="1">
        <v>45880.434027777781</v>
      </c>
      <c r="B294" s="158" t="s">
        <v>181</v>
      </c>
      <c r="C294">
        <v>1728</v>
      </c>
      <c r="D294">
        <v>1733</v>
      </c>
      <c r="E294">
        <v>1728</v>
      </c>
      <c r="F294">
        <v>1730.5</v>
      </c>
      <c r="G294">
        <v>31</v>
      </c>
      <c r="H294">
        <v>6.8070461016405065E-3</v>
      </c>
      <c r="I294">
        <v>11.699951171875</v>
      </c>
    </row>
    <row r="295" spans="1:9" x14ac:dyDescent="0.35">
      <c r="A295" s="1">
        <v>45880.4375</v>
      </c>
      <c r="B295" s="158" t="s">
        <v>181</v>
      </c>
      <c r="C295">
        <v>1728.300048828125</v>
      </c>
      <c r="D295">
        <v>1732.9000244140625</v>
      </c>
      <c r="E295">
        <v>1728</v>
      </c>
      <c r="F295">
        <v>1728.5</v>
      </c>
      <c r="G295">
        <v>5</v>
      </c>
      <c r="H295">
        <v>5.6434436213150044E-3</v>
      </c>
      <c r="I295">
        <v>9.699951171875</v>
      </c>
    </row>
    <row r="296" spans="1:9" x14ac:dyDescent="0.35">
      <c r="A296" s="1">
        <v>45880.440972222219</v>
      </c>
      <c r="B296" s="158" t="s">
        <v>181</v>
      </c>
      <c r="C296">
        <v>1730</v>
      </c>
      <c r="D296">
        <v>1731.9000244140625</v>
      </c>
      <c r="E296">
        <v>1728</v>
      </c>
      <c r="F296">
        <v>1731</v>
      </c>
      <c r="G296">
        <v>12</v>
      </c>
      <c r="H296">
        <v>7.0979467217218819E-3</v>
      </c>
      <c r="I296">
        <v>12.199951171875</v>
      </c>
    </row>
    <row r="297" spans="1:9" x14ac:dyDescent="0.35">
      <c r="A297" s="1">
        <v>45880.444444444445</v>
      </c>
      <c r="B297" s="158" t="s">
        <v>181</v>
      </c>
      <c r="C297">
        <v>1730</v>
      </c>
      <c r="D297">
        <v>1730</v>
      </c>
      <c r="E297">
        <v>1729.0999755859375</v>
      </c>
      <c r="F297">
        <v>1730</v>
      </c>
      <c r="G297">
        <v>6</v>
      </c>
      <c r="H297">
        <v>6.5161454815591303E-3</v>
      </c>
      <c r="I297">
        <v>11.199951171875</v>
      </c>
    </row>
    <row r="298" spans="1:9" x14ac:dyDescent="0.35">
      <c r="A298" s="1">
        <v>45880.447916666664</v>
      </c>
      <c r="B298" s="158" t="s">
        <v>181</v>
      </c>
      <c r="C298">
        <v>1730</v>
      </c>
      <c r="D298">
        <v>1730</v>
      </c>
      <c r="E298">
        <v>1729.0999755859375</v>
      </c>
      <c r="F298">
        <v>1729.699951171875</v>
      </c>
      <c r="G298">
        <v>2</v>
      </c>
      <c r="H298">
        <v>6.3415767012466257E-3</v>
      </c>
      <c r="I298">
        <v>10.89990234375</v>
      </c>
    </row>
    <row r="299" spans="1:9" x14ac:dyDescent="0.35">
      <c r="A299" s="1">
        <v>45880.451388888891</v>
      </c>
      <c r="B299" s="158" t="s">
        <v>181</v>
      </c>
      <c r="C299">
        <v>1729.0999755859375</v>
      </c>
      <c r="D299">
        <v>1733</v>
      </c>
      <c r="E299">
        <v>1729.0999755859375</v>
      </c>
      <c r="F299">
        <v>1732.699951171875</v>
      </c>
      <c r="G299">
        <v>4</v>
      </c>
      <c r="H299">
        <v>8.0869804217348785E-3</v>
      </c>
      <c r="I299">
        <v>13.89990234375</v>
      </c>
    </row>
    <row r="300" spans="1:9" x14ac:dyDescent="0.35">
      <c r="A300" s="1">
        <v>45880.454861111109</v>
      </c>
      <c r="B300" s="158" t="s">
        <v>181</v>
      </c>
      <c r="C300">
        <v>1732.0999755859375</v>
      </c>
      <c r="D300">
        <v>1733</v>
      </c>
      <c r="E300">
        <v>1730</v>
      </c>
      <c r="F300">
        <v>1730</v>
      </c>
      <c r="G300">
        <v>3</v>
      </c>
      <c r="H300">
        <v>6.5161454815591303E-3</v>
      </c>
      <c r="I300">
        <v>11.199951171875</v>
      </c>
    </row>
    <row r="301" spans="1:9" x14ac:dyDescent="0.35">
      <c r="A301" s="1">
        <v>45880.458333333336</v>
      </c>
      <c r="B301" s="158" t="s">
        <v>181</v>
      </c>
      <c r="C301">
        <v>1730</v>
      </c>
      <c r="D301">
        <v>1730</v>
      </c>
      <c r="E301">
        <v>1728</v>
      </c>
      <c r="F301">
        <v>1728.5</v>
      </c>
      <c r="G301">
        <v>4</v>
      </c>
      <c r="H301">
        <v>5.6434436213150044E-3</v>
      </c>
      <c r="I301">
        <v>9.699951171875</v>
      </c>
    </row>
    <row r="302" spans="1:9" x14ac:dyDescent="0.35">
      <c r="A302" s="1">
        <v>45880.461805555555</v>
      </c>
      <c r="B302" s="158" t="s">
        <v>181</v>
      </c>
      <c r="C302">
        <v>1728.5999755859375</v>
      </c>
      <c r="D302">
        <v>1730.300048828125</v>
      </c>
      <c r="E302">
        <v>1723.9000244140625</v>
      </c>
      <c r="F302">
        <v>1727.699951171875</v>
      </c>
      <c r="G302">
        <v>31</v>
      </c>
      <c r="H302">
        <v>5.1779742209211235E-3</v>
      </c>
      <c r="I302">
        <v>8.89990234375</v>
      </c>
    </row>
    <row r="303" spans="1:9" x14ac:dyDescent="0.35">
      <c r="A303" s="1">
        <v>45880.465277777781</v>
      </c>
      <c r="B303" s="158" t="s">
        <v>181</v>
      </c>
      <c r="C303">
        <v>1727.699951171875</v>
      </c>
      <c r="D303">
        <v>1728.5</v>
      </c>
      <c r="E303">
        <v>1727.0999755859375</v>
      </c>
      <c r="F303">
        <v>1728.5</v>
      </c>
      <c r="G303">
        <v>6</v>
      </c>
      <c r="H303">
        <v>5.6434436213150044E-3</v>
      </c>
      <c r="I303">
        <v>9.699951171875</v>
      </c>
    </row>
    <row r="304" spans="1:9" x14ac:dyDescent="0.35">
      <c r="A304" s="1">
        <v>45880.46875</v>
      </c>
      <c r="B304" s="158" t="s">
        <v>181</v>
      </c>
      <c r="C304">
        <v>1728.199951171875</v>
      </c>
      <c r="D304">
        <v>1729.9000244140625</v>
      </c>
      <c r="E304">
        <v>1728.199951171875</v>
      </c>
      <c r="F304">
        <v>1729.9000244140625</v>
      </c>
      <c r="G304">
        <v>5</v>
      </c>
      <c r="H304">
        <v>6.4579795616746954E-3</v>
      </c>
      <c r="I304">
        <v>11.0999755859375</v>
      </c>
    </row>
    <row r="305" spans="1:9" x14ac:dyDescent="0.35">
      <c r="A305" s="1">
        <v>45880.472222222219</v>
      </c>
      <c r="B305" s="158" t="s">
        <v>181</v>
      </c>
      <c r="C305">
        <v>1732.5</v>
      </c>
      <c r="D305">
        <v>1733</v>
      </c>
      <c r="E305">
        <v>1730.0999755859375</v>
      </c>
      <c r="F305">
        <v>1730.0999755859375</v>
      </c>
      <c r="G305">
        <v>13</v>
      </c>
      <c r="H305">
        <v>6.5743114014435661E-3</v>
      </c>
      <c r="I305">
        <v>11.2999267578125</v>
      </c>
    </row>
    <row r="306" spans="1:9" x14ac:dyDescent="0.35">
      <c r="A306" s="1">
        <v>45880.475694444445</v>
      </c>
      <c r="B306" s="158" t="s">
        <v>181</v>
      </c>
      <c r="C306">
        <v>1729.5</v>
      </c>
      <c r="D306">
        <v>1730</v>
      </c>
      <c r="E306">
        <v>1727.0999755859375</v>
      </c>
      <c r="F306">
        <v>1730</v>
      </c>
      <c r="G306">
        <v>8</v>
      </c>
      <c r="H306">
        <v>6.5161454815591303E-3</v>
      </c>
      <c r="I306">
        <v>11.199951171875</v>
      </c>
    </row>
    <row r="307" spans="1:9" x14ac:dyDescent="0.35">
      <c r="A307" s="1">
        <v>45880.479166666664</v>
      </c>
      <c r="B307" s="158" t="s">
        <v>181</v>
      </c>
      <c r="C307">
        <v>1730</v>
      </c>
      <c r="D307">
        <v>1730</v>
      </c>
      <c r="E307">
        <v>1730</v>
      </c>
      <c r="F307">
        <v>1730</v>
      </c>
      <c r="G307">
        <v>0</v>
      </c>
      <c r="H307">
        <v>6.5161454815591303E-3</v>
      </c>
      <c r="I307">
        <v>11.199951171875</v>
      </c>
    </row>
    <row r="308" spans="1:9" x14ac:dyDescent="0.35">
      <c r="A308" s="1">
        <v>45880.541666666664</v>
      </c>
      <c r="B308" s="158" t="s">
        <v>181</v>
      </c>
      <c r="C308">
        <v>1729</v>
      </c>
      <c r="D308">
        <v>1731.0999755859375</v>
      </c>
      <c r="E308">
        <v>1728.5</v>
      </c>
      <c r="F308">
        <v>1730.0999755859375</v>
      </c>
      <c r="G308">
        <v>16</v>
      </c>
      <c r="H308">
        <v>6.5743114014435661E-3</v>
      </c>
      <c r="I308">
        <v>11.2999267578125</v>
      </c>
    </row>
    <row r="309" spans="1:9" x14ac:dyDescent="0.35">
      <c r="A309" s="1">
        <v>45880.545138888891</v>
      </c>
      <c r="B309" s="158" t="s">
        <v>181</v>
      </c>
      <c r="C309">
        <v>1730.0999755859375</v>
      </c>
      <c r="D309">
        <v>1731</v>
      </c>
      <c r="E309">
        <v>1730.0999755859375</v>
      </c>
      <c r="F309">
        <v>1730.9000244140625</v>
      </c>
      <c r="G309">
        <v>7</v>
      </c>
      <c r="H309">
        <v>7.0397808018374461E-3</v>
      </c>
      <c r="I309">
        <v>12.0999755859375</v>
      </c>
    </row>
    <row r="310" spans="1:9" x14ac:dyDescent="0.35">
      <c r="A310" s="1">
        <v>45880.548611111109</v>
      </c>
      <c r="B310" s="158" t="s">
        <v>181</v>
      </c>
      <c r="C310">
        <v>1730</v>
      </c>
      <c r="D310">
        <v>1730</v>
      </c>
      <c r="E310">
        <v>1728.5999755859375</v>
      </c>
      <c r="F310">
        <v>1728.5999755859375</v>
      </c>
      <c r="G310">
        <v>14</v>
      </c>
      <c r="H310">
        <v>5.7016095411994393E-3</v>
      </c>
      <c r="I310">
        <v>9.7999267578125</v>
      </c>
    </row>
    <row r="311" spans="1:9" x14ac:dyDescent="0.35">
      <c r="A311" s="1">
        <v>45880.552083333336</v>
      </c>
      <c r="B311" s="158" t="s">
        <v>181</v>
      </c>
      <c r="C311">
        <v>1726.4000244140625</v>
      </c>
      <c r="D311">
        <v>1728.199951171875</v>
      </c>
      <c r="E311">
        <v>1725</v>
      </c>
      <c r="F311">
        <v>1725.5</v>
      </c>
      <c r="G311">
        <v>24</v>
      </c>
      <c r="H311">
        <v>3.8980399008267516E-3</v>
      </c>
      <c r="I311">
        <v>6.699951171875</v>
      </c>
    </row>
    <row r="312" spans="1:9" x14ac:dyDescent="0.35">
      <c r="A312" s="1">
        <v>45880.555555555555</v>
      </c>
      <c r="B312" s="158" t="s">
        <v>181</v>
      </c>
      <c r="C312">
        <v>1726.4000244140625</v>
      </c>
      <c r="D312">
        <v>1726.4000244140625</v>
      </c>
      <c r="E312">
        <v>1723.5</v>
      </c>
      <c r="F312">
        <v>1723.5</v>
      </c>
      <c r="G312">
        <v>12</v>
      </c>
      <c r="H312">
        <v>2.7344374205012494E-3</v>
      </c>
      <c r="I312">
        <v>4.699951171875</v>
      </c>
    </row>
    <row r="313" spans="1:9" x14ac:dyDescent="0.35">
      <c r="A313" s="1">
        <v>45880.559027777781</v>
      </c>
      <c r="B313" s="158" t="s">
        <v>181</v>
      </c>
      <c r="C313">
        <v>1726</v>
      </c>
      <c r="D313">
        <v>1727.5</v>
      </c>
      <c r="E313">
        <v>1723.5</v>
      </c>
      <c r="F313">
        <v>1727.5</v>
      </c>
      <c r="G313">
        <v>4</v>
      </c>
      <c r="H313">
        <v>5.0616423811522537E-3</v>
      </c>
      <c r="I313">
        <v>8.699951171875</v>
      </c>
    </row>
    <row r="314" spans="1:9" x14ac:dyDescent="0.35">
      <c r="A314" s="1">
        <v>45880.5625</v>
      </c>
      <c r="B314" s="158" t="s">
        <v>181</v>
      </c>
      <c r="C314">
        <v>1727.5</v>
      </c>
      <c r="D314">
        <v>1727.5</v>
      </c>
      <c r="E314">
        <v>1725.9000244140625</v>
      </c>
      <c r="F314">
        <v>1726.5999755859375</v>
      </c>
      <c r="G314">
        <v>5</v>
      </c>
      <c r="H314">
        <v>4.538007060873938E-3</v>
      </c>
      <c r="I314">
        <v>7.7999267578125</v>
      </c>
    </row>
    <row r="315" spans="1:9" x14ac:dyDescent="0.35">
      <c r="A315" s="1">
        <v>45880.565972222219</v>
      </c>
      <c r="B315" s="158" t="s">
        <v>181</v>
      </c>
      <c r="C315">
        <v>1729.199951171875</v>
      </c>
      <c r="D315">
        <v>1729.199951171875</v>
      </c>
      <c r="E315">
        <v>1725</v>
      </c>
      <c r="F315">
        <v>1725.300048828125</v>
      </c>
      <c r="G315">
        <v>11</v>
      </c>
      <c r="H315">
        <v>3.7817080610578809E-3</v>
      </c>
      <c r="I315">
        <v>6.5</v>
      </c>
    </row>
    <row r="316" spans="1:9" x14ac:dyDescent="0.35">
      <c r="A316" s="1">
        <v>45880.569444444445</v>
      </c>
      <c r="B316" s="158" t="s">
        <v>181</v>
      </c>
      <c r="C316">
        <v>1721.699951171875</v>
      </c>
      <c r="D316">
        <v>1724.5</v>
      </c>
      <c r="E316">
        <v>1720</v>
      </c>
      <c r="F316">
        <v>1723</v>
      </c>
      <c r="G316">
        <v>34</v>
      </c>
      <c r="H316">
        <v>2.4435368004198741E-3</v>
      </c>
      <c r="I316">
        <v>4.199951171875</v>
      </c>
    </row>
    <row r="317" spans="1:9" x14ac:dyDescent="0.35">
      <c r="A317" s="1">
        <v>45880.572916666664</v>
      </c>
      <c r="B317" s="158" t="s">
        <v>181</v>
      </c>
      <c r="C317">
        <v>1722.300048828125</v>
      </c>
      <c r="D317">
        <v>1722.5</v>
      </c>
      <c r="E317">
        <v>1720.0999755859375</v>
      </c>
      <c r="F317">
        <v>1720.0999755859375</v>
      </c>
      <c r="G317">
        <v>11</v>
      </c>
      <c r="H317">
        <v>7.5629899981605653E-4</v>
      </c>
      <c r="I317">
        <v>1.2999267578125</v>
      </c>
    </row>
    <row r="318" spans="1:9" x14ac:dyDescent="0.35">
      <c r="A318" s="1">
        <v>45880.576388888891</v>
      </c>
      <c r="B318" s="158" t="s">
        <v>181</v>
      </c>
      <c r="C318">
        <v>1723</v>
      </c>
      <c r="D318">
        <v>1727.800048828125</v>
      </c>
      <c r="E318">
        <v>1722.9000244140625</v>
      </c>
      <c r="F318">
        <v>1722.9000244140625</v>
      </c>
      <c r="G318">
        <v>33</v>
      </c>
      <c r="H318">
        <v>2.3853708805354388E-3</v>
      </c>
      <c r="I318">
        <v>4.0999755859375</v>
      </c>
    </row>
    <row r="319" spans="1:9" x14ac:dyDescent="0.35">
      <c r="A319" s="1">
        <v>45880.579861111109</v>
      </c>
      <c r="B319" s="158" t="s">
        <v>181</v>
      </c>
      <c r="C319">
        <v>1725</v>
      </c>
      <c r="D319">
        <v>1727.5</v>
      </c>
      <c r="E319">
        <v>1723</v>
      </c>
      <c r="F319">
        <v>1725.4000244140625</v>
      </c>
      <c r="G319">
        <v>9</v>
      </c>
      <c r="H319">
        <v>3.8398739809423162E-3</v>
      </c>
      <c r="I319">
        <v>6.5999755859375</v>
      </c>
    </row>
    <row r="320" spans="1:9" x14ac:dyDescent="0.35">
      <c r="A320" s="1">
        <v>45880.583333333336</v>
      </c>
      <c r="B320" s="158" t="s">
        <v>181</v>
      </c>
      <c r="C320">
        <v>1725.4000244140625</v>
      </c>
      <c r="D320">
        <v>1725.4000244140625</v>
      </c>
      <c r="E320">
        <v>1723.5999755859375</v>
      </c>
      <c r="F320">
        <v>1723.5999755859375</v>
      </c>
      <c r="G320">
        <v>3</v>
      </c>
      <c r="H320">
        <v>2.7926033403856848E-3</v>
      </c>
      <c r="I320">
        <v>4.7999267578125</v>
      </c>
    </row>
    <row r="321" spans="1:9" x14ac:dyDescent="0.35">
      <c r="A321" s="1">
        <v>45880.586805555555</v>
      </c>
      <c r="B321" s="158" t="s">
        <v>181</v>
      </c>
      <c r="C321">
        <v>1722.5999755859375</v>
      </c>
      <c r="D321">
        <v>1727.300048828125</v>
      </c>
      <c r="E321">
        <v>1722.5999755859375</v>
      </c>
      <c r="F321">
        <v>1727</v>
      </c>
      <c r="G321">
        <v>45</v>
      </c>
      <c r="H321">
        <v>4.7707417610708775E-3</v>
      </c>
      <c r="I321">
        <v>8.199951171875</v>
      </c>
    </row>
    <row r="322" spans="1:9" x14ac:dyDescent="0.35">
      <c r="A322" s="1">
        <v>45880.590277777781</v>
      </c>
      <c r="B322" s="158" t="s">
        <v>181</v>
      </c>
      <c r="C322">
        <v>1727.300048828125</v>
      </c>
      <c r="D322">
        <v>1728.800048828125</v>
      </c>
      <c r="E322">
        <v>1725.5</v>
      </c>
      <c r="F322">
        <v>1727.300048828125</v>
      </c>
      <c r="G322">
        <v>34</v>
      </c>
      <c r="H322">
        <v>4.9453105413833831E-3</v>
      </c>
      <c r="I322">
        <v>8.5</v>
      </c>
    </row>
    <row r="323" spans="1:9" x14ac:dyDescent="0.35">
      <c r="A323" s="1">
        <v>45880.59375</v>
      </c>
      <c r="B323" s="158" t="s">
        <v>181</v>
      </c>
      <c r="C323">
        <v>1729</v>
      </c>
      <c r="D323">
        <v>1731</v>
      </c>
      <c r="E323">
        <v>1725</v>
      </c>
      <c r="F323">
        <v>1727</v>
      </c>
      <c r="G323">
        <v>26</v>
      </c>
      <c r="H323">
        <v>4.7707417610708775E-3</v>
      </c>
      <c r="I323">
        <v>8.199951171875</v>
      </c>
    </row>
    <row r="324" spans="1:9" x14ac:dyDescent="0.35">
      <c r="A324" s="1">
        <v>45880.597222222219</v>
      </c>
      <c r="B324" s="158" t="s">
        <v>181</v>
      </c>
      <c r="C324">
        <v>1726</v>
      </c>
      <c r="D324">
        <v>1729.9000244140625</v>
      </c>
      <c r="E324">
        <v>1722.800048828125</v>
      </c>
      <c r="F324">
        <v>1729.5</v>
      </c>
      <c r="G324">
        <v>33</v>
      </c>
      <c r="H324">
        <v>6.225244861477755E-3</v>
      </c>
      <c r="I324">
        <v>10.699951171875</v>
      </c>
    </row>
    <row r="325" spans="1:9" x14ac:dyDescent="0.35">
      <c r="A325" s="1">
        <v>45880.600694444445</v>
      </c>
      <c r="B325" s="158" t="s">
        <v>181</v>
      </c>
      <c r="C325">
        <v>1729.699951171875</v>
      </c>
      <c r="D325">
        <v>1731.0999755859375</v>
      </c>
      <c r="E325">
        <v>1727.300048828125</v>
      </c>
      <c r="F325">
        <v>1728.5</v>
      </c>
      <c r="G325">
        <v>26</v>
      </c>
      <c r="H325">
        <v>5.6434436213150044E-3</v>
      </c>
      <c r="I325">
        <v>9.699951171875</v>
      </c>
    </row>
    <row r="326" spans="1:9" x14ac:dyDescent="0.35">
      <c r="A326" s="1">
        <v>45880.604166666664</v>
      </c>
      <c r="B326" s="158" t="s">
        <v>181</v>
      </c>
      <c r="C326">
        <v>1728.9000244140625</v>
      </c>
      <c r="D326">
        <v>1728.9000244140625</v>
      </c>
      <c r="E326">
        <v>1727.300048828125</v>
      </c>
      <c r="F326">
        <v>1728.5</v>
      </c>
      <c r="G326">
        <v>0</v>
      </c>
      <c r="H326">
        <v>5.6434436213150044E-3</v>
      </c>
      <c r="I326">
        <v>9.699951171875</v>
      </c>
    </row>
    <row r="327" spans="1:9" x14ac:dyDescent="0.35">
      <c r="A327" s="1">
        <v>45880.607638888891</v>
      </c>
      <c r="B327" s="158" t="s">
        <v>181</v>
      </c>
      <c r="C327">
        <v>1728.9000244140625</v>
      </c>
      <c r="D327">
        <v>1728.9000244140625</v>
      </c>
      <c r="E327">
        <v>1727.300048828125</v>
      </c>
      <c r="F327">
        <v>1728.5</v>
      </c>
      <c r="G327">
        <v>0</v>
      </c>
      <c r="H327">
        <v>5.6434436213150044E-3</v>
      </c>
      <c r="I327">
        <v>9.699951171875</v>
      </c>
    </row>
    <row r="328" spans="1:9" x14ac:dyDescent="0.35">
      <c r="A328" s="1">
        <v>45880.611111111109</v>
      </c>
      <c r="B328" s="158" t="s">
        <v>181</v>
      </c>
      <c r="C328">
        <v>1728.9000244140625</v>
      </c>
      <c r="D328">
        <v>1728.9000244140625</v>
      </c>
      <c r="E328">
        <v>1727.300048828125</v>
      </c>
      <c r="F328">
        <v>1728.5</v>
      </c>
      <c r="G328">
        <v>0</v>
      </c>
      <c r="H328">
        <v>5.6434436213150044E-3</v>
      </c>
      <c r="I328">
        <v>9.699951171875</v>
      </c>
    </row>
    <row r="329" spans="1:9" x14ac:dyDescent="0.35">
      <c r="A329" s="1">
        <v>45880.614583333336</v>
      </c>
      <c r="B329" s="158" t="s">
        <v>181</v>
      </c>
      <c r="C329">
        <v>1727</v>
      </c>
      <c r="D329">
        <v>1727</v>
      </c>
      <c r="E329">
        <v>1727</v>
      </c>
      <c r="F329">
        <v>1727</v>
      </c>
      <c r="G329">
        <v>10</v>
      </c>
      <c r="H329">
        <v>4.7707417610708775E-3</v>
      </c>
      <c r="I329">
        <v>8.199951171875</v>
      </c>
    </row>
    <row r="330" spans="1:9" x14ac:dyDescent="0.35">
      <c r="A330" s="1">
        <v>45880.618055555555</v>
      </c>
      <c r="B330" s="158" t="s">
        <v>181</v>
      </c>
      <c r="C330">
        <v>1727</v>
      </c>
      <c r="D330">
        <v>1727</v>
      </c>
      <c r="E330">
        <v>1727</v>
      </c>
      <c r="F330">
        <v>1727</v>
      </c>
      <c r="G330">
        <v>0</v>
      </c>
      <c r="H330">
        <v>4.7707417610708775E-3</v>
      </c>
      <c r="I330">
        <v>8.199951171875</v>
      </c>
    </row>
    <row r="331" spans="1:9" x14ac:dyDescent="0.35">
      <c r="A331" s="1">
        <v>45880.621527777781</v>
      </c>
      <c r="B331" s="158" t="s">
        <v>181</v>
      </c>
      <c r="C331">
        <v>1727</v>
      </c>
      <c r="D331">
        <v>1733</v>
      </c>
      <c r="E331">
        <v>1716.300048828125</v>
      </c>
      <c r="F331">
        <v>1727</v>
      </c>
      <c r="G331">
        <v>0</v>
      </c>
      <c r="H331">
        <v>4.7707417610708775E-3</v>
      </c>
      <c r="I331">
        <v>8.199951171875</v>
      </c>
    </row>
  </sheetData>
  <mergeCells count="6">
    <mergeCell ref="AE1:AI1"/>
    <mergeCell ref="AJ1:AN1"/>
    <mergeCell ref="K1:O1"/>
    <mergeCell ref="P1:T1"/>
    <mergeCell ref="U1:Y1"/>
    <mergeCell ref="Z1:AD1"/>
  </mergeCells>
  <phoneticPr fontId="3" type="noConversion"/>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2899-65CD-46BA-8DAA-64AAA247C9C6}">
  <dimension ref="A1:B6"/>
  <sheetViews>
    <sheetView workbookViewId="0">
      <selection sqref="A1:B6"/>
    </sheetView>
  </sheetViews>
  <sheetFormatPr defaultRowHeight="14.5" x14ac:dyDescent="0.35"/>
  <cols>
    <col min="1" max="1" width="9.7265625" bestFit="1" customWidth="1"/>
    <col min="2" max="2" width="80.7265625" bestFit="1" customWidth="1"/>
  </cols>
  <sheetData>
    <row r="1" spans="1:2" x14ac:dyDescent="0.35">
      <c r="A1" t="s">
        <v>31</v>
      </c>
      <c r="B1" t="s">
        <v>107</v>
      </c>
    </row>
    <row r="2" spans="1:2" x14ac:dyDescent="0.35">
      <c r="A2" t="s">
        <v>108</v>
      </c>
      <c r="B2" t="s">
        <v>464</v>
      </c>
    </row>
    <row r="3" spans="1:2" x14ac:dyDescent="0.35">
      <c r="A3" t="s">
        <v>109</v>
      </c>
      <c r="B3" t="s">
        <v>465</v>
      </c>
    </row>
    <row r="4" spans="1:2" ht="246.5" x14ac:dyDescent="0.35">
      <c r="A4" t="s">
        <v>110</v>
      </c>
      <c r="B4" s="93" t="s">
        <v>466</v>
      </c>
    </row>
    <row r="5" spans="1:2" x14ac:dyDescent="0.35">
      <c r="A5" t="s">
        <v>27</v>
      </c>
      <c r="B5" t="s">
        <v>269</v>
      </c>
    </row>
    <row r="6" spans="1:2" x14ac:dyDescent="0.35">
      <c r="A6" t="s">
        <v>49</v>
      </c>
      <c r="B6" t="s">
        <v>338</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84</v>
      </c>
      <c r="C1" t="s">
        <v>85</v>
      </c>
      <c r="D1" t="s">
        <v>88</v>
      </c>
      <c r="E1" t="s">
        <v>86</v>
      </c>
      <c r="F1" t="s">
        <v>87</v>
      </c>
      <c r="G1" t="s">
        <v>89</v>
      </c>
      <c r="H1" t="s">
        <v>90</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338</v>
      </c>
      <c r="B2" t="s">
        <v>269</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AD12"/>
  <sheetViews>
    <sheetView workbookViewId="0">
      <selection activeCell="G44" sqref="G44"/>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customWidth="1"/>
    <col min="8" max="8" width="16.54296875" bestFit="1" customWidth="1"/>
    <col min="9" max="9" width="17.54296875" customWidth="1"/>
    <col min="10" max="10" width="16.54296875" bestFit="1" customWidth="1"/>
    <col min="11" max="11" width="17.54296875" customWidth="1"/>
    <col min="12" max="12" width="16.54296875" bestFit="1" customWidth="1"/>
    <col min="13" max="13" width="17.54296875" customWidth="1"/>
    <col min="14" max="14" width="16.54296875" bestFit="1" customWidth="1"/>
    <col min="15" max="15" width="17.54296875" customWidth="1"/>
    <col min="16" max="16" width="16.54296875" bestFit="1" customWidth="1"/>
    <col min="17" max="17" width="17.54296875" bestFit="1" customWidth="1"/>
    <col min="18" max="24" width="13.08984375" customWidth="1"/>
    <col min="25" max="27" width="13.08984375" style="49" customWidth="1"/>
    <col min="28" max="30" width="9.453125" style="49" bestFit="1" customWidth="1"/>
  </cols>
  <sheetData>
    <row r="1" spans="1:30" x14ac:dyDescent="0.35">
      <c r="A1" t="s">
        <v>82</v>
      </c>
      <c r="B1" t="s">
        <v>161</v>
      </c>
      <c r="C1" t="s">
        <v>162</v>
      </c>
      <c r="D1" t="s">
        <v>163</v>
      </c>
      <c r="E1" t="s">
        <v>164</v>
      </c>
      <c r="F1" t="s">
        <v>165</v>
      </c>
      <c r="G1" t="s">
        <v>166</v>
      </c>
      <c r="H1" t="s">
        <v>186</v>
      </c>
      <c r="I1" t="s">
        <v>187</v>
      </c>
      <c r="J1" t="s">
        <v>188</v>
      </c>
      <c r="K1" t="s">
        <v>189</v>
      </c>
      <c r="U1" s="49"/>
      <c r="V1" s="49"/>
      <c r="W1" s="49"/>
      <c r="Y1"/>
      <c r="Z1"/>
      <c r="AA1"/>
      <c r="AB1"/>
      <c r="AC1"/>
      <c r="AD1"/>
    </row>
    <row r="2" spans="1:30" x14ac:dyDescent="0.35">
      <c r="A2" t="s">
        <v>92</v>
      </c>
      <c r="Y2"/>
      <c r="Z2"/>
      <c r="AA2"/>
      <c r="AB2"/>
      <c r="AC2"/>
      <c r="AD2"/>
    </row>
    <row r="3" spans="1:30" x14ac:dyDescent="0.35">
      <c r="A3" t="s">
        <v>93</v>
      </c>
      <c r="Y3"/>
      <c r="Z3"/>
      <c r="AA3"/>
      <c r="AB3"/>
      <c r="AC3"/>
      <c r="AD3"/>
    </row>
    <row r="4" spans="1:30" x14ac:dyDescent="0.35">
      <c r="A4" t="s">
        <v>94</v>
      </c>
      <c r="Y4"/>
      <c r="Z4"/>
      <c r="AA4"/>
      <c r="AB4"/>
      <c r="AC4"/>
      <c r="AD4"/>
    </row>
    <row r="5" spans="1:30" x14ac:dyDescent="0.35">
      <c r="A5" t="s">
        <v>95</v>
      </c>
      <c r="B5">
        <v>0.04</v>
      </c>
      <c r="C5">
        <v>-8028.37</v>
      </c>
      <c r="D5">
        <v>0.04</v>
      </c>
      <c r="E5">
        <v>-12179.01</v>
      </c>
      <c r="F5">
        <v>0.04</v>
      </c>
      <c r="G5">
        <v>-9151.23</v>
      </c>
      <c r="H5">
        <v>0.04</v>
      </c>
      <c r="I5">
        <v>-5952.59</v>
      </c>
      <c r="J5">
        <v>0.04</v>
      </c>
      <c r="K5">
        <v>-10235.69</v>
      </c>
      <c r="Y5"/>
      <c r="Z5"/>
      <c r="AA5"/>
      <c r="AB5"/>
      <c r="AC5"/>
      <c r="AD5"/>
    </row>
    <row r="6" spans="1:30" x14ac:dyDescent="0.35">
      <c r="A6" t="s">
        <v>96</v>
      </c>
      <c r="B6">
        <v>0.04</v>
      </c>
      <c r="C6">
        <v>-16955.189999999999</v>
      </c>
      <c r="D6">
        <v>0.04</v>
      </c>
      <c r="E6">
        <v>-4525.3599999999997</v>
      </c>
      <c r="F6">
        <v>0.04</v>
      </c>
      <c r="G6">
        <v>-8953.06</v>
      </c>
      <c r="H6">
        <v>0.04</v>
      </c>
      <c r="I6">
        <v>-12424.62</v>
      </c>
      <c r="J6">
        <v>0.04</v>
      </c>
      <c r="K6">
        <v>-12756.94</v>
      </c>
      <c r="Y6"/>
      <c r="Z6"/>
      <c r="AA6"/>
      <c r="AB6"/>
      <c r="AC6"/>
      <c r="AD6"/>
    </row>
    <row r="7" spans="1:30" x14ac:dyDescent="0.35">
      <c r="A7" t="s">
        <v>97</v>
      </c>
      <c r="Y7"/>
      <c r="Z7"/>
      <c r="AA7"/>
      <c r="AB7"/>
      <c r="AC7"/>
      <c r="AD7"/>
    </row>
    <row r="8" spans="1:30" x14ac:dyDescent="0.35">
      <c r="A8" t="s">
        <v>98</v>
      </c>
      <c r="B8">
        <v>0.04</v>
      </c>
      <c r="C8">
        <v>-5048.4399999999996</v>
      </c>
      <c r="D8">
        <v>0.04</v>
      </c>
      <c r="E8">
        <v>-8874.19</v>
      </c>
      <c r="F8">
        <v>0.04</v>
      </c>
      <c r="G8">
        <v>-1892.63</v>
      </c>
      <c r="H8">
        <v>0.04</v>
      </c>
      <c r="I8">
        <v>-9088.26</v>
      </c>
      <c r="J8">
        <v>0.04</v>
      </c>
      <c r="K8">
        <v>-3119.09</v>
      </c>
      <c r="Y8"/>
      <c r="Z8"/>
      <c r="AA8"/>
      <c r="AB8"/>
      <c r="AC8"/>
      <c r="AD8"/>
    </row>
    <row r="9" spans="1:30" x14ac:dyDescent="0.35">
      <c r="A9" t="s">
        <v>99</v>
      </c>
      <c r="Y9"/>
      <c r="Z9"/>
      <c r="AA9"/>
      <c r="AB9"/>
      <c r="AC9"/>
      <c r="AD9"/>
    </row>
    <row r="10" spans="1:30" x14ac:dyDescent="0.35">
      <c r="A10" t="s">
        <v>100</v>
      </c>
      <c r="B10">
        <v>0.04</v>
      </c>
      <c r="C10">
        <v>-944.44</v>
      </c>
      <c r="D10">
        <v>0.04</v>
      </c>
      <c r="E10">
        <v>0</v>
      </c>
      <c r="F10">
        <v>0.04</v>
      </c>
      <c r="G10">
        <v>0</v>
      </c>
      <c r="H10">
        <v>0.04</v>
      </c>
      <c r="I10">
        <v>-1057.4100000000001</v>
      </c>
      <c r="J10">
        <v>0.04</v>
      </c>
      <c r="K10">
        <v>0</v>
      </c>
      <c r="Y10"/>
      <c r="Z10"/>
      <c r="AA10"/>
      <c r="AB10"/>
      <c r="AC10"/>
      <c r="AD10"/>
    </row>
    <row r="11" spans="1:30" x14ac:dyDescent="0.35">
      <c r="AB11" s="48"/>
      <c r="AC11"/>
      <c r="AD11"/>
    </row>
    <row r="12" spans="1:30" x14ac:dyDescent="0.35">
      <c r="A12" t="e" cm="1">
        <f t="array" ref="A12:K12">DATEVALUE(RIGHT(daily_8h30_omo[#Headers], 10))</f>
        <v>#VALUE!</v>
      </c>
      <c r="B12" s="2">
        <v>45870</v>
      </c>
      <c r="C12" s="2">
        <v>45870</v>
      </c>
      <c r="D12" s="2">
        <v>45873</v>
      </c>
      <c r="E12" s="2">
        <v>45873</v>
      </c>
      <c r="F12" s="2">
        <v>45874</v>
      </c>
      <c r="G12" s="2">
        <v>45874</v>
      </c>
      <c r="H12" s="2">
        <v>45875</v>
      </c>
      <c r="I12" s="2">
        <v>45875</v>
      </c>
      <c r="J12" s="2">
        <v>45876</v>
      </c>
      <c r="K12" s="2">
        <v>45876</v>
      </c>
      <c r="Y12"/>
      <c r="Z12"/>
      <c r="AA12"/>
      <c r="AB12"/>
      <c r="AC12"/>
      <c r="AD12"/>
    </row>
  </sheetData>
  <phoneticPr fontId="3" type="noConversion"/>
  <pageMargins left="0.7" right="0.7" top="0.75" bottom="0.75" header="0.3" footer="0.3"/>
  <pageSetup orientation="portrait"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4"/>
  <sheetViews>
    <sheetView topLeftCell="A28" workbookViewId="0">
      <selection activeCell="A25" sqref="A25:H25"/>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67</v>
      </c>
      <c r="C1" t="s">
        <v>77</v>
      </c>
      <c r="D1" t="s">
        <v>78</v>
      </c>
      <c r="E1" t="s">
        <v>68</v>
      </c>
      <c r="F1" t="s">
        <v>69</v>
      </c>
      <c r="G1" t="s">
        <v>71</v>
      </c>
      <c r="H1" t="s">
        <v>70</v>
      </c>
      <c r="I1" t="s">
        <v>72</v>
      </c>
      <c r="J1" t="s">
        <v>74</v>
      </c>
      <c r="K1" t="s">
        <v>75</v>
      </c>
      <c r="L1" t="s">
        <v>76</v>
      </c>
      <c r="M1" t="s">
        <v>79</v>
      </c>
      <c r="N1" t="s">
        <v>80</v>
      </c>
      <c r="O1" t="s">
        <v>81</v>
      </c>
    </row>
    <row r="2" spans="1:15" x14ac:dyDescent="0.35">
      <c r="A2" s="2">
        <v>45876</v>
      </c>
      <c r="B2">
        <v>5.4800000000000001E-2</v>
      </c>
      <c r="C2">
        <v>5.2600000000000001E-2</v>
      </c>
      <c r="D2">
        <v>5.5100000000000003E-2</v>
      </c>
      <c r="E2">
        <v>25228</v>
      </c>
      <c r="F2">
        <v>26489.4</v>
      </c>
      <c r="G2">
        <v>26400</v>
      </c>
      <c r="H2">
        <v>23966.6</v>
      </c>
      <c r="I2">
        <v>26480</v>
      </c>
      <c r="J2">
        <v>26111.72</v>
      </c>
      <c r="K2">
        <v>-30539.22</v>
      </c>
      <c r="L2">
        <v>-4427.5</v>
      </c>
      <c r="M2">
        <v>0</v>
      </c>
      <c r="N2">
        <v>210350.6</v>
      </c>
      <c r="O2">
        <v>210350.6</v>
      </c>
    </row>
    <row r="3" spans="1:15" x14ac:dyDescent="0.35">
      <c r="A3" s="2">
        <v>45875</v>
      </c>
      <c r="B3">
        <v>5.4800000000000001E-2</v>
      </c>
      <c r="C3">
        <v>5.2600000000000001E-2</v>
      </c>
      <c r="D3">
        <v>5.5100000000000003E-2</v>
      </c>
      <c r="E3">
        <v>25239</v>
      </c>
      <c r="F3">
        <v>26500.95</v>
      </c>
      <c r="G3">
        <v>26400</v>
      </c>
      <c r="H3">
        <v>23977.05</v>
      </c>
      <c r="I3">
        <v>26480</v>
      </c>
      <c r="J3">
        <v>28522.880000000001</v>
      </c>
      <c r="K3">
        <v>-26706.35</v>
      </c>
      <c r="L3">
        <v>1816.5300000000025</v>
      </c>
      <c r="M3">
        <v>0</v>
      </c>
      <c r="N3">
        <v>214778.1</v>
      </c>
      <c r="O3">
        <v>214778.1</v>
      </c>
    </row>
    <row r="4" spans="1:15" x14ac:dyDescent="0.35">
      <c r="A4" s="2">
        <v>45874</v>
      </c>
      <c r="B4">
        <v>5.4800000000000001E-2</v>
      </c>
      <c r="C4">
        <v>5.2400000000000002E-2</v>
      </c>
      <c r="D4">
        <v>5.3600000000000002E-2</v>
      </c>
      <c r="E4">
        <v>25232</v>
      </c>
      <c r="F4">
        <v>26493.599999999999</v>
      </c>
      <c r="G4">
        <v>26420</v>
      </c>
      <c r="H4">
        <v>23970.400000000001</v>
      </c>
      <c r="I4">
        <v>26480</v>
      </c>
      <c r="J4">
        <v>19996.919999999998</v>
      </c>
      <c r="K4">
        <v>-22865.4</v>
      </c>
      <c r="L4">
        <v>-2868.4800000000032</v>
      </c>
      <c r="M4">
        <v>0</v>
      </c>
      <c r="N4">
        <v>212961.57</v>
      </c>
      <c r="O4">
        <v>212961.57</v>
      </c>
    </row>
    <row r="5" spans="1:15" x14ac:dyDescent="0.35">
      <c r="A5" s="2">
        <v>45873</v>
      </c>
      <c r="B5">
        <v>5.2200000000000003E-2</v>
      </c>
      <c r="C5">
        <v>4.82E-2</v>
      </c>
      <c r="D5">
        <v>5.1299999999999998E-2</v>
      </c>
      <c r="E5">
        <v>25219</v>
      </c>
      <c r="F5">
        <v>26479.95</v>
      </c>
      <c r="G5">
        <v>26420</v>
      </c>
      <c r="H5">
        <v>23958.05</v>
      </c>
      <c r="I5">
        <v>26480</v>
      </c>
      <c r="J5">
        <v>25578.560000000001</v>
      </c>
      <c r="K5">
        <v>-18853.62</v>
      </c>
      <c r="L5">
        <v>6724.9400000000023</v>
      </c>
      <c r="M5">
        <v>0</v>
      </c>
      <c r="N5">
        <v>215830.05</v>
      </c>
      <c r="O5">
        <v>215830.05</v>
      </c>
    </row>
    <row r="6" spans="1:15" x14ac:dyDescent="0.35">
      <c r="A6" s="2">
        <v>45870</v>
      </c>
      <c r="B6">
        <v>5.3600000000000002E-2</v>
      </c>
      <c r="C6">
        <v>4.5100000000000001E-2</v>
      </c>
      <c r="D6">
        <v>5.4600000000000003E-2</v>
      </c>
      <c r="E6">
        <v>25249</v>
      </c>
      <c r="F6">
        <v>26511.45</v>
      </c>
      <c r="G6">
        <v>26380</v>
      </c>
      <c r="H6">
        <v>23986.55</v>
      </c>
      <c r="I6">
        <v>26450</v>
      </c>
      <c r="J6">
        <v>30976.44</v>
      </c>
      <c r="K6">
        <v>-28746.31</v>
      </c>
      <c r="L6">
        <v>2230.1299999999974</v>
      </c>
      <c r="M6">
        <v>0</v>
      </c>
      <c r="N6">
        <v>209105.11</v>
      </c>
      <c r="O6">
        <v>209105.11</v>
      </c>
    </row>
    <row r="7" spans="1:15" x14ac:dyDescent="0.35">
      <c r="A7" s="2">
        <v>45869</v>
      </c>
      <c r="B7">
        <v>3.3500000000000002E-2</v>
      </c>
      <c r="C7">
        <v>4.6399999999999997E-2</v>
      </c>
      <c r="D7">
        <v>5.0200000000000002E-2</v>
      </c>
      <c r="E7">
        <v>25249</v>
      </c>
      <c r="F7">
        <v>26511.45</v>
      </c>
      <c r="G7">
        <v>26380</v>
      </c>
      <c r="H7">
        <v>23986.55</v>
      </c>
      <c r="I7">
        <v>26450</v>
      </c>
      <c r="J7">
        <v>7835.26</v>
      </c>
      <c r="K7">
        <v>-14431.76</v>
      </c>
      <c r="L7">
        <v>-6596.5</v>
      </c>
      <c r="M7">
        <v>0</v>
      </c>
      <c r="N7">
        <v>206874.98</v>
      </c>
      <c r="O7">
        <v>206874.98</v>
      </c>
    </row>
    <row r="8" spans="1:15" x14ac:dyDescent="0.35">
      <c r="A8" s="2">
        <v>45868</v>
      </c>
      <c r="B8">
        <v>3.6700000000000003E-2</v>
      </c>
      <c r="C8">
        <v>4.6600000000000003E-2</v>
      </c>
      <c r="D8">
        <v>4.8500000000000001E-2</v>
      </c>
      <c r="E8">
        <v>25240</v>
      </c>
      <c r="F8">
        <v>26502</v>
      </c>
      <c r="G8">
        <v>26390</v>
      </c>
      <c r="H8">
        <v>23978</v>
      </c>
      <c r="I8">
        <v>26450</v>
      </c>
      <c r="J8">
        <v>1493.85</v>
      </c>
      <c r="K8">
        <v>-10548.65</v>
      </c>
      <c r="L8">
        <v>-9054.7999999999993</v>
      </c>
      <c r="M8">
        <v>0</v>
      </c>
      <c r="N8">
        <v>213471.48</v>
      </c>
      <c r="O8">
        <v>213471.48</v>
      </c>
    </row>
    <row r="9" spans="1:15" x14ac:dyDescent="0.35">
      <c r="A9" s="2">
        <v>45867</v>
      </c>
      <c r="B9">
        <v>4.3299999999999998E-2</v>
      </c>
      <c r="C9">
        <v>5.7799999999999997E-2</v>
      </c>
      <c r="D9">
        <v>4.8099999999999997E-2</v>
      </c>
      <c r="E9">
        <v>25228</v>
      </c>
      <c r="F9">
        <v>26489.4</v>
      </c>
      <c r="G9">
        <v>26400</v>
      </c>
      <c r="H9">
        <v>23966.6</v>
      </c>
      <c r="I9">
        <v>26450</v>
      </c>
      <c r="J9">
        <v>10149.280000000001</v>
      </c>
      <c r="K9">
        <v>-13053.03</v>
      </c>
      <c r="L9">
        <v>-2903.75</v>
      </c>
      <c r="M9">
        <v>0</v>
      </c>
      <c r="N9">
        <v>222526.28</v>
      </c>
      <c r="O9">
        <v>222526.28</v>
      </c>
    </row>
    <row r="10" spans="1:15" x14ac:dyDescent="0.35">
      <c r="A10" s="2">
        <v>45866</v>
      </c>
      <c r="B10">
        <v>5.8500000000000003E-2</v>
      </c>
      <c r="C10">
        <v>5.3400000000000003E-2</v>
      </c>
      <c r="D10">
        <v>5.4399999999999997E-2</v>
      </c>
      <c r="E10">
        <v>25206</v>
      </c>
      <c r="F10">
        <v>26466.3</v>
      </c>
      <c r="G10">
        <v>26380</v>
      </c>
      <c r="H10">
        <v>23945.7</v>
      </c>
      <c r="I10">
        <v>26460</v>
      </c>
      <c r="J10">
        <v>18378</v>
      </c>
      <c r="K10">
        <v>-3818.7</v>
      </c>
      <c r="L10">
        <v>14559.3</v>
      </c>
      <c r="M10">
        <v>0</v>
      </c>
      <c r="N10">
        <v>225430.03</v>
      </c>
      <c r="O10">
        <v>225430.03</v>
      </c>
    </row>
    <row r="11" spans="1:15" x14ac:dyDescent="0.35">
      <c r="A11" s="2">
        <v>45863</v>
      </c>
      <c r="B11">
        <v>6.5000000000000002E-2</v>
      </c>
      <c r="C11">
        <v>5.3900000000000003E-2</v>
      </c>
      <c r="D11">
        <v>5.57E-2</v>
      </c>
      <c r="E11">
        <v>25164</v>
      </c>
      <c r="F11">
        <v>26422.2</v>
      </c>
      <c r="G11">
        <v>26300</v>
      </c>
      <c r="H11">
        <v>23905.8</v>
      </c>
      <c r="I11">
        <v>26460</v>
      </c>
      <c r="J11">
        <v>31528.76</v>
      </c>
      <c r="K11">
        <v>-7940.46</v>
      </c>
      <c r="L11">
        <v>23588.3</v>
      </c>
      <c r="M11">
        <v>0</v>
      </c>
      <c r="N11">
        <v>210870.73</v>
      </c>
      <c r="O11">
        <v>210870.73</v>
      </c>
    </row>
    <row r="12" spans="1:15" x14ac:dyDescent="0.35">
      <c r="A12" s="2">
        <v>45862</v>
      </c>
      <c r="B12">
        <v>5.9499999999999997E-2</v>
      </c>
      <c r="C12">
        <v>4.8800000000000003E-2</v>
      </c>
      <c r="D12">
        <v>5.1299999999999998E-2</v>
      </c>
      <c r="E12">
        <v>25164</v>
      </c>
      <c r="F12">
        <v>26422.2</v>
      </c>
      <c r="G12">
        <v>26300</v>
      </c>
      <c r="H12">
        <v>23905.8</v>
      </c>
      <c r="I12">
        <v>26460</v>
      </c>
      <c r="J12">
        <v>47176.06</v>
      </c>
      <c r="K12">
        <v>-24678.19</v>
      </c>
      <c r="L12">
        <v>22497.87</v>
      </c>
      <c r="M12">
        <v>0</v>
      </c>
      <c r="N12">
        <v>187282.43</v>
      </c>
      <c r="O12">
        <v>187282.43</v>
      </c>
    </row>
    <row r="13" spans="1:15" x14ac:dyDescent="0.35">
      <c r="A13" s="2">
        <v>45861</v>
      </c>
      <c r="B13">
        <v>5.2600000000000001E-2</v>
      </c>
      <c r="C13">
        <v>5.0200000000000002E-2</v>
      </c>
      <c r="D13">
        <v>4.9599999999999998E-2</v>
      </c>
      <c r="E13">
        <v>25166</v>
      </c>
      <c r="F13">
        <v>26424.3</v>
      </c>
      <c r="G13">
        <v>26320</v>
      </c>
      <c r="H13">
        <v>23907.7</v>
      </c>
      <c r="I13">
        <v>26460</v>
      </c>
      <c r="J13">
        <v>39713.629999999997</v>
      </c>
      <c r="K13">
        <v>-30000</v>
      </c>
      <c r="L13">
        <v>9713.6299999999974</v>
      </c>
      <c r="M13">
        <v>0</v>
      </c>
      <c r="N13">
        <v>164784.56</v>
      </c>
      <c r="O13">
        <v>164784.56</v>
      </c>
    </row>
    <row r="14" spans="1:15" x14ac:dyDescent="0.35">
      <c r="A14" s="2">
        <v>45860</v>
      </c>
      <c r="B14">
        <v>5.04E-2</v>
      </c>
      <c r="C14">
        <v>4.7699999999999999E-2</v>
      </c>
      <c r="D14">
        <v>5.0599999999999999E-2</v>
      </c>
      <c r="E14">
        <v>25177</v>
      </c>
      <c r="F14">
        <v>26435.85</v>
      </c>
      <c r="G14">
        <v>26320</v>
      </c>
      <c r="H14">
        <v>23918.15</v>
      </c>
      <c r="I14">
        <v>26460</v>
      </c>
      <c r="J14">
        <v>45918.43</v>
      </c>
      <c r="K14">
        <v>-31067.05</v>
      </c>
      <c r="L14">
        <v>14851.380000000001</v>
      </c>
      <c r="M14">
        <v>-1000</v>
      </c>
      <c r="N14">
        <v>156070.93</v>
      </c>
      <c r="O14">
        <v>155070.93</v>
      </c>
    </row>
    <row r="15" spans="1:15" x14ac:dyDescent="0.35">
      <c r="A15" s="2">
        <v>45859</v>
      </c>
      <c r="B15">
        <v>4.9299999999999997E-2</v>
      </c>
      <c r="C15">
        <v>4.6699999999999998E-2</v>
      </c>
      <c r="D15">
        <v>4.7800000000000002E-2</v>
      </c>
      <c r="E15">
        <v>25179</v>
      </c>
      <c r="F15">
        <v>26437.95</v>
      </c>
      <c r="G15">
        <v>26320</v>
      </c>
      <c r="H15">
        <v>23920.05</v>
      </c>
      <c r="I15">
        <v>26450</v>
      </c>
      <c r="J15">
        <v>25364.230000000003</v>
      </c>
      <c r="K15">
        <v>-17160.37</v>
      </c>
      <c r="L15">
        <v>8203.8600000000042</v>
      </c>
      <c r="M15">
        <v>-11000</v>
      </c>
      <c r="N15">
        <v>151219.54999999999</v>
      </c>
      <c r="O15">
        <v>140219.54999999999</v>
      </c>
    </row>
    <row r="16" spans="1:15" x14ac:dyDescent="0.35">
      <c r="A16" s="2">
        <v>45856</v>
      </c>
      <c r="B16">
        <v>5.0099999999999999E-2</v>
      </c>
      <c r="C16">
        <v>4.6699999999999998E-2</v>
      </c>
      <c r="D16">
        <v>4.8500000000000001E-2</v>
      </c>
      <c r="E16">
        <v>25185</v>
      </c>
      <c r="F16">
        <v>26444.25</v>
      </c>
      <c r="G16">
        <v>26330</v>
      </c>
      <c r="H16">
        <v>23925.75</v>
      </c>
      <c r="I16">
        <v>26420</v>
      </c>
      <c r="J16">
        <v>27715.62</v>
      </c>
      <c r="K16">
        <v>-11444.18</v>
      </c>
      <c r="L16">
        <v>16271.439999999999</v>
      </c>
      <c r="M16">
        <v>-15999.9</v>
      </c>
      <c r="N16">
        <v>148015.59</v>
      </c>
      <c r="O16">
        <v>132015.69</v>
      </c>
    </row>
    <row r="17" spans="1:15" x14ac:dyDescent="0.35">
      <c r="A17" s="2">
        <v>45855</v>
      </c>
      <c r="B17">
        <v>5.1700000000000003E-2</v>
      </c>
      <c r="C17">
        <v>4.6399999999999997E-2</v>
      </c>
      <c r="D17">
        <v>4.9299999999999997E-2</v>
      </c>
      <c r="E17">
        <v>25185</v>
      </c>
      <c r="F17">
        <v>26444.25</v>
      </c>
      <c r="G17">
        <v>26330</v>
      </c>
      <c r="H17">
        <v>23925.75</v>
      </c>
      <c r="I17">
        <v>26420</v>
      </c>
      <c r="J17">
        <v>29775.63</v>
      </c>
      <c r="K17">
        <v>-14756.42</v>
      </c>
      <c r="L17">
        <v>15019.210000000001</v>
      </c>
      <c r="M17">
        <v>-17399.900000000001</v>
      </c>
      <c r="N17">
        <v>133144.15</v>
      </c>
      <c r="O17">
        <v>115744.25</v>
      </c>
    </row>
    <row r="18" spans="1:15" x14ac:dyDescent="0.35">
      <c r="A18" s="2">
        <v>45854</v>
      </c>
      <c r="B18">
        <v>5.0900000000000001E-2</v>
      </c>
      <c r="C18">
        <v>4.6100000000000002E-2</v>
      </c>
      <c r="D18">
        <v>4.9099999999999998E-2</v>
      </c>
      <c r="E18">
        <v>25176</v>
      </c>
      <c r="F18">
        <v>26434.799999999999</v>
      </c>
      <c r="G18">
        <v>26340</v>
      </c>
      <c r="H18">
        <v>23917.200000000001</v>
      </c>
      <c r="I18">
        <v>26420</v>
      </c>
      <c r="J18">
        <v>35000</v>
      </c>
      <c r="K18">
        <v>-21994.75</v>
      </c>
      <c r="L18">
        <v>13005.25</v>
      </c>
      <c r="M18">
        <v>-22399.9</v>
      </c>
      <c r="N18">
        <v>123124.94</v>
      </c>
      <c r="O18">
        <v>100725.04000000001</v>
      </c>
    </row>
    <row r="19" spans="1:15" x14ac:dyDescent="0.35">
      <c r="A19" s="2">
        <v>45853</v>
      </c>
      <c r="B19">
        <v>4.7800000000000002E-2</v>
      </c>
      <c r="C19">
        <v>4.5499999999999999E-2</v>
      </c>
      <c r="D19">
        <v>4.7199999999999999E-2</v>
      </c>
      <c r="E19">
        <v>25168</v>
      </c>
      <c r="F19">
        <v>26426.400000000001</v>
      </c>
      <c r="G19">
        <v>26320</v>
      </c>
      <c r="H19">
        <v>23909.599999999999</v>
      </c>
      <c r="I19">
        <v>26420</v>
      </c>
      <c r="J19">
        <v>40977.94</v>
      </c>
      <c r="K19">
        <v>-25000</v>
      </c>
      <c r="L19">
        <v>15977.940000000002</v>
      </c>
      <c r="M19">
        <v>-26399.9</v>
      </c>
      <c r="N19">
        <v>114119.69</v>
      </c>
      <c r="O19">
        <v>87719.790000000008</v>
      </c>
    </row>
    <row r="20" spans="1:15" x14ac:dyDescent="0.35">
      <c r="A20" s="2">
        <v>45852</v>
      </c>
      <c r="B20">
        <v>4.6800000000000001E-2</v>
      </c>
      <c r="C20">
        <v>4.5900000000000003E-2</v>
      </c>
      <c r="D20">
        <v>4.7E-2</v>
      </c>
      <c r="E20">
        <v>25148</v>
      </c>
      <c r="F20">
        <v>26405.4</v>
      </c>
      <c r="G20">
        <v>26310</v>
      </c>
      <c r="H20">
        <v>23890.6</v>
      </c>
      <c r="I20">
        <v>26420</v>
      </c>
      <c r="J20">
        <v>22160.37</v>
      </c>
      <c r="K20">
        <v>-33019.72</v>
      </c>
      <c r="L20">
        <v>-10859.350000000002</v>
      </c>
      <c r="M20">
        <v>-21399.9</v>
      </c>
      <c r="N20">
        <v>93141.75</v>
      </c>
      <c r="O20">
        <v>71741.850000000006</v>
      </c>
    </row>
    <row r="21" spans="1:15" x14ac:dyDescent="0.35">
      <c r="A21" s="2">
        <v>45849</v>
      </c>
      <c r="B21">
        <v>4.65E-2</v>
      </c>
      <c r="C21">
        <v>4.2999999999999997E-2</v>
      </c>
      <c r="D21">
        <v>4.7800000000000002E-2</v>
      </c>
      <c r="E21">
        <v>25128</v>
      </c>
      <c r="F21">
        <v>26384.400000000001</v>
      </c>
      <c r="G21">
        <v>26290</v>
      </c>
      <c r="H21">
        <v>23871.599999999999</v>
      </c>
      <c r="I21">
        <v>26490</v>
      </c>
      <c r="J21">
        <v>19644.18</v>
      </c>
      <c r="K21">
        <v>-21400</v>
      </c>
      <c r="L21">
        <v>-1755.8199999999997</v>
      </c>
      <c r="M21">
        <v>-21400</v>
      </c>
      <c r="N21">
        <v>104001.2</v>
      </c>
      <c r="O21">
        <v>82601.2</v>
      </c>
    </row>
    <row r="22" spans="1:15" x14ac:dyDescent="0.35">
      <c r="A22" s="2">
        <v>45848</v>
      </c>
      <c r="B22">
        <v>4.6899999999999997E-2</v>
      </c>
      <c r="C22">
        <v>4.6699999999999998E-2</v>
      </c>
      <c r="D22">
        <v>4.7100000000000003E-2</v>
      </c>
      <c r="E22">
        <v>25128</v>
      </c>
      <c r="F22">
        <v>26384.400000000001</v>
      </c>
      <c r="G22">
        <v>26290</v>
      </c>
      <c r="H22">
        <v>23871.599999999999</v>
      </c>
      <c r="I22">
        <v>26490</v>
      </c>
      <c r="J22">
        <v>24409.620000000003</v>
      </c>
      <c r="K22">
        <v>-5195.7700000000004</v>
      </c>
      <c r="L22">
        <v>19213.850000000002</v>
      </c>
      <c r="M22">
        <v>-28200</v>
      </c>
      <c r="N22">
        <v>112557.02</v>
      </c>
      <c r="O22">
        <v>84357.02</v>
      </c>
    </row>
    <row r="23" spans="1:15" x14ac:dyDescent="0.35">
      <c r="A23" s="2">
        <v>45847</v>
      </c>
      <c r="B23">
        <v>4.65E-2</v>
      </c>
      <c r="C23">
        <v>4.9099999999999998E-2</v>
      </c>
      <c r="D23">
        <v>4.7500000000000001E-2</v>
      </c>
      <c r="E23">
        <v>25131</v>
      </c>
      <c r="F23">
        <v>26387.55</v>
      </c>
      <c r="G23">
        <v>26290</v>
      </c>
      <c r="H23">
        <v>23874.45</v>
      </c>
      <c r="I23">
        <v>26490</v>
      </c>
      <c r="J23">
        <v>18932.849999999999</v>
      </c>
      <c r="K23">
        <v>-5410.15</v>
      </c>
      <c r="L23">
        <v>13522.699999999999</v>
      </c>
      <c r="M23">
        <v>-32400</v>
      </c>
      <c r="N23">
        <v>97543.17</v>
      </c>
      <c r="O23">
        <v>65143.17</v>
      </c>
    </row>
    <row r="24" spans="1:15" x14ac:dyDescent="0.35">
      <c r="A24" s="2">
        <v>45846</v>
      </c>
      <c r="B24">
        <v>4.48E-2</v>
      </c>
      <c r="C24">
        <v>4.2799999999999998E-2</v>
      </c>
      <c r="D24">
        <v>4.6399999999999997E-2</v>
      </c>
      <c r="E24">
        <v>25119</v>
      </c>
      <c r="F24">
        <v>26374.95</v>
      </c>
      <c r="G24">
        <v>26320</v>
      </c>
      <c r="H24">
        <v>23863.05</v>
      </c>
      <c r="I24">
        <v>26490</v>
      </c>
      <c r="J24">
        <v>16509.599999999999</v>
      </c>
      <c r="K24">
        <v>-13043.36</v>
      </c>
      <c r="L24">
        <v>3466.239999999998</v>
      </c>
      <c r="M24">
        <v>-27400</v>
      </c>
      <c r="N24">
        <v>79020.47</v>
      </c>
      <c r="O24">
        <v>51620.47</v>
      </c>
    </row>
  </sheetData>
  <phoneticPr fontId="3" type="noConversion"/>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topLeftCell="C1" workbookViewId="0">
      <selection activeCell="D48" sqref="D48"/>
    </sheetView>
  </sheetViews>
  <sheetFormatPr defaultRowHeight="14.5" x14ac:dyDescent="0.35"/>
  <cols>
    <col min="1" max="1" width="10.0898437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2" customWidth="1"/>
    <col min="18" max="18" width="21.6328125" customWidth="1"/>
    <col min="19" max="19" width="18.453125" customWidth="1"/>
  </cols>
  <sheetData>
    <row r="1" spans="1:20" ht="20" thickBot="1" x14ac:dyDescent="0.5">
      <c r="A1" t="s">
        <v>1</v>
      </c>
      <c r="B1" t="s">
        <v>2</v>
      </c>
      <c r="C1" t="s">
        <v>3</v>
      </c>
      <c r="D1" t="s">
        <v>4</v>
      </c>
      <c r="E1" t="s">
        <v>5</v>
      </c>
      <c r="F1" t="s">
        <v>6</v>
      </c>
      <c r="G1" t="s">
        <v>0</v>
      </c>
      <c r="H1" t="s">
        <v>7</v>
      </c>
      <c r="I1" t="s">
        <v>8</v>
      </c>
      <c r="J1" t="s">
        <v>60</v>
      </c>
      <c r="L1" s="153" t="s">
        <v>9</v>
      </c>
      <c r="M1" s="153"/>
      <c r="N1" s="153"/>
      <c r="O1" s="153"/>
      <c r="P1" s="153"/>
      <c r="Q1" s="153"/>
      <c r="R1" s="153"/>
      <c r="S1" s="153"/>
    </row>
    <row r="2" spans="1:20" ht="15" thickTop="1" x14ac:dyDescent="0.35">
      <c r="A2" t="s">
        <v>44</v>
      </c>
      <c r="B2" t="s">
        <v>341</v>
      </c>
      <c r="C2" t="s">
        <v>467</v>
      </c>
      <c r="D2" t="s">
        <v>343</v>
      </c>
      <c r="E2" t="s">
        <v>344</v>
      </c>
      <c r="F2" s="1">
        <v>45880.64166666667</v>
      </c>
      <c r="G2" t="s">
        <v>9</v>
      </c>
      <c r="H2">
        <v>77</v>
      </c>
      <c r="I2" t="s">
        <v>13</v>
      </c>
      <c r="J2" t="s">
        <v>12</v>
      </c>
      <c r="L2" s="17" t="s">
        <v>51</v>
      </c>
      <c r="M2" s="17" t="str" cm="1">
        <f t="array" ref="M2:S12">_xlfn.CHOOSECOLS(_xlfn.VSTACK(daily_8h30_news[#Headers],
  _xlfn._xlws.SORT(_xlfn._xlws.FILTER(daily_8h30_news[], daily_8h30_news[news_type]=L1),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10</v>
      </c>
      <c r="B3" t="s">
        <v>468</v>
      </c>
      <c r="C3" t="s">
        <v>469</v>
      </c>
      <c r="D3" t="s">
        <v>470</v>
      </c>
      <c r="E3" t="s">
        <v>471</v>
      </c>
      <c r="F3" s="1">
        <v>45880.628472222219</v>
      </c>
      <c r="G3" t="s">
        <v>9</v>
      </c>
      <c r="H3">
        <v>76</v>
      </c>
      <c r="I3" t="s">
        <v>13</v>
      </c>
      <c r="J3" t="s">
        <v>12</v>
      </c>
      <c r="L3" t="str">
        <f t="shared" ref="L3:L12" si="0">M3</f>
        <v/>
      </c>
      <c r="M3" t="str">
        <v/>
      </c>
      <c r="N3" t="str">
        <v>VietStock</v>
      </c>
      <c r="O3" t="str">
        <v>Tích cực</v>
      </c>
      <c r="P3" s="16">
        <v>45880.628472222219</v>
      </c>
      <c r="Q3" s="72" t="str">
        <v>Bất ngờ vượt TPHCM, Bắc Ninh vươn lên đứng đầu cả nước về xuất khẩu</v>
      </c>
      <c r="R3" t="str">
        <v xml:space="preserve">Tháng 7/2025, Bắc Ninh xuất khẩu 8,68 tỷ USD, vượt TPHCM dẫn đầu cả nước sau sáp nhập. Tổng xuất khẩu cả nước tháng đó đạt 42,29 tỷ USD, tăng 7% so với cùng kỳ năm 2024. Lũy kế 7 tháng, kim ngạch xuất khẩu Bắc Ninh đạt 48,62 tỷ USD, chỉ sau TPHCM với 53,08 tỷ USD. Bộ Công Thương đàm phán thương mại với Mỹ, mở rộng thị trường, đạt mục tiêu tăng trưởng.
</v>
      </c>
      <c r="S3" t="str">
        <v>https://image.vietstock.vn/2025/08/11/vietstock_s_bat-ngo-vuot-tphcm-bac-ninh-vuon-len-dung-dau-ca-nuoc-ve-xuat-khau_20250811144419.png</v>
      </c>
      <c r="T3" t="s">
        <v>53</v>
      </c>
    </row>
    <row r="4" spans="1:20" x14ac:dyDescent="0.35">
      <c r="A4" t="s">
        <v>10</v>
      </c>
      <c r="B4" t="s">
        <v>345</v>
      </c>
      <c r="C4" t="s">
        <v>472</v>
      </c>
      <c r="D4" t="s">
        <v>347</v>
      </c>
      <c r="E4" t="s">
        <v>348</v>
      </c>
      <c r="F4" s="1">
        <v>45880.620138888888</v>
      </c>
      <c r="G4" t="s">
        <v>9</v>
      </c>
      <c r="H4">
        <v>89</v>
      </c>
      <c r="I4" t="s">
        <v>11</v>
      </c>
      <c r="J4" t="s">
        <v>16</v>
      </c>
      <c r="L4" t="str">
        <f t="shared" si="0"/>
        <v>x</v>
      </c>
      <c r="M4" t="str">
        <v>x</v>
      </c>
      <c r="N4" t="str">
        <v>VietStock</v>
      </c>
      <c r="O4" t="str">
        <v>Trung lập</v>
      </c>
      <c r="P4" s="16">
        <v>45880.620138888888</v>
      </c>
      <c r="Q4" s="72" t="str">
        <v>2 kịch bản khai thác sân bay Long Thành và Tân Sơn Nhất từ năm 2026</v>
      </c>
      <c r="R4" t="str">
        <v xml:space="preserve">ACV xem xét hai phương án khai thác sân bay Long Thành và Tân Sơn Nhất năm 2026. Phương án một chuyển toàn bộ quốc tế, Tân Sơn Nhất phục vụ 29,5 triệu lượt nội địa. Phương án hai: Long Thành 15,3 triệu khách quốc tế, Tân Sơn Nhất 20% tổng lượng quốc tế. Phương án 1 tối ưu, Long Thành 100% quốc tế, giảm chi phí, tạo trung tâm lớn hơn. Cục Hàng không và hãng bay ủng hộ phương án 1, tối ưu khai thác nguồn lực.
</v>
      </c>
      <c r="S4" t="str">
        <v>https://image.vietstock.vn/2025/08/11/vietstock_s_2-kich-ban-khai-thac-san-bay-long-thanh-va-tan-son-nhat-tu-nam-2026_20250811143611.png</v>
      </c>
      <c r="T4" t="s">
        <v>53</v>
      </c>
    </row>
    <row r="5" spans="1:20" x14ac:dyDescent="0.35">
      <c r="A5" t="s">
        <v>44</v>
      </c>
      <c r="B5" t="s">
        <v>349</v>
      </c>
      <c r="C5" t="s">
        <v>473</v>
      </c>
      <c r="D5" t="s">
        <v>351</v>
      </c>
      <c r="E5" t="s">
        <v>352</v>
      </c>
      <c r="F5" s="1">
        <v>45880.618055555555</v>
      </c>
      <c r="G5" t="s">
        <v>9</v>
      </c>
      <c r="H5">
        <v>89</v>
      </c>
      <c r="I5" t="s">
        <v>15</v>
      </c>
      <c r="J5" t="s">
        <v>16</v>
      </c>
      <c r="L5" t="str">
        <f t="shared" si="0"/>
        <v>o</v>
      </c>
      <c r="M5" t="str">
        <v>o</v>
      </c>
      <c r="N5" t="str">
        <v>VietStock</v>
      </c>
      <c r="O5" t="str">
        <v>Tích cực</v>
      </c>
      <c r="P5" s="16">
        <v>45880.609027777777</v>
      </c>
      <c r="Q5" s="72" t="str">
        <v>Thủ tướng Chính phủ yêu cầu hoàn thành cao nhất các mục tiêu phát triển kinh tế-xã hội năm 2025</v>
      </c>
      <c r="R5" t="str">
        <v xml:space="preserve">Thủ tướng yêu cầu hoàn thành mục tiêu GDP 8.3-8.5% và CPI dưới 4.5% năm 2025. Chính phủ tập trung ổn định kinh tế vĩ mô, tạo đà tăng trưởng 10% năm 2026. Các bộ, ngành cần giải ngân vốn đầu tư công, đạt trên 60% trong quý 3, 100% năm 2025. Ngân sách nhà nước phấn đấu tăng thu 25% và tiết kiệm 10% chi thường xuyên. Hoàn thiện trung tâm tài chính quốc tế tại TP.HCM và Đà Nẵng, đi vào hoạt động năm 2025.
</v>
      </c>
      <c r="S5" t="str">
        <v>https://image.vietstock.vn/2025/08/11/chinh-phu-ban-hanh-nghi-quyet-phien-hop-thuong-ky-thang-7.jpg</v>
      </c>
      <c r="T5" t="s">
        <v>53</v>
      </c>
    </row>
    <row r="6" spans="1:20" x14ac:dyDescent="0.35">
      <c r="A6" t="s">
        <v>10</v>
      </c>
      <c r="B6" t="s">
        <v>353</v>
      </c>
      <c r="C6" t="s">
        <v>474</v>
      </c>
      <c r="D6" t="s">
        <v>355</v>
      </c>
      <c r="E6" t="s">
        <v>356</v>
      </c>
      <c r="F6" s="1">
        <v>45880.609027777777</v>
      </c>
      <c r="G6" t="s">
        <v>9</v>
      </c>
      <c r="H6">
        <v>87</v>
      </c>
      <c r="I6" t="s">
        <v>13</v>
      </c>
      <c r="J6" t="s">
        <v>52</v>
      </c>
      <c r="L6" t="str">
        <f t="shared" si="0"/>
        <v/>
      </c>
      <c r="M6" t="str">
        <v/>
      </c>
      <c r="N6" t="str">
        <v>VietStock</v>
      </c>
      <c r="O6" t="str">
        <v>Tích cực</v>
      </c>
      <c r="P6" s="16">
        <v>45880.470138888886</v>
      </c>
      <c r="Q6" s="72" t="str">
        <v>Khách quốc tế đến Việt Nam có thể tăng mạnh nhờ chính sách miễn thị thực</v>
      </c>
      <c r="R6" t="str">
        <v xml:space="preserve">Việt Nam miễn thị thực cho 12 nước, thời hạn tạm trú 45 ngày từ 15/8/2025 đến 14/8/2028. Chính sách này nhắm vào kích cầu du lịch, tạo đà tăng trưởng đáng kể. Đối tượng đặc biệt được miễn thị thực nhiều lần trong 5 năm, không quá hạn hộ chiếu. Nghị quyết 11/NQ-CP hết hiệu lực 15/8/2025, cần xem xét lại. Người nước ngoài thuộc diện ưu đãi phục vụ kinh tế sẽ được quan tâm.
</v>
      </c>
      <c r="S6" t="str">
        <v>https://image.vietstock.vn/2025/08/11/mien-thi-thuc-de-kich-cau-du-lich.jpg</v>
      </c>
      <c r="T6" t="s">
        <v>53</v>
      </c>
    </row>
    <row r="7" spans="1:20" x14ac:dyDescent="0.35">
      <c r="A7" t="s">
        <v>10</v>
      </c>
      <c r="B7" t="s">
        <v>357</v>
      </c>
      <c r="C7" t="s">
        <v>475</v>
      </c>
      <c r="D7" t="s">
        <v>359</v>
      </c>
      <c r="E7" t="s">
        <v>360</v>
      </c>
      <c r="F7" s="1">
        <v>45880.470138888886</v>
      </c>
      <c r="G7" t="s">
        <v>9</v>
      </c>
      <c r="H7">
        <v>77</v>
      </c>
      <c r="I7" t="s">
        <v>13</v>
      </c>
      <c r="J7" t="s">
        <v>12</v>
      </c>
      <c r="L7" t="str">
        <f t="shared" si="0"/>
        <v>x</v>
      </c>
      <c r="M7" t="str">
        <v>x</v>
      </c>
      <c r="N7" t="str">
        <v>VietStock</v>
      </c>
      <c r="O7" t="str">
        <v>Tích cực</v>
      </c>
      <c r="P7" s="16">
        <v>45878.475752314815</v>
      </c>
      <c r="Q7" s="72" t="str">
        <v>"Đại gia" ngân hàng Nhật Bản muốn đầu tư mạnh vào Việt Nam và Philippines</v>
      </c>
      <c r="R7" t="str">
        <v>MUFG đặt mục tiêu ROE 12% nhờ đầu tư, M&amp;A tại châu Á, Việt Nam.  Năm tài chính 2024, ROE đạt 9.3% tăng gấp ba 5 năm.  Cần thêm 1.2 ngàn tỷ Yên lợi nhuận từ rủi ro cao hơn.  Tập trung M&amp;A quản lý tài sản, dịch vụ lưu ký tại Mỹ, châu Á.  Thủ tướng đề nghị MUFG tham gia Trung tâm tài chính quốc tế tại Việt Nam.</v>
      </c>
      <c r="S7" t="str">
        <v>https://image.vietstock.vn/2025/08/09/Hironori-Kamezawa.png</v>
      </c>
      <c r="T7" t="s">
        <v>53</v>
      </c>
    </row>
    <row r="8" spans="1:20" x14ac:dyDescent="0.35">
      <c r="A8" t="s">
        <v>44</v>
      </c>
      <c r="B8" t="s">
        <v>361</v>
      </c>
      <c r="C8" t="s">
        <v>476</v>
      </c>
      <c r="D8" t="s">
        <v>363</v>
      </c>
      <c r="E8" t="s">
        <v>364</v>
      </c>
      <c r="F8" s="1">
        <v>45880.293055555558</v>
      </c>
      <c r="G8" t="s">
        <v>9</v>
      </c>
      <c r="H8">
        <v>74</v>
      </c>
      <c r="I8" t="s">
        <v>11</v>
      </c>
      <c r="J8" t="s">
        <v>12</v>
      </c>
      <c r="L8" t="str">
        <f t="shared" si="0"/>
        <v/>
      </c>
      <c r="M8" t="str">
        <v/>
      </c>
      <c r="N8" t="str">
        <v>Vietnambiz</v>
      </c>
      <c r="O8" t="str">
        <v>Tích cực</v>
      </c>
      <c r="P8" s="16">
        <v>45880.64166666667</v>
      </c>
      <c r="Q8" s="72" t="str">
        <v>Chuyên gia: Ngân hàng nhỏ bứt phá nhờ thị trường 'ngách', chờ cú hích từ bỏ room tín dụng</v>
      </c>
      <c r="R8" t="str">
        <v>Ngân hàng nhỏ tăng trưởng lợi nhuận quý II/2025 đột biến, ví dụ NCB tăng 549,7%. Vốn thấp và "rớt hạng" khách hàng giúp ngân hàng nhỏ dễ tăng trưởng. Bỏ room tín dụng, luật xử lý tài sản đảm bảo tạo cơ hội bứt phá. Chuyển đổi số, phát triển xanh là chiến lược tương lai cho các ngân hàng. Quản trị rủi ro tốt, kiểm soát nợ xấu là yếu tố then chốt thành công.</v>
      </c>
      <c r="S8" t="str">
        <v>https://cdn.vietnambiz.vn/1881912202208555/images/2025/08/11/unknown-5-20250811115813731.jpg?width=700</v>
      </c>
      <c r="T8" t="s">
        <v>53</v>
      </c>
    </row>
    <row r="9" spans="1:20" x14ac:dyDescent="0.35">
      <c r="A9" t="s">
        <v>44</v>
      </c>
      <c r="B9" t="s">
        <v>365</v>
      </c>
      <c r="C9" t="s">
        <v>477</v>
      </c>
      <c r="D9" t="s">
        <v>367</v>
      </c>
      <c r="E9" t="s">
        <v>368</v>
      </c>
      <c r="F9" s="1">
        <v>45879.847222222219</v>
      </c>
      <c r="G9" t="s">
        <v>9</v>
      </c>
      <c r="H9">
        <v>86</v>
      </c>
      <c r="I9" t="s">
        <v>13</v>
      </c>
      <c r="J9" t="s">
        <v>12</v>
      </c>
      <c r="L9" t="str">
        <f t="shared" si="0"/>
        <v>x</v>
      </c>
      <c r="M9" t="str">
        <v>x</v>
      </c>
      <c r="N9" t="str">
        <v>Vietnambiz</v>
      </c>
      <c r="O9" t="str">
        <v>Tiêu cực</v>
      </c>
      <c r="P9" s="16">
        <v>45880.618055555555</v>
      </c>
      <c r="Q9" s="72" t="str">
        <v>Các ngân hàng đang cho vay bất động sản ra sao?</v>
      </c>
      <c r="R9" t="str">
        <v xml:space="preserve">Tín dụng bất động sản tăng mạnh, đạt 3,18 triệu tỷ đồng chiếm 18,5% tổng dư nợ hệ thống. Techcombank dẫn đầu với 64,17% dư nợ liên quan bất động sản trong tổng dư nợ. Tín dụng đổ vào BĐS do áp lực đáo hạn trái phiếu, dự kiến 35-40 nghìn tỷ đồng/quý. Dòng vốn này làm dấy lên lo ngại về tăng giá tài sản và rủi ro chất lượng ngân hàng. NHNN cho biết vẫn theo dõi sát, tỷ lệ vốn ngắn hạn/dài hạn vẫn dưới 30%.
</v>
      </c>
      <c r="S9" t="str">
        <v>https://cdn.vietnambiz.vn/1881912202208555/images/2025/08/11/screen-shot-2025-08-11-at-104900-20250811111603106.png?width=700</v>
      </c>
      <c r="T9" t="s">
        <v>53</v>
      </c>
    </row>
    <row r="10" spans="1:20" x14ac:dyDescent="0.35">
      <c r="A10" t="s">
        <v>10</v>
      </c>
      <c r="B10" t="s">
        <v>478</v>
      </c>
      <c r="C10" t="s">
        <v>479</v>
      </c>
      <c r="D10" t="s">
        <v>480</v>
      </c>
      <c r="E10" t="s">
        <v>481</v>
      </c>
      <c r="F10" s="1">
        <v>45878.475752314815</v>
      </c>
      <c r="G10" t="s">
        <v>9</v>
      </c>
      <c r="H10">
        <v>71</v>
      </c>
      <c r="I10" t="s">
        <v>13</v>
      </c>
      <c r="J10" t="s">
        <v>16</v>
      </c>
      <c r="L10" t="str">
        <f t="shared" si="0"/>
        <v/>
      </c>
      <c r="M10" t="str">
        <v/>
      </c>
      <c r="N10" t="str">
        <v>Vietnambiz</v>
      </c>
      <c r="O10" t="str">
        <v>Trung lập</v>
      </c>
      <c r="P10" s="16">
        <v>45880.293055555558</v>
      </c>
      <c r="Q10" s="72" t="str">
        <v>Tỷ giá USD hôm nay 11/8: Giá mua bán trong nước tăng nhẹ</v>
      </c>
      <c r="R10" t="str">
        <v xml:space="preserve">USD giảm giá tuần qua do dữ liệu kinh tế suy yếu và suy đoán Fed. Tỷ giá trung tâm tăng nhẹ 3 đồng, lên 25.231 VND/USD ngày 11/8. Các ngân hàng điều chỉnh tăng nhẹ tỷ giá mua bán từ 4 đến 28 đồng. Chỉ số DXY tăng nhẹ 0.03%, đạt 98,23 vào lúc 7h sáng. Thị trường chờ đợi đề cử ghế trống Fed cùng với khả năng cắt giảm lãi suất.
</v>
      </c>
      <c r="S10" t="str">
        <v>https://cdn1.vietnambiz.vn/1881912202208555/images/2025/08/10/lynxnpec9p09nl-20250810095118696-avatar-15x10-20250810103551772.jpg?width=600&amp;height=315</v>
      </c>
      <c r="T10" t="s">
        <v>53</v>
      </c>
    </row>
    <row r="11" spans="1:20" x14ac:dyDescent="0.35">
      <c r="A11" t="s">
        <v>14</v>
      </c>
      <c r="B11" t="s">
        <v>377</v>
      </c>
      <c r="C11" t="s">
        <v>482</v>
      </c>
      <c r="D11" t="s">
        <v>379</v>
      </c>
      <c r="E11" t="s">
        <v>380</v>
      </c>
      <c r="F11" s="1">
        <v>45877.888194444444</v>
      </c>
      <c r="G11" t="s">
        <v>9</v>
      </c>
      <c r="H11">
        <v>79</v>
      </c>
      <c r="I11" t="s">
        <v>13</v>
      </c>
      <c r="J11" t="s">
        <v>12</v>
      </c>
      <c r="L11" t="str">
        <f t="shared" si="0"/>
        <v/>
      </c>
      <c r="M11" t="str">
        <v/>
      </c>
      <c r="N11" t="str">
        <v>Vietnambiz</v>
      </c>
      <c r="O11" t="str">
        <v>Tích cực</v>
      </c>
      <c r="P11" s="16">
        <v>45879.847222222219</v>
      </c>
      <c r="Q11" s="72" t="str">
        <v>Hàng loạt kỷ lục trong tuần chứng khoán sôi động nhất lịch sử</v>
      </c>
      <c r="R11" t="str">
        <v xml:space="preserve">VN-Index chứng kiến tuần giao dịch lịch sử, tăng 6% đạt 1.584,95 điểm, cao nhất mọi thời đại. Thanh khoản thị trường đạt kỷ lục 253.500 tỷ đồng với phiên 5/8 gần 86.000 tỷ đồng. Ngân hàng, Vingroup cùng các cổ phiếu khác tăng mạnh, thúc đẩy đà tăng trên thị trường. Khối ngoại bán ròng 12.849 tỷ đồng trên HOSE, tuy nhiên lực cầu nội hấp thụ hoàn toàn. Giới phân tích dự báo VN-Index có thể hướng đến 1.600 điểm nhưng cần thận trọng.
</v>
      </c>
      <c r="S11" t="str">
        <v>https://cdn.vietnambiz.vn/1881912202208555/images/2025/08/10/crawl-20250810194624289.jpg</v>
      </c>
      <c r="T11" t="s">
        <v>53</v>
      </c>
    </row>
    <row r="12" spans="1:20" x14ac:dyDescent="0.35">
      <c r="A12" t="s">
        <v>10</v>
      </c>
      <c r="B12" t="s">
        <v>385</v>
      </c>
      <c r="C12" t="s">
        <v>483</v>
      </c>
      <c r="D12" t="s">
        <v>387</v>
      </c>
      <c r="E12" t="s">
        <v>388</v>
      </c>
      <c r="F12" s="1">
        <v>45880.46534722222</v>
      </c>
      <c r="G12" t="s">
        <v>17</v>
      </c>
      <c r="H12">
        <v>70</v>
      </c>
      <c r="I12" t="s">
        <v>11</v>
      </c>
      <c r="J12" t="s">
        <v>16</v>
      </c>
      <c r="L12" t="str">
        <f t="shared" si="0"/>
        <v/>
      </c>
      <c r="M12" t="str">
        <v/>
      </c>
      <c r="N12" t="str">
        <v>CafeF</v>
      </c>
      <c r="O12" t="str">
        <v>Tích cực</v>
      </c>
      <c r="P12" s="16">
        <v>45877.888194444444</v>
      </c>
      <c r="Q12" s="72" t="str">
        <v>Một tỉnh chuẩn bị đón gần 7 tỷ USD vốn đầu tư</v>
      </c>
      <c r="R12" t="str">
        <v>Bắc Ninh dự kiến xuất khẩu 23-25% tổng kim ngạch sang Hoa Kỳ. Lũy kế 7 tháng, tỉnh thu hút 3,9 tỷ USD vốn FDI, nhiều nhà đầu tư tiếp tục mở rộng. Tháng 8 tới, Bắc Ninh trao giấy chứng nhận cho FDI 1,1 tỷ USD và trong nước 5,8 tỷ USD. Tăng trưởng 7 tháng đạt 10,47%, công nghiệp tăng 17,64%. Tỉnh đề nghị Chính phủ sớm ban hành hướng dẫn phân loại đơn vị hành chính.</v>
      </c>
      <c r="S12" t="str">
        <v>https://cafefcdn.com/zoom/600_315/203337114487263232/2025/8/8/avatar1754649724185-17546497258401201550428.jpg</v>
      </c>
      <c r="T12" t="s">
        <v>53</v>
      </c>
    </row>
    <row r="13" spans="1:20" ht="20" thickBot="1" x14ac:dyDescent="0.5">
      <c r="A13" t="s">
        <v>14</v>
      </c>
      <c r="B13" t="s">
        <v>389</v>
      </c>
      <c r="C13" t="s">
        <v>484</v>
      </c>
      <c r="D13" t="s">
        <v>391</v>
      </c>
      <c r="E13" t="s">
        <v>392</v>
      </c>
      <c r="F13" s="1">
        <v>45880.423611111109</v>
      </c>
      <c r="G13" t="s">
        <v>17</v>
      </c>
      <c r="H13">
        <v>74</v>
      </c>
      <c r="I13" t="s">
        <v>11</v>
      </c>
      <c r="J13" t="s">
        <v>16</v>
      </c>
      <c r="L13" s="153" t="s">
        <v>17</v>
      </c>
      <c r="M13" s="153"/>
      <c r="N13" s="153"/>
      <c r="O13" s="153"/>
      <c r="P13" s="153"/>
      <c r="Q13" s="153"/>
      <c r="R13" s="153"/>
      <c r="S13" s="153"/>
      <c r="T13" t="s">
        <v>53</v>
      </c>
    </row>
    <row r="14" spans="1:20" ht="15" thickTop="1" x14ac:dyDescent="0.35">
      <c r="A14" t="s">
        <v>44</v>
      </c>
      <c r="B14" t="s">
        <v>393</v>
      </c>
      <c r="C14" t="s">
        <v>485</v>
      </c>
      <c r="D14" t="s">
        <v>395</v>
      </c>
      <c r="E14" t="s">
        <v>396</v>
      </c>
      <c r="F14" s="1">
        <v>45880.3125</v>
      </c>
      <c r="G14" t="s">
        <v>17</v>
      </c>
      <c r="H14">
        <v>82</v>
      </c>
      <c r="I14" t="s">
        <v>11</v>
      </c>
      <c r="J14" t="s">
        <v>12</v>
      </c>
      <c r="L14" s="17" t="s">
        <v>51</v>
      </c>
      <c r="M14" s="17" t="str" cm="1">
        <f t="array" ref="M14:S24">_xlfn.CHOOSECOLS(_xlfn.VSTACK(daily_8h30_news[#Headers],
  _xlfn._xlws.SORT(_xlfn._xlws.FILTER(daily_8h30_news[], daily_8h30_news[news_type]=L13),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44</v>
      </c>
      <c r="B15" t="s">
        <v>397</v>
      </c>
      <c r="C15" t="s">
        <v>486</v>
      </c>
      <c r="D15" t="s">
        <v>399</v>
      </c>
      <c r="E15" t="s">
        <v>400</v>
      </c>
      <c r="F15" s="1">
        <v>45879.6875</v>
      </c>
      <c r="G15" t="s">
        <v>17</v>
      </c>
      <c r="H15">
        <v>84</v>
      </c>
      <c r="I15" t="s">
        <v>11</v>
      </c>
      <c r="J15" t="s">
        <v>12</v>
      </c>
      <c r="L15" t="str">
        <f t="shared" ref="L15:L24" si="1">M15</f>
        <v>x</v>
      </c>
      <c r="M15" t="str">
        <v>x</v>
      </c>
      <c r="N15" t="str">
        <v>VietStock</v>
      </c>
      <c r="O15" t="str">
        <v>Trung lập</v>
      </c>
      <c r="P15" s="16">
        <v>45880.46534722222</v>
      </c>
      <c r="Q15" s="72" t="str">
        <v>Thỏa thuận chưa từng có: Nvidia, AMD chia 15% doanh thu chip ở Trung Quốc cho Chính phủ Mỹ</v>
      </c>
      <c r="R15" t="str">
        <v>Nvidia và AMD đồng ý chia 15% doanh thu chip tại Trung Quốc.  Thỏa thuận này cho phép họ bán chip H20 và MI308 ở thị trường này.  Chính phủ Mỹ nhận khoản chia sẻ này để cấp giấy phép xuất khẩu.  Thỏa thuận xuất hiện trong bối cảnh thuế quan của Tổng thống Trump.  Nvidia tuân thủ các quy tắc của chính phủ Mỹ cho hoạt động toàn cầu.</v>
      </c>
      <c r="S15" t="str">
        <v>https://image.vietstock.vn/2025/08/11/amd_107978.png</v>
      </c>
      <c r="T15" t="s">
        <v>53</v>
      </c>
    </row>
    <row r="16" spans="1:20" x14ac:dyDescent="0.35">
      <c r="A16" t="s">
        <v>44</v>
      </c>
      <c r="B16" t="s">
        <v>487</v>
      </c>
      <c r="C16" t="s">
        <v>488</v>
      </c>
      <c r="D16" t="s">
        <v>489</v>
      </c>
      <c r="E16" t="s">
        <v>490</v>
      </c>
      <c r="F16" s="1">
        <v>45879.375</v>
      </c>
      <c r="G16" t="s">
        <v>17</v>
      </c>
      <c r="H16">
        <v>114</v>
      </c>
      <c r="I16" t="s">
        <v>15</v>
      </c>
      <c r="J16" t="s">
        <v>12</v>
      </c>
      <c r="L16" t="str">
        <f t="shared" si="1"/>
        <v/>
      </c>
      <c r="M16" t="str">
        <v/>
      </c>
      <c r="N16" t="str">
        <v>VietStock</v>
      </c>
      <c r="O16" t="str">
        <v>Trung lập</v>
      </c>
      <c r="P16" s="16">
        <v>45878.50577546296</v>
      </c>
      <c r="Q16" s="72" t="str">
        <v>Dòng vốn "khủng" đổ vào trái phiếu doanh nghiệp Mỹ</v>
      </c>
      <c r="R16" t="str">
        <v>Nhà đầu tư rót 11.6 tỷ USD vào trái phiếu doanh nghiệp Mỹ, mức cao nhất gần 5 năm. Dù kinh tế Mỹ hạ nhiệt, các thỏa thuận thương mại xoa dịu lo ngại chiến tranh thương mại leo thang. Chi phí đi vay doanh nghiệp Mỹ giảm, chênh lệch lợi suất tiệm cận mức thấp lịch sử. Một số nhà đầu tư cảnh báo định giá thị trường đang quá lạc quan so với thực tế. Nền kinh tế Mỹ có khả năng tăng trưởng yếu đi đáng kể trong tương lai.</v>
      </c>
      <c r="S16" t="str">
        <v>https://image.vietstock.vn/2025/08/09/pho-wwall.png</v>
      </c>
      <c r="T16" t="s">
        <v>53</v>
      </c>
    </row>
    <row r="17" spans="1:20" x14ac:dyDescent="0.35">
      <c r="A17" t="s">
        <v>44</v>
      </c>
      <c r="B17" t="s">
        <v>401</v>
      </c>
      <c r="C17" t="s">
        <v>491</v>
      </c>
      <c r="D17" t="s">
        <v>403</v>
      </c>
      <c r="E17" t="s">
        <v>404</v>
      </c>
      <c r="F17" s="1">
        <v>45879.330555555556</v>
      </c>
      <c r="G17" t="s">
        <v>17</v>
      </c>
      <c r="H17">
        <v>88</v>
      </c>
      <c r="I17" t="s">
        <v>15</v>
      </c>
      <c r="J17" t="s">
        <v>16</v>
      </c>
      <c r="L17" t="str">
        <f t="shared" si="1"/>
        <v>o</v>
      </c>
      <c r="M17" t="str">
        <v>o</v>
      </c>
      <c r="N17" t="str">
        <v>VietStock</v>
      </c>
      <c r="O17" t="str">
        <v>Trung lập</v>
      </c>
      <c r="P17" s="16">
        <v>45878.482395833336</v>
      </c>
      <c r="Q17" s="72" t="str">
        <v>Ông Trump thúc đẩy kế hoạch đưa Fannie Mae và Freddie Mac lên sàn chứng khoán</v>
      </c>
      <c r="R17" t="str">
        <v>Chính quyền Trump đẩy mạnh kế hoạch đưa Fannie Mae, Freddie Mac lên sàn. Ước tính huy động 30 tỷ USD, định giá hai công ty khoảng 500 tỷ USD. Các lãnh đạo ngân hàng lớn đã gặp Tổng thống Trump thảo luận tương lai này. Hai tập đoàn từng được chính phủ giải cứu 189 tỷ USD năm 2008. Cổ phiếu hai công ty này đã tăng vọt 795% và 646%.</v>
      </c>
      <c r="S17" t="str">
        <v>https://image.vietstock.vn/2025/08/09/freddie-mac.png</v>
      </c>
      <c r="T17" t="s">
        <v>53</v>
      </c>
    </row>
    <row r="18" spans="1:20" x14ac:dyDescent="0.35">
      <c r="A18" t="s">
        <v>44</v>
      </c>
      <c r="B18" t="s">
        <v>405</v>
      </c>
      <c r="C18" t="s">
        <v>492</v>
      </c>
      <c r="D18" t="s">
        <v>407</v>
      </c>
      <c r="E18" t="s">
        <v>408</v>
      </c>
      <c r="F18" s="1">
        <v>45878.604166666664</v>
      </c>
      <c r="G18" t="s">
        <v>17</v>
      </c>
      <c r="H18">
        <v>77</v>
      </c>
      <c r="I18" t="s">
        <v>13</v>
      </c>
      <c r="J18" t="s">
        <v>12</v>
      </c>
      <c r="L18" t="str">
        <f t="shared" si="1"/>
        <v/>
      </c>
      <c r="M18" t="str">
        <v/>
      </c>
      <c r="N18" t="str">
        <v>VietStock</v>
      </c>
      <c r="O18" t="str">
        <v>Trung lập</v>
      </c>
      <c r="P18" s="16">
        <v>45878.436562499999</v>
      </c>
      <c r="Q18" s="72" t="str">
        <v>Quan chức Mỹ: Tin áp thuế quan với vàng thỏi là "sai lệch", sẽ có sắc lệnh làm rõ</v>
      </c>
      <c r="R18" t="str">
        <v>Quan chức Mỹ tuyên bố thông tin áp thuế vàng thỏi là sai lệch. Nhà Trắng sẽ ban hành sắc lệnh làm rõ lập trường về thuế quan vàng. Giá vàng giao tháng 12 giảm 1% xuống 3,460 USD/oz sau tin này. Thụy Sĩ, trung tâm tinh luyện vàng lớn, bị ảnh hưởng nặng nề. Quyết định thuế quan có thể tác động tiêu cực đến dòng chảy vàng vật chất.</v>
      </c>
      <c r="S18" t="str">
        <v>https://image.vietstock.vn/2025/08/09/vang-thue-quan.png</v>
      </c>
      <c r="T18" t="s">
        <v>53</v>
      </c>
    </row>
    <row r="19" spans="1:20" x14ac:dyDescent="0.35">
      <c r="A19" t="s">
        <v>10</v>
      </c>
      <c r="B19" t="s">
        <v>409</v>
      </c>
      <c r="C19" t="s">
        <v>493</v>
      </c>
      <c r="D19" t="s">
        <v>411</v>
      </c>
      <c r="E19" t="s">
        <v>412</v>
      </c>
      <c r="F19" s="1">
        <v>45878.50577546296</v>
      </c>
      <c r="G19" t="s">
        <v>17</v>
      </c>
      <c r="H19">
        <v>93</v>
      </c>
      <c r="I19" t="s">
        <v>11</v>
      </c>
      <c r="J19" t="s">
        <v>12</v>
      </c>
      <c r="L19" t="str">
        <f t="shared" si="1"/>
        <v/>
      </c>
      <c r="M19" t="str">
        <v/>
      </c>
      <c r="N19" t="str">
        <v>Vietnambiz</v>
      </c>
      <c r="O19" t="str">
        <v>Trung lập</v>
      </c>
      <c r="P19" s="16">
        <v>45880.3125</v>
      </c>
      <c r="Q19" s="72" t="str">
        <v>Trung Quốc cáo buộc chip H20 của Nvidia gây rủi ro bảo mật, ông lớn Mỹ lập tức phản bác</v>
      </c>
      <c r="R19" t="str">
        <v>Nvidia phản bác cáo buộc chip H20 là mối đe dọa an ninh Trung Quốc từ CCTV. Tài khoản Yuyuan Tantian khẳng định chip H20 không tiên tiến, có thể bị điều khiển từ xa. Nvidia tuyên bố không có "cửa hậu" trong chip, đảm bảo an toàn mạng. Mỹ siết chặt hạn chế xuất khẩu chip AI, lo ngại Trung Quốc dùng cho quân sự. Nvidia mong muốn xuất khẩu nhiều chip hơn, duy trì thế thống trị AI toàn cầu.</v>
      </c>
      <c r="S19" t="str">
        <v>https://cdn.vietnambiz.vn/1881912202208555/images/2025/08/11/crawl-20250811072318315-20250811072318325.jpg?width=700</v>
      </c>
      <c r="T19" t="s">
        <v>53</v>
      </c>
    </row>
    <row r="20" spans="1:20" x14ac:dyDescent="0.35">
      <c r="A20" t="s">
        <v>10</v>
      </c>
      <c r="B20" t="s">
        <v>413</v>
      </c>
      <c r="C20" t="s">
        <v>494</v>
      </c>
      <c r="D20" t="s">
        <v>415</v>
      </c>
      <c r="E20" t="s">
        <v>416</v>
      </c>
      <c r="F20" s="1">
        <v>45878.482395833336</v>
      </c>
      <c r="G20" t="s">
        <v>17</v>
      </c>
      <c r="H20">
        <v>72</v>
      </c>
      <c r="I20" t="s">
        <v>11</v>
      </c>
      <c r="J20" t="s">
        <v>52</v>
      </c>
      <c r="L20" t="str">
        <f t="shared" si="1"/>
        <v/>
      </c>
      <c r="M20" t="str">
        <v/>
      </c>
      <c r="N20" t="str">
        <v>Vietnambiz</v>
      </c>
      <c r="O20" t="str">
        <v>Trung lập</v>
      </c>
      <c r="P20" s="16">
        <v>45879.6875</v>
      </c>
      <c r="Q20" s="72" t="str">
        <v>Bí ẩn 48 tỷ USD và vai trò của vàng: Lý do Thụy Sĩ gánh thuế cao từ Mỹ</v>
      </c>
      <c r="R20" t="str">
        <v>Mỹ áp thuế 39% lên hàng Thụy Sĩ, gây bối rối với thâm hụt 48 tỷ USD. Ngành tinh luyện vàng khổng lồ, chiếm hơn 2.000 tấn nhập khẩu mỗi năm, làm lệch số liệu thương mại. Thụy Sĩ cho rằng vàng chỉ chế biến chứ không sản xuất, đề nghị loại khỏi tính toán. Mức thuế này dự kiến giảm 0,3-0,6% GDP Thụy Sĩ. Tuy nhiên, căng thẳng thương mại lại thúc đẩy nhu cầu vàng toàn cầu lên kỷ lục 3.534 USD/ounce.</v>
      </c>
      <c r="S20" t="str">
        <v>https://cdn.vietnambiz.vn/1881912202208555/images/2025/08/10/crawl-20250810160630230-20250810160630265.jpg?width=700</v>
      </c>
      <c r="T20" t="s">
        <v>53</v>
      </c>
    </row>
    <row r="21" spans="1:20" x14ac:dyDescent="0.35">
      <c r="A21" t="s">
        <v>10</v>
      </c>
      <c r="B21" t="s">
        <v>495</v>
      </c>
      <c r="C21" t="s">
        <v>496</v>
      </c>
      <c r="D21" t="s">
        <v>497</v>
      </c>
      <c r="E21" t="s">
        <v>498</v>
      </c>
      <c r="F21" s="1">
        <v>45878.436562499999</v>
      </c>
      <c r="G21" t="s">
        <v>17</v>
      </c>
      <c r="H21">
        <v>71</v>
      </c>
      <c r="I21" t="s">
        <v>11</v>
      </c>
      <c r="J21" t="s">
        <v>12</v>
      </c>
      <c r="L21" t="str">
        <f t="shared" si="1"/>
        <v/>
      </c>
      <c r="M21" t="str">
        <v/>
      </c>
      <c r="N21" t="str">
        <v>Vietnambiz</v>
      </c>
      <c r="O21" t="str">
        <v>Tiêu cực</v>
      </c>
      <c r="P21" s="16">
        <v>45879.375</v>
      </c>
      <c r="Q21" s="72" t="str">
        <v>Tuần làm việc 4 ngày: Báo động đỏ từ nền công nghiệp Nga</v>
      </c>
      <c r="R21" t="str">
        <v xml:space="preserve">Cemros, nhà sản xuất xi măng lớn nhất Nga, chuyển sang tuần làm việc bốn ngày do giảm cầu trong nước. Nhiều doanh nghiệp ô tô cũng áp dụng chế độ tương tự vì doanh số giảm, sản xuất không còn lợi nhuận. Các doanh nghiệp máy kéo và luyện kim, như Chelyabinsk, cũng thay đổi vì thị trường suy yếu. Rostselmash và các nhà máy khác đã áp dụng tuần bốn ngày từ tháng 3/2025. Nguyên nhân gồm lãi suất cao, nhập khẩu tăng và đơn đặt hàng chính phủ giảm mạnh mẽ. Các chuyên gia cảnh báo rủi ro sa thải và đóng băng lương nếu không có hỗ trợ hệ thống.
</v>
      </c>
      <c r="S21" t="str">
        <v>https://cdn.vietnambiz.vn/1881912202208555/images/2025/08/10/crawl-20250810074723210-20250810074723243.jpg?width=700</v>
      </c>
      <c r="T21" t="s">
        <v>53</v>
      </c>
    </row>
    <row r="22" spans="1:20" x14ac:dyDescent="0.35">
      <c r="A22" t="s">
        <v>44</v>
      </c>
      <c r="B22" t="s">
        <v>421</v>
      </c>
      <c r="C22" t="s">
        <v>499</v>
      </c>
      <c r="D22" t="s">
        <v>423</v>
      </c>
      <c r="E22" t="s">
        <v>424</v>
      </c>
      <c r="F22" s="1">
        <v>45880.606944444444</v>
      </c>
      <c r="G22" t="s">
        <v>18</v>
      </c>
      <c r="H22">
        <v>86</v>
      </c>
      <c r="I22" t="s">
        <v>13</v>
      </c>
      <c r="J22" t="s">
        <v>16</v>
      </c>
      <c r="L22" t="str">
        <f t="shared" si="1"/>
        <v>x</v>
      </c>
      <c r="M22" t="str">
        <v>x</v>
      </c>
      <c r="N22" t="str">
        <v>Vietnambiz</v>
      </c>
      <c r="O22" t="str">
        <v>Tiêu cực</v>
      </c>
      <c r="P22" s="16">
        <v>45879.330555555556</v>
      </c>
      <c r="Q22" s="72" t="str">
        <v>Thuế quan Mỹ và đồng yen mạnh - bộ đôi kìm hãm lợi nhuận của doanh nghiệp Nhật Bản</v>
      </c>
      <c r="R22" t="str">
        <v xml:space="preserve">Lợi nhuận ròng của các công ty niêm yết Nhật Bản giảm 12% trong quý II/2025 do thuế quan Mỹ và yen mạnh. Khoảng 520 công ty báo cáo lợi nhuận giảm, ngành sản xuất giảm 26%, trong khi phi sản xuất tăng 1%. Ngành ô tô chịu ảnh hưởng lớn nhất với 7 nhà sản xuất thiệt hại khoảng 780 tỷ yen. Trong khi đó, các công ty nội địa có dấu hiệu phục hồi, dù lợi nhuận dự kiến giảm 8% trong năm tài chính 2026.
</v>
      </c>
      <c r="S22" t="str">
        <v>https://cdn.vietnambiz.vn/1881912202208555/images/2025/08/10/1-2025081007420187.jpg?width=700</v>
      </c>
      <c r="T22" t="s">
        <v>53</v>
      </c>
    </row>
    <row r="23" spans="1:20" x14ac:dyDescent="0.35">
      <c r="A23" t="s">
        <v>14</v>
      </c>
      <c r="B23" t="s">
        <v>429</v>
      </c>
      <c r="C23" t="s">
        <v>500</v>
      </c>
      <c r="D23" t="s">
        <v>431</v>
      </c>
      <c r="E23" t="s">
        <v>432</v>
      </c>
      <c r="F23" s="1">
        <v>45880.583333333336</v>
      </c>
      <c r="G23" t="s">
        <v>18</v>
      </c>
      <c r="H23">
        <v>90</v>
      </c>
      <c r="I23" t="s">
        <v>13</v>
      </c>
      <c r="J23" t="s">
        <v>12</v>
      </c>
      <c r="L23" t="str">
        <f t="shared" si="1"/>
        <v/>
      </c>
      <c r="M23" t="str">
        <v/>
      </c>
      <c r="N23" t="str">
        <v>Vietnambiz</v>
      </c>
      <c r="O23" t="str">
        <v>Tích cực</v>
      </c>
      <c r="P23" s="16">
        <v>45878.604166666664</v>
      </c>
      <c r="Q23" s="72" t="str">
        <v>Đồng USD chịu áp lực lớn trước những cơn gió ngược</v>
      </c>
      <c r="R23" t="str">
        <v xml:space="preserve">Bank of America nhận định đặt cược USD giảm là lựa chọn đầu tư chắc chắn. Đồng USD giảm 0.5% trong tuần do dữ liệu kinh tế suy yếu, dự báo cắt giảm lãi suất. Fed có 89% khả năng cắt giảm lãi suất tháng 9/2025, giảm 0.58%. Các nhà đầu tư lo ngại về chính sách tài khóa và độc lập của Fed. Đồng euro giảm 0.09% xuống 1.1655 USD, Bitcoin giảm 0.70% còn 116,429 USD.
</v>
      </c>
      <c r="S23" t="str">
        <v>https://cdn.vietnambiz.vn/1881912202208555/images/2025/08/09/crawl-20250809140845799.jpg?width=700</v>
      </c>
      <c r="T23" t="s">
        <v>53</v>
      </c>
    </row>
    <row r="24" spans="1:20" x14ac:dyDescent="0.35">
      <c r="A24" t="s">
        <v>10</v>
      </c>
      <c r="B24" t="s">
        <v>433</v>
      </c>
      <c r="C24" t="s">
        <v>501</v>
      </c>
      <c r="D24" t="s">
        <v>435</v>
      </c>
      <c r="E24" t="s">
        <v>436</v>
      </c>
      <c r="F24" s="1">
        <v>45880.46875</v>
      </c>
      <c r="G24" t="s">
        <v>18</v>
      </c>
      <c r="H24">
        <v>76</v>
      </c>
      <c r="I24" t="s">
        <v>13</v>
      </c>
      <c r="J24" t="s">
        <v>12</v>
      </c>
      <c r="L24" t="str">
        <f t="shared" si="1"/>
        <v>x</v>
      </c>
      <c r="M24" t="str">
        <v>x</v>
      </c>
      <c r="N24" t="str">
        <v>CafeF</v>
      </c>
      <c r="O24" t="str">
        <v>Trung lập</v>
      </c>
      <c r="P24" s="16">
        <v>45880.423611111109</v>
      </c>
      <c r="Q24" s="72" t="str">
        <v>Mỹ nhắm thẳng vào “bạn hàng” lớn nhất của dầu Nga: Quốc gia chủ chốt BRICS liệu có buông tay?</v>
      </c>
      <c r="R24" t="str">
        <v>Ông Trump đang cân nhắc đánh thuế Trung Quốc tương tự Ấn Độ vì mua dầu Nga.  Trung Quốc nhập kỷ lục 108,5 triệu tấn dầu Nga năm 2024.  Sắc lệnh thuế cho phép giám sát các nước nhập khẩu dầu từ Nga.  Trung Quốc là khách hàng dầu lớn nhất, là "phao cứu sinh" kinh tế cho Moscow.  Phó Tổng thống Vance nhấn mạnh thuế quan là công cụ đàm phán hiệu quả.</v>
      </c>
      <c r="S24" t="str">
        <v>https://cafefcdn.com/thumb_w/640/203337114487263232/2025/8/11/avatar1754881851630-17548818527221877829362.png</v>
      </c>
      <c r="T24" t="s">
        <v>53</v>
      </c>
    </row>
    <row r="25" spans="1:20" ht="20" thickBot="1" x14ac:dyDescent="0.5">
      <c r="A25" t="s">
        <v>14</v>
      </c>
      <c r="B25" t="s">
        <v>437</v>
      </c>
      <c r="C25" t="s">
        <v>502</v>
      </c>
      <c r="D25" t="s">
        <v>439</v>
      </c>
      <c r="E25" t="s">
        <v>440</v>
      </c>
      <c r="F25" s="1">
        <v>45880.442361111112</v>
      </c>
      <c r="G25" t="s">
        <v>18</v>
      </c>
      <c r="H25">
        <v>70</v>
      </c>
      <c r="I25" t="s">
        <v>13</v>
      </c>
      <c r="J25" t="s">
        <v>12</v>
      </c>
      <c r="L25" s="153" t="s">
        <v>18</v>
      </c>
      <c r="M25" s="153"/>
      <c r="N25" s="153"/>
      <c r="O25" s="153"/>
      <c r="P25" s="153"/>
      <c r="Q25" s="153"/>
      <c r="R25" s="153"/>
      <c r="S25" s="153"/>
      <c r="T25" t="s">
        <v>53</v>
      </c>
    </row>
    <row r="26" spans="1:20" ht="15" thickTop="1" x14ac:dyDescent="0.35">
      <c r="A26" t="s">
        <v>44</v>
      </c>
      <c r="B26" t="s">
        <v>441</v>
      </c>
      <c r="C26" t="s">
        <v>503</v>
      </c>
      <c r="D26" t="s">
        <v>443</v>
      </c>
      <c r="E26" t="s">
        <v>444</v>
      </c>
      <c r="F26" s="1">
        <v>45880.435416666667</v>
      </c>
      <c r="G26" t="s">
        <v>18</v>
      </c>
      <c r="H26">
        <v>80</v>
      </c>
      <c r="I26" t="s">
        <v>13</v>
      </c>
      <c r="J26" t="s">
        <v>12</v>
      </c>
      <c r="L26" s="17" t="s">
        <v>51</v>
      </c>
      <c r="M26" s="17" t="str" cm="1">
        <f t="array" ref="M26:S36">_xlfn.CHOOSECOLS(_xlfn.VSTACK(daily_8h30_news[#Headers],
  _xlfn._xlws.SORT(_xlfn._xlws.FILTER(daily_8h30_news[], daily_8h30_news[news_type]=L25),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44</v>
      </c>
      <c r="B27" t="s">
        <v>504</v>
      </c>
      <c r="C27" t="s">
        <v>505</v>
      </c>
      <c r="D27" t="s">
        <v>506</v>
      </c>
      <c r="E27" t="s">
        <v>507</v>
      </c>
      <c r="F27" s="1">
        <v>45880.321527777778</v>
      </c>
      <c r="G27" t="s">
        <v>18</v>
      </c>
      <c r="H27">
        <v>87</v>
      </c>
      <c r="I27" t="s">
        <v>15</v>
      </c>
      <c r="J27" t="s">
        <v>12</v>
      </c>
      <c r="L27" t="str">
        <f t="shared" ref="L27:L36" si="2">M27</f>
        <v/>
      </c>
      <c r="M27" t="str">
        <v/>
      </c>
      <c r="N27" t="str">
        <v>VietStock</v>
      </c>
      <c r="O27" t="str">
        <v>Tích cực</v>
      </c>
      <c r="P27" s="16">
        <v>45880.46875</v>
      </c>
      <c r="Q27" s="72" t="str">
        <v>Giá vốn và lãi vay giảm mạnh, PGV lãi đậm quý 2</v>
      </c>
      <c r="R27" t="str">
        <v>Trong quý 2/2025, PGV đạt lợi nhuận ròng 882 tỷ đồng, trái ngược khoản lỗ 295 tỷ cùng kỳ. Doanh thu thuần giảm 6% còn gần 12 ngàn tỷ, nhưng giá vốn giảm mạnh 14%. Chi phí tài chính giảm 12% nhờ lãi vay đi xuống đáng kể. Lũy kế sáu tháng, doanh thu thuần tăng 1%, lãi ròng đạt 978 tỷ đồng. Tổng tài sản PGV giảm nhẹ, nợ vay dài hạn cũng giảm 5%.</v>
      </c>
      <c r="S27" t="str">
        <v>https://image.vietstock.vn/2025/08/11/PGV-q2-2025.png</v>
      </c>
      <c r="T27" t="s">
        <v>53</v>
      </c>
    </row>
    <row r="28" spans="1:20" x14ac:dyDescent="0.35">
      <c r="A28" t="s">
        <v>14</v>
      </c>
      <c r="B28" t="s">
        <v>445</v>
      </c>
      <c r="C28" t="s">
        <v>508</v>
      </c>
      <c r="D28" t="s">
        <v>447</v>
      </c>
      <c r="E28" t="s">
        <v>448</v>
      </c>
      <c r="F28" s="1">
        <v>45880.002083333333</v>
      </c>
      <c r="G28" t="s">
        <v>18</v>
      </c>
      <c r="H28">
        <v>84</v>
      </c>
      <c r="I28" t="s">
        <v>13</v>
      </c>
      <c r="J28" t="s">
        <v>16</v>
      </c>
      <c r="L28" t="str">
        <f t="shared" si="2"/>
        <v>x</v>
      </c>
      <c r="M28" t="str">
        <v>x</v>
      </c>
      <c r="N28" t="str">
        <v>Vietnambiz</v>
      </c>
      <c r="O28" t="str">
        <v>Tích cực</v>
      </c>
      <c r="P28" s="16">
        <v>45880.606944444444</v>
      </c>
      <c r="Q28" s="72" t="str">
        <v>Vingroup công bố hai trụ cột trọng điểm mới là hạ tầng và năng lượng xanh</v>
      </c>
      <c r="R28" t="str">
        <v>Vingroup bổ sung hai trụ cột mới Hạ tầng và Năng lượng xanh bên cạnh công nghệ, thương mại, thiện nguyện.  VinSpeed đề xuất đầu tư tuyến đường sắt cao tốc Hà Nội - Quảng Ninh năm 2025.  VinEnergo đặt mục tiêu 80 GW năng lượng tái tạo, pin lưu trữ tại bốn quốc gia.  Vingroup có tài sản 964.439 tỷ đồng, doanh thu thuần 130.366 tỷ đồng.  Tập đoàn cam kết kiến tạo hạ tầng và năng lượng, đưa Việt Nam phát triển thịnh vượng.</v>
      </c>
      <c r="S28" t="str">
        <v>https://cdn.vietnambiz.vn/1881912202208555/images/2025/08/11/photo-import-20250811143237670.jpeg?width=700</v>
      </c>
      <c r="T28" t="s">
        <v>53</v>
      </c>
    </row>
    <row r="29" spans="1:20" x14ac:dyDescent="0.35">
      <c r="A29" t="s">
        <v>14</v>
      </c>
      <c r="B29" t="s">
        <v>509</v>
      </c>
      <c r="C29" t="s">
        <v>510</v>
      </c>
      <c r="D29" t="s">
        <v>511</v>
      </c>
      <c r="E29" t="s">
        <v>512</v>
      </c>
      <c r="F29" s="1">
        <v>45880.001388888886</v>
      </c>
      <c r="G29" t="s">
        <v>18</v>
      </c>
      <c r="H29">
        <v>86</v>
      </c>
      <c r="I29" t="s">
        <v>11</v>
      </c>
      <c r="J29" t="s">
        <v>16</v>
      </c>
      <c r="L29" t="str">
        <f t="shared" si="2"/>
        <v/>
      </c>
      <c r="M29" t="str">
        <v/>
      </c>
      <c r="N29" t="str">
        <v>Vietnambiz</v>
      </c>
      <c r="O29" t="str">
        <v>Tích cực</v>
      </c>
      <c r="P29" s="16">
        <v>45880.435416666667</v>
      </c>
      <c r="Q29" s="72" t="str">
        <v>Sau nhiều năm, Việt Nam mới lại xuất hiện cổ phiếu trên 1 triệu đồng</v>
      </c>
      <c r="R29" t="str">
        <v>Cổ phiếu F88 tăng lên 1.022.100 đồng, dẫn đầu thị giá toàn thị trường chứng khoán Việt Nam. Đây là phiên tăng trần thứ hai liên tiếp kể từ khi được giao dịch trên UPCoM. Vốn hóa F88 đạt 8.447 tỷ đồng, ghi nhận doanh thu hợp nhất 1.744 tỷ đồng. Mekong Capital nắm gần 37% vốn điều lệ, tăng trưởng doanh thu 30%. F88 mở rộng thành hệ thống tài chính tiêu dùng, cầm đồ là mảng chủ lực.</v>
      </c>
      <c r="S29" t="str">
        <v>https://cdn.vietnambiz.vn/1881912202208555/images/2025/08/11/hinh-anh-11-8-25-luc-1025-20250811102537513.jpeg?width=700</v>
      </c>
      <c r="T29" t="s">
        <v>53</v>
      </c>
    </row>
    <row r="30" spans="1:20" x14ac:dyDescent="0.35">
      <c r="A30" t="s">
        <v>44</v>
      </c>
      <c r="B30" t="s">
        <v>453</v>
      </c>
      <c r="C30" t="s">
        <v>513</v>
      </c>
      <c r="D30" t="s">
        <v>455</v>
      </c>
      <c r="E30" t="s">
        <v>456</v>
      </c>
      <c r="F30" s="1">
        <v>45879.647916666669</v>
      </c>
      <c r="G30" t="s">
        <v>18</v>
      </c>
      <c r="H30">
        <v>86</v>
      </c>
      <c r="I30" t="s">
        <v>13</v>
      </c>
      <c r="J30" t="s">
        <v>12</v>
      </c>
      <c r="L30" t="str">
        <f t="shared" si="2"/>
        <v/>
      </c>
      <c r="M30" t="str">
        <v/>
      </c>
      <c r="N30" t="str">
        <v>Vietnambiz</v>
      </c>
      <c r="O30" t="str">
        <v>Tiêu cực</v>
      </c>
      <c r="P30" s="16">
        <v>45880.321527777778</v>
      </c>
      <c r="Q30" s="72" t="str">
        <v>Thêm một quỹ ngoại bán ra cổ phiếu Haxaco</v>
      </c>
      <c r="R30" t="str">
        <v xml:space="preserve">AFC VF Limited thoái vốn khỏi Haxaco sau khi bán 480.000 cổ phiếu vào ngày 5/8. Giá trị giao dịch ước tính khoảng 7,4 tỷ đồng, giảm sở hữu xuống 4,64% vốn điều lệ. Cùng ngày, cổ phiếu HAX giảm 6,7% với thanh khoản đạt gần 16 triệu đơn vị. Trước đó, Pyn Elite Fund và nhiều nội bộ cũng bán ra cổ phiếu HAX trong tháng 7. Phiên đấu giá khu đất 1.131 tỷ đồng của Haxaco không thành công, cổ phiếu điều chỉnh giảm 10%.
</v>
      </c>
      <c r="S30" t="str">
        <v>https://cdn.vietnambiz.vn/1881912202208555/images/2025/08/11/hinh-anh-11-8-25-luc-0734-20250811073456888.jpeg?width=700</v>
      </c>
      <c r="T30" t="s">
        <v>53</v>
      </c>
    </row>
    <row r="31" spans="1:20" x14ac:dyDescent="0.35">
      <c r="A31" t="s">
        <v>14</v>
      </c>
      <c r="B31" t="s">
        <v>457</v>
      </c>
      <c r="C31" t="s">
        <v>514</v>
      </c>
      <c r="D31" t="s">
        <v>459</v>
      </c>
      <c r="E31" t="s">
        <v>460</v>
      </c>
      <c r="F31" s="1">
        <v>45878.359027777777</v>
      </c>
      <c r="G31" t="s">
        <v>18</v>
      </c>
      <c r="H31">
        <v>81</v>
      </c>
      <c r="I31" t="s">
        <v>13</v>
      </c>
      <c r="J31" t="s">
        <v>52</v>
      </c>
      <c r="L31" t="str">
        <f t="shared" si="2"/>
        <v/>
      </c>
      <c r="M31" t="str">
        <v/>
      </c>
      <c r="N31" t="str">
        <v>Vietnambiz</v>
      </c>
      <c r="O31" t="str">
        <v>Tích cực</v>
      </c>
      <c r="P31" s="16">
        <v>45879.647916666669</v>
      </c>
      <c r="Q31" s="72" t="str">
        <v>T&amp;T Group và Saigon Co.op hợp tác phát triển mô hình bán lẻ tại các khu đô thị toàn quốc</v>
      </c>
      <c r="R31" t="str">
        <v>Tập đoàn T&amp;T Group và Saigon Co.op hợp tác phát triển bán lẻ toàn quốc, 500 đại siêu thị.  SCID tư vấn quản lý vận hành trung tâm thương mại, đảm bảo hiệu quả khai thác.  Mục tiêu tích hợp tiện ích thương mại, bán lẻ vào không gian đô thị hiện đại.  Saigon Co.op sở hữu nhiều mô hình bán lẻ, từ Co.opmart đến Cheers 24h.  T&amp;T Group phát triển bất động sản quy mô lớn, hướng tới đô thị xanh, thông minh, bền vững.</v>
      </c>
      <c r="S31" t="str">
        <v>https://cdn.vietnambiz.vn/1881912202208555/images/2025/08/10/photo-import-2025081015311179.jpeg?width=700</v>
      </c>
      <c r="T31" t="s">
        <v>53</v>
      </c>
    </row>
    <row r="32" spans="1:20" x14ac:dyDescent="0.35">
      <c r="L32" t="str">
        <f t="shared" si="2"/>
        <v/>
      </c>
      <c r="M32" t="str">
        <v/>
      </c>
      <c r="N32" t="str">
        <v>CafeF</v>
      </c>
      <c r="O32" t="str">
        <v>Tích cực</v>
      </c>
      <c r="P32" s="16">
        <v>45880.583333333336</v>
      </c>
      <c r="Q32" s="72" t="str">
        <v>Những bước chân dồn dập trong 'Thế trận F2' của bầu Hiển và 2 con trai</v>
      </c>
      <c r="R32" t="str">
        <v>Tập đoàn T&amp;T Group kiến tạo hệ sinh thái F2, kết nối bất động sản, hàng không và ngân hàng vững chắc. Dự án T&amp;T City Millennia 267 ha, cung cấp 9.000 sản phẩm đa dạng thu hút cư dân. Vietravel Airlines đặt mục tiêu 10 máy bay vào cuối năm 2025, mở rộng mạng bay quốc tế. SHB báo lãi hơn 8.900 tỷ đồng, tăng 30% trong sáu tháng đầu năm. "Bầu" Hiển điều phối chiến lược, con trai điều hành các mặt trận, tạo sức bật tăng trưởng.</v>
      </c>
      <c r="S32" t="str">
        <v>https://cafefcdn.com/thumb_w/640/203337114487263232/2025/8/11/avatar1754895589590-1754895590002995884860.png</v>
      </c>
      <c r="T32" t="s">
        <v>53</v>
      </c>
    </row>
    <row r="33" spans="12:20" x14ac:dyDescent="0.35">
      <c r="L33" t="str">
        <f t="shared" si="2"/>
        <v/>
      </c>
      <c r="M33" t="str">
        <v/>
      </c>
      <c r="N33" t="str">
        <v>CafeF</v>
      </c>
      <c r="O33" t="str">
        <v>Tích cực</v>
      </c>
      <c r="P33" s="16">
        <v>45880.442361111112</v>
      </c>
      <c r="Q33" s="72" t="str">
        <v>Cổ phiếu MSN của Masan tăng kịch trần, tài sản tỷ phú Nguyễn Đăng Quang chạm mốc 1,2 tỷ USD</v>
      </c>
      <c r="R33" t="str">
        <v>Cổ phiếu MSN tăng kịch trần 82.000 đồng/cp, thanh khoản gần 16 triệu đơn vị. Tài sản ông Nguyễn Đăng Quang tăng 75 triệu USD, đạt 1,2 tỷ USD. Ông nắm 31,19% cổ phần Masan Group, gần 446,3 triệu cổ phiếu MSN. Masan Group Q2/2025 doanh thu 18.315 tỷ, lợi nhuận sau thuế 1.619 tỷ đồng. Lợi nhuận 6 tháng đầu năm 2025 tăng hơn 80%, vượt 50% kế hoạch.</v>
      </c>
      <c r="S33" t="str">
        <v>https://cafefcdn.com/thumb_w/640/203337114487263232/2025/8/11/avatar1754883284264-17548832845801505933916.jpg</v>
      </c>
      <c r="T33" t="s">
        <v>53</v>
      </c>
    </row>
    <row r="34" spans="12:20" x14ac:dyDescent="0.35">
      <c r="L34" t="str">
        <f t="shared" si="2"/>
        <v>x</v>
      </c>
      <c r="M34" t="str">
        <v>x</v>
      </c>
      <c r="N34" t="str">
        <v>CafeF</v>
      </c>
      <c r="O34" t="str">
        <v>Tích cực</v>
      </c>
      <c r="P34" s="16">
        <v>45880.002083333333</v>
      </c>
      <c r="Q34" s="72" t="str">
        <v>“Đại gia” dầu khí kỳ vọng hưởng lợi lớn từ siêu dự án 12 tỷ USD Lô B - Ô Môn</v>
      </c>
      <c r="R34" t="str">
        <v>PVS đạt 7.383 tỷ đồng doanh thu quý 2/2025, tăng 32% với biên lợi nhuận gộp 6%. Lũy kế 6 tháng, doanh thu thuần đạt gần 13.397 tỷ đồng, tăng 44%. PVS hoàn thành 79% mục tiêu lợi nhuận cả năm với 619 tỷ đồng lợi nhuận sau thuế. Dự kiến quý 3, doanh thu PVS tăng trưởng hai chữ số nhờ dự án Lô B. PVS là nhà cung cấp FSO duy nhất cho dự án Lô B trị giá 12 tỷ USD.</v>
      </c>
      <c r="S34" t="str">
        <v>https://cafefcdn.com/thumb_w/640/203337114487263232/2025/8/10/avatar1754845394606-1754845395239803365468.jpeg</v>
      </c>
      <c r="T34" t="s">
        <v>53</v>
      </c>
    </row>
    <row r="35" spans="12:20" x14ac:dyDescent="0.35">
      <c r="L35" t="str">
        <f t="shared" si="2"/>
        <v>x</v>
      </c>
      <c r="M35" t="str">
        <v>x</v>
      </c>
      <c r="N35" t="str">
        <v>CafeF</v>
      </c>
      <c r="O35" t="str">
        <v>Trung lập</v>
      </c>
      <c r="P35" s="16">
        <v>45880.001388888886</v>
      </c>
      <c r="Q35" s="72" t="str">
        <v>VNPT rao bán cổ phần của một công ty với giá hơn 275.000 đồng/cp</v>
      </c>
      <c r="R35" t="str">
        <v xml:space="preserve">SHS thông báo VNPT bán đấu giá 14.400 cổ phần, chiếm 28,8%, giá khởi điểm 275.255 đồng/cổ phần. VNPT dự kiến thu về tối thiểu 3,96 tỷ đồng từ việc thoái vốn tại CTCP Phát triển Viễn thông. Đấu giá diễn ra ngày 09/09/2025, hoàn thành chuyển nhượng vốn trước ngày 03/12/2025. Công ty năm 2024 đạt doanh thu 16,15 tỷ đồng và lợi nhuận sau thuế 612,4 triệu đồng. Quyết định thoái vốn nhằm cơ cấu lại theo Đề án của Thủ tướng Chính phủ.
</v>
      </c>
      <c r="S35" t="str">
        <v>https://cafefcdn.com/thumb_w/640/203337114487263232/2025/8/10/avatar1754844551877-175484455235720186876.jpg</v>
      </c>
      <c r="T35" t="s">
        <v>53</v>
      </c>
    </row>
    <row r="36" spans="12:20" x14ac:dyDescent="0.35">
      <c r="L36" t="str">
        <f t="shared" si="2"/>
        <v>o</v>
      </c>
      <c r="M36" t="str">
        <v>o</v>
      </c>
      <c r="N36" t="str">
        <v>CafeF</v>
      </c>
      <c r="O36" t="str">
        <v>Tích cực</v>
      </c>
      <c r="P36" s="16">
        <v>45878.359027777777</v>
      </c>
      <c r="Q36" s="72" t="str">
        <v>Một doanh nghiệp đã nhận hơn 38.000 tỷ đồng cổ tức từ Honda trước thềm Hà Nội sắp bỏ dần xe xăng</v>
      </c>
      <c r="R36" t="str">
        <v xml:space="preserve">VEAM, doanh nghiệp ô tô lớn, kiếm lợi nhuận từ cổ phần Honda, Toyota, và Ford. Nửa đầu năm 2025, VEAM lãi 3.410 tỷ đồng nhờ liên doanh, cổ tức 5.932 tỷ từ Honda. VEAM đã thu hơn 38.300 tỷ đồng cổ tức từ Honda Việt Nam từ năm 2018. Thủ tướng ra chỉ thị về lộ trình cấm xe xăng, ảnh hưởng đến VEAM. Honda đặt mục tiêu thị phần xe điện số 1, ROS trên 15% vào năm 2030.
</v>
      </c>
      <c r="S36" t="str">
        <v>https://cafefcdn.com/thumb_w/640/203337114487263232/2025/8/9/avatar1754712503341-17547125040151612088756.jpg</v>
      </c>
      <c r="T36" t="s">
        <v>53</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topLeftCell="A27" workbookViewId="0">
      <selection activeCell="B53" sqref="B53"/>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t="s">
        <v>27</v>
      </c>
      <c r="B1" t="s">
        <v>19</v>
      </c>
      <c r="C1" t="s">
        <v>28</v>
      </c>
      <c r="D1" t="s">
        <v>45</v>
      </c>
      <c r="E1" t="s">
        <v>29</v>
      </c>
      <c r="F1" t="s">
        <v>37</v>
      </c>
      <c r="G1" t="s">
        <v>30</v>
      </c>
      <c r="H1" t="s">
        <v>31</v>
      </c>
      <c r="J1" s="155" t="s">
        <v>24</v>
      </c>
      <c r="K1" s="155"/>
      <c r="L1" s="155"/>
      <c r="M1" s="155"/>
      <c r="N1" s="155"/>
      <c r="P1" s="155" t="s">
        <v>25</v>
      </c>
      <c r="Q1" s="155"/>
      <c r="R1" s="155"/>
      <c r="S1" s="155"/>
      <c r="T1" s="155"/>
      <c r="V1" s="155" t="s">
        <v>39</v>
      </c>
      <c r="W1" s="155"/>
      <c r="X1" s="155"/>
      <c r="Y1" s="155"/>
      <c r="Z1" s="155"/>
    </row>
    <row r="2" spans="1:26" ht="15" thickTop="1" x14ac:dyDescent="0.35">
      <c r="A2" s="1">
        <v>45880</v>
      </c>
      <c r="B2" t="s">
        <v>24</v>
      </c>
      <c r="C2">
        <v>1596.8599853515625</v>
      </c>
      <c r="D2">
        <v>11.9100341796875</v>
      </c>
      <c r="E2">
        <v>7.5144544285965509E-3</v>
      </c>
      <c r="F2">
        <v>8.4414659456210628E-2</v>
      </c>
      <c r="G2" t="s">
        <v>38</v>
      </c>
      <c r="H2"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
        <v>45877</v>
      </c>
      <c r="B3" t="s">
        <v>24</v>
      </c>
      <c r="C3">
        <v>1584.949951171875</v>
      </c>
      <c r="D3">
        <v>3.139892578125</v>
      </c>
      <c r="E3">
        <v>1.984999754595318E-3</v>
      </c>
      <c r="F3">
        <v>7.6900205027614077E-2</v>
      </c>
      <c r="G3" t="s">
        <v>38</v>
      </c>
      <c r="H3" t="s">
        <v>32</v>
      </c>
      <c r="J3" s="2">
        <v>45880</v>
      </c>
      <c r="K3">
        <v>1596.8599853515625</v>
      </c>
      <c r="L3">
        <v>11.9100341796875</v>
      </c>
      <c r="M3">
        <v>7.5144544285965509E-3</v>
      </c>
      <c r="N3">
        <v>8.4414659456210628E-2</v>
      </c>
      <c r="P3" s="2">
        <v>45880</v>
      </c>
      <c r="Q3">
        <v>1741.9000244140625</v>
      </c>
      <c r="R3">
        <v>12.820068359375</v>
      </c>
      <c r="S3">
        <v>7.4143872378389375E-3</v>
      </c>
      <c r="T3">
        <v>8.3819867611828358E-2</v>
      </c>
      <c r="V3" s="2">
        <v>45880</v>
      </c>
      <c r="W3">
        <v>1737.5</v>
      </c>
      <c r="X3">
        <v>14.300048828125</v>
      </c>
      <c r="Y3">
        <v>8.298542962701605E-3</v>
      </c>
      <c r="Z3">
        <v>8.3929535316625392E-2</v>
      </c>
    </row>
    <row r="4" spans="1:26" x14ac:dyDescent="0.35">
      <c r="A4" s="1">
        <v>45876</v>
      </c>
      <c r="B4" t="s">
        <v>24</v>
      </c>
      <c r="C4">
        <v>1581.81005859375</v>
      </c>
      <c r="D4">
        <v>8.10009765625</v>
      </c>
      <c r="E4">
        <v>5.1471350231682145E-3</v>
      </c>
      <c r="F4">
        <v>7.4915205273018759E-2</v>
      </c>
      <c r="G4" t="s">
        <v>38</v>
      </c>
      <c r="H4" t="s">
        <v>32</v>
      </c>
      <c r="J4" s="2">
        <v>45877</v>
      </c>
      <c r="K4">
        <v>1584.949951171875</v>
      </c>
      <c r="L4">
        <v>3.139892578125</v>
      </c>
      <c r="M4">
        <v>1.984999754595318E-3</v>
      </c>
      <c r="N4">
        <v>7.6900205027614077E-2</v>
      </c>
      <c r="P4" s="2">
        <v>45877</v>
      </c>
      <c r="Q4">
        <v>1729.0799560546875</v>
      </c>
      <c r="R4">
        <v>-5.77001953125</v>
      </c>
      <c r="S4">
        <v>-3.3259472648643484E-3</v>
      </c>
      <c r="T4">
        <v>7.6405480373989421E-2</v>
      </c>
      <c r="V4" s="2">
        <v>45877</v>
      </c>
      <c r="W4">
        <v>1723.199951171875</v>
      </c>
      <c r="X4">
        <v>-1.60009765625</v>
      </c>
      <c r="Y4">
        <v>-9.2770037740730338E-4</v>
      </c>
      <c r="Z4">
        <v>7.5630992353923787E-2</v>
      </c>
    </row>
    <row r="5" spans="1:26" x14ac:dyDescent="0.35">
      <c r="A5" s="1">
        <v>45875</v>
      </c>
      <c r="B5" t="s">
        <v>24</v>
      </c>
      <c r="C5">
        <v>1573.7099609375</v>
      </c>
      <c r="D5">
        <v>26.5599365234375</v>
      </c>
      <c r="E5">
        <v>1.7167007791307309E-2</v>
      </c>
      <c r="F5">
        <v>6.9768070249850545E-2</v>
      </c>
      <c r="G5" t="s">
        <v>38</v>
      </c>
      <c r="H5" t="s">
        <v>32</v>
      </c>
      <c r="J5" s="2">
        <v>45876</v>
      </c>
      <c r="K5">
        <v>1581.81005859375</v>
      </c>
      <c r="L5">
        <v>8.10009765625</v>
      </c>
      <c r="M5">
        <v>5.1471350231682145E-3</v>
      </c>
      <c r="N5">
        <v>7.4915205273018759E-2</v>
      </c>
      <c r="P5" s="2">
        <v>45876</v>
      </c>
      <c r="Q5">
        <v>1734.8499755859375</v>
      </c>
      <c r="R5">
        <v>11.5399169921875</v>
      </c>
      <c r="S5">
        <v>6.6963672234376936E-3</v>
      </c>
      <c r="T5">
        <v>7.9731427638853769E-2</v>
      </c>
      <c r="V5" s="2">
        <v>45876</v>
      </c>
      <c r="W5">
        <v>1724.800048828125</v>
      </c>
      <c r="X5">
        <v>5.300048828125</v>
      </c>
      <c r="Y5">
        <v>3.0823197604681329E-3</v>
      </c>
      <c r="Z5">
        <v>7.6558692731331091E-2</v>
      </c>
    </row>
    <row r="6" spans="1:26" x14ac:dyDescent="0.35">
      <c r="A6" s="1">
        <v>45874</v>
      </c>
      <c r="B6" t="s">
        <v>24</v>
      </c>
      <c r="C6">
        <v>1547.1500244140625</v>
      </c>
      <c r="D6">
        <v>18.9600830078125</v>
      </c>
      <c r="E6">
        <v>1.2406889022162693E-2</v>
      </c>
      <c r="F6">
        <v>5.2601062458543235E-2</v>
      </c>
      <c r="G6" t="s">
        <v>38</v>
      </c>
      <c r="H6" t="s">
        <v>32</v>
      </c>
      <c r="J6" s="2">
        <v>45875</v>
      </c>
      <c r="K6">
        <v>1573.7099609375</v>
      </c>
      <c r="L6">
        <v>26.5599365234375</v>
      </c>
      <c r="M6">
        <v>1.7167007791307309E-2</v>
      </c>
      <c r="N6">
        <v>6.9768070249850545E-2</v>
      </c>
      <c r="P6" s="2">
        <v>45875</v>
      </c>
      <c r="Q6">
        <v>1723.31005859375</v>
      </c>
      <c r="R6">
        <v>32.8800048828125</v>
      </c>
      <c r="S6">
        <v>1.9450674584631455E-2</v>
      </c>
      <c r="T6">
        <v>7.3035060415416075E-2</v>
      </c>
      <c r="V6" s="2">
        <v>45875</v>
      </c>
      <c r="W6">
        <v>1719.5</v>
      </c>
      <c r="X6">
        <v>29.9000244140625</v>
      </c>
      <c r="Y6">
        <v>1.7696510917439845E-2</v>
      </c>
      <c r="Z6">
        <v>7.3476372970862958E-2</v>
      </c>
    </row>
    <row r="7" spans="1:26" x14ac:dyDescent="0.35">
      <c r="A7" s="1">
        <v>45873</v>
      </c>
      <c r="B7" t="s">
        <v>24</v>
      </c>
      <c r="C7">
        <v>1528.18994140625</v>
      </c>
      <c r="D7">
        <v>32.97998046875</v>
      </c>
      <c r="E7">
        <v>2.205708986052457E-2</v>
      </c>
      <c r="F7">
        <v>4.0194173436380543E-2</v>
      </c>
      <c r="G7" t="s">
        <v>38</v>
      </c>
      <c r="H7" t="s">
        <v>32</v>
      </c>
      <c r="J7" s="2">
        <v>45874</v>
      </c>
      <c r="K7">
        <v>1547.1500244140625</v>
      </c>
      <c r="L7">
        <v>18.9600830078125</v>
      </c>
      <c r="M7">
        <v>1.2406889022162693E-2</v>
      </c>
      <c r="N7">
        <v>5.2601062458543235E-2</v>
      </c>
      <c r="P7" s="2">
        <v>45874</v>
      </c>
      <c r="Q7">
        <v>1690.4300537109375</v>
      </c>
      <c r="R7">
        <v>37.2100830078125</v>
      </c>
      <c r="S7">
        <v>2.2507641854814242E-2</v>
      </c>
      <c r="T7">
        <v>5.358438583078462E-2</v>
      </c>
      <c r="V7" s="2">
        <v>45874</v>
      </c>
      <c r="W7">
        <v>1689.5999755859375</v>
      </c>
      <c r="X7">
        <v>36.0999755859375</v>
      </c>
      <c r="Y7">
        <v>2.1832461799780711E-2</v>
      </c>
      <c r="Z7">
        <v>5.5779862053423113E-2</v>
      </c>
    </row>
    <row r="8" spans="1:26" x14ac:dyDescent="0.35">
      <c r="A8" s="1">
        <v>45870</v>
      </c>
      <c r="B8" t="s">
        <v>24</v>
      </c>
      <c r="C8">
        <v>1495.2099609375</v>
      </c>
      <c r="D8">
        <v>-7.31005859375</v>
      </c>
      <c r="E8">
        <v>-4.8651987985028899E-3</v>
      </c>
      <c r="F8">
        <v>1.8137083575855972E-2</v>
      </c>
      <c r="G8" t="s">
        <v>38</v>
      </c>
      <c r="H8" t="s">
        <v>32</v>
      </c>
      <c r="J8" s="2">
        <v>45873</v>
      </c>
      <c r="K8">
        <v>1528.18994140625</v>
      </c>
      <c r="L8">
        <v>32.97998046875</v>
      </c>
      <c r="M8">
        <v>2.205708986052457E-2</v>
      </c>
      <c r="N8">
        <v>4.0194173436380543E-2</v>
      </c>
      <c r="P8" s="2">
        <v>45873</v>
      </c>
      <c r="Q8">
        <v>1653.219970703125</v>
      </c>
      <c r="R8">
        <v>39.1099853515625</v>
      </c>
      <c r="S8">
        <v>2.4230062205484737E-2</v>
      </c>
      <c r="T8">
        <v>3.1076743975970378E-2</v>
      </c>
      <c r="V8" s="2">
        <v>45873</v>
      </c>
      <c r="W8">
        <v>1653.5</v>
      </c>
      <c r="X8">
        <v>38.5</v>
      </c>
      <c r="Y8">
        <v>2.3839009287925705E-2</v>
      </c>
      <c r="Z8">
        <v>3.3947400253642401E-2</v>
      </c>
    </row>
    <row r="9" spans="1:26" x14ac:dyDescent="0.35">
      <c r="A9" s="1">
        <v>45869</v>
      </c>
      <c r="B9" t="s">
        <v>24</v>
      </c>
      <c r="C9">
        <v>1502.52001953125</v>
      </c>
      <c r="D9">
        <v>-5.1099853515625</v>
      </c>
      <c r="E9">
        <v>-3.3894160603149537E-3</v>
      </c>
      <c r="F9">
        <v>2.3002282374358862E-2</v>
      </c>
      <c r="G9" t="s">
        <v>38</v>
      </c>
      <c r="H9" t="s">
        <v>32</v>
      </c>
      <c r="J9" s="2">
        <v>45870</v>
      </c>
      <c r="K9">
        <v>1495.2099609375</v>
      </c>
      <c r="L9">
        <v>-7.31005859375</v>
      </c>
      <c r="M9">
        <v>-4.8651987985028899E-3</v>
      </c>
      <c r="N9">
        <v>1.8137083575855972E-2</v>
      </c>
      <c r="P9" s="2">
        <v>45870</v>
      </c>
      <c r="Q9">
        <v>1614.1099853515625</v>
      </c>
      <c r="R9">
        <v>-1.1199951171875</v>
      </c>
      <c r="S9">
        <v>-6.9339668699219814E-4</v>
      </c>
      <c r="T9">
        <v>6.8466817704856409E-3</v>
      </c>
      <c r="V9" s="2">
        <v>45870</v>
      </c>
      <c r="W9">
        <v>1615</v>
      </c>
      <c r="X9">
        <v>7.699951171875</v>
      </c>
      <c r="Y9">
        <v>4.7906121682066427E-3</v>
      </c>
      <c r="Z9">
        <v>1.0108390965716696E-2</v>
      </c>
    </row>
    <row r="10" spans="1:26" x14ac:dyDescent="0.35">
      <c r="A10" s="1">
        <v>45868</v>
      </c>
      <c r="B10" t="s">
        <v>24</v>
      </c>
      <c r="C10">
        <v>1507.6300048828125</v>
      </c>
      <c r="D10">
        <v>14.219970703125</v>
      </c>
      <c r="E10">
        <v>9.5218127491261129E-3</v>
      </c>
      <c r="F10">
        <v>2.6391698434673816E-2</v>
      </c>
      <c r="G10" t="s">
        <v>38</v>
      </c>
      <c r="H10" t="s">
        <v>32</v>
      </c>
      <c r="J10" s="2">
        <v>45869</v>
      </c>
      <c r="K10">
        <v>1502.52001953125</v>
      </c>
      <c r="L10">
        <v>-5.1099853515625</v>
      </c>
      <c r="M10">
        <v>-3.3894160603149537E-3</v>
      </c>
      <c r="N10">
        <v>2.3002282374358862E-2</v>
      </c>
      <c r="P10" s="2">
        <v>45869</v>
      </c>
      <c r="Q10">
        <v>1615.22998046875</v>
      </c>
      <c r="R10">
        <v>-15.550048828125</v>
      </c>
      <c r="S10">
        <v>-9.5353441597083588E-3</v>
      </c>
      <c r="T10">
        <v>7.540078457477839E-3</v>
      </c>
      <c r="V10" s="2">
        <v>45869</v>
      </c>
      <c r="W10">
        <v>1607.300048828125</v>
      </c>
      <c r="X10">
        <v>-16</v>
      </c>
      <c r="Y10">
        <v>-9.8564649286806416E-3</v>
      </c>
      <c r="Z10">
        <v>5.3177787975100532E-3</v>
      </c>
    </row>
    <row r="11" spans="1:26" x14ac:dyDescent="0.35">
      <c r="A11" s="1">
        <v>45867</v>
      </c>
      <c r="B11" t="s">
        <v>24</v>
      </c>
      <c r="C11">
        <v>1493.4100341796875</v>
      </c>
      <c r="D11">
        <v>-64.010009765625</v>
      </c>
      <c r="E11">
        <v>-4.1100029510004576E-2</v>
      </c>
      <c r="F11">
        <v>1.6869885685547703E-2</v>
      </c>
      <c r="G11" t="s">
        <v>38</v>
      </c>
      <c r="H11" t="s">
        <v>32</v>
      </c>
      <c r="J11" s="2">
        <v>45868</v>
      </c>
      <c r="K11">
        <v>1507.6300048828125</v>
      </c>
      <c r="L11">
        <v>14.219970703125</v>
      </c>
      <c r="M11">
        <v>9.5218127491261129E-3</v>
      </c>
      <c r="N11">
        <v>2.6391698434673816E-2</v>
      </c>
      <c r="P11" s="2">
        <v>45868</v>
      </c>
      <c r="Q11">
        <v>1630.780029296875</v>
      </c>
      <c r="R11">
        <v>9.489990234375</v>
      </c>
      <c r="S11">
        <v>5.8533575151442641E-3</v>
      </c>
      <c r="T11">
        <v>1.7075422617186198E-2</v>
      </c>
      <c r="V11" s="2">
        <v>45868</v>
      </c>
      <c r="W11">
        <v>1623.300048828125</v>
      </c>
      <c r="X11">
        <v>2.300048828125</v>
      </c>
      <c r="Y11">
        <v>1.4189073584978118E-3</v>
      </c>
      <c r="Z11">
        <v>1.5174243726190695E-2</v>
      </c>
    </row>
    <row r="12" spans="1:26" x14ac:dyDescent="0.35">
      <c r="A12" s="1">
        <v>45866</v>
      </c>
      <c r="B12" t="s">
        <v>24</v>
      </c>
      <c r="C12">
        <v>1557.4200439453125</v>
      </c>
      <c r="D12">
        <v>26.2900390625</v>
      </c>
      <c r="E12">
        <v>1.7170350642114363E-2</v>
      </c>
      <c r="F12">
        <v>5.796991519555228E-2</v>
      </c>
      <c r="G12" t="s">
        <v>38</v>
      </c>
      <c r="H12" t="s">
        <v>32</v>
      </c>
      <c r="J12" s="2">
        <v>45867</v>
      </c>
      <c r="K12">
        <v>1493.4100341796875</v>
      </c>
      <c r="L12">
        <v>-64.010009765625</v>
      </c>
      <c r="M12">
        <v>-4.1100029510004576E-2</v>
      </c>
      <c r="N12">
        <v>1.6869885685547703E-2</v>
      </c>
      <c r="P12" s="2">
        <v>45867</v>
      </c>
      <c r="Q12">
        <v>1621.2900390625</v>
      </c>
      <c r="R12">
        <v>-74.3399658203125</v>
      </c>
      <c r="S12">
        <v>-4.3842091497696911E-2</v>
      </c>
      <c r="T12">
        <v>1.1222065102041934E-2</v>
      </c>
      <c r="V12" s="2">
        <v>45867</v>
      </c>
      <c r="W12">
        <v>1621</v>
      </c>
      <c r="X12">
        <v>-72</v>
      </c>
      <c r="Y12">
        <v>-4.2528056704075556E-2</v>
      </c>
      <c r="Z12">
        <v>1.3755336367692883E-2</v>
      </c>
    </row>
    <row r="13" spans="1:26" x14ac:dyDescent="0.35">
      <c r="A13" s="1">
        <v>45863</v>
      </c>
      <c r="B13" t="s">
        <v>24</v>
      </c>
      <c r="C13">
        <v>1531.1300048828125</v>
      </c>
      <c r="D13">
        <v>10.1099853515625</v>
      </c>
      <c r="E13">
        <v>6.6468456836472622E-3</v>
      </c>
      <c r="F13">
        <v>4.0799564553437917E-2</v>
      </c>
      <c r="G13" t="s">
        <v>38</v>
      </c>
      <c r="H13" t="s">
        <v>32</v>
      </c>
      <c r="J13" s="2">
        <v>45866</v>
      </c>
      <c r="K13">
        <v>1557.4200439453125</v>
      </c>
      <c r="L13">
        <v>26.2900390625</v>
      </c>
      <c r="M13">
        <v>1.7170350642114363E-2</v>
      </c>
      <c r="N13">
        <v>5.796991519555228E-2</v>
      </c>
      <c r="P13" s="2">
        <v>45866</v>
      </c>
      <c r="Q13">
        <v>1695.6300048828125</v>
      </c>
      <c r="R13">
        <v>26.300048828125</v>
      </c>
      <c r="S13">
        <v>1.5754853456462659E-2</v>
      </c>
      <c r="T13">
        <v>5.5064156599738845E-2</v>
      </c>
      <c r="V13" s="2">
        <v>45866</v>
      </c>
      <c r="W13">
        <v>1693</v>
      </c>
      <c r="X13">
        <v>20</v>
      </c>
      <c r="Y13">
        <v>1.1954572624028659E-2</v>
      </c>
      <c r="Z13">
        <v>5.6283393071768439E-2</v>
      </c>
    </row>
    <row r="14" spans="1:26" x14ac:dyDescent="0.35">
      <c r="A14" s="1">
        <v>45862</v>
      </c>
      <c r="B14" t="s">
        <v>24</v>
      </c>
      <c r="C14">
        <v>1521.02001953125</v>
      </c>
      <c r="D14">
        <v>8.7099609375</v>
      </c>
      <c r="E14">
        <v>5.75937512813951E-3</v>
      </c>
      <c r="F14">
        <v>3.4152718869790655E-2</v>
      </c>
      <c r="G14" t="s">
        <v>38</v>
      </c>
      <c r="H14" t="s">
        <v>32</v>
      </c>
      <c r="J14" s="2">
        <v>45863</v>
      </c>
      <c r="K14">
        <v>1531.1300048828125</v>
      </c>
      <c r="L14">
        <v>10.1099853515625</v>
      </c>
      <c r="M14">
        <v>6.6468456836472622E-3</v>
      </c>
      <c r="N14">
        <v>4.0799564553437917E-2</v>
      </c>
      <c r="P14" s="2">
        <v>45863</v>
      </c>
      <c r="Q14">
        <v>1669.3299560546875</v>
      </c>
      <c r="R14">
        <v>8.0999755859375</v>
      </c>
      <c r="S14">
        <v>4.8758905637207306E-3</v>
      </c>
      <c r="T14">
        <v>3.9309303143276186E-2</v>
      </c>
      <c r="V14" s="2">
        <v>45863</v>
      </c>
      <c r="W14">
        <v>1673</v>
      </c>
      <c r="X14">
        <v>17.5</v>
      </c>
      <c r="Y14">
        <v>1.0570824524312794E-2</v>
      </c>
      <c r="Z14">
        <v>4.4328820447739781E-2</v>
      </c>
    </row>
    <row r="15" spans="1:26" x14ac:dyDescent="0.35">
      <c r="A15" s="1">
        <v>45861</v>
      </c>
      <c r="B15" t="s">
        <v>24</v>
      </c>
      <c r="C15">
        <v>1512.31005859375</v>
      </c>
      <c r="D15">
        <v>2.77001953125</v>
      </c>
      <c r="E15">
        <v>1.835008982584041E-3</v>
      </c>
      <c r="F15">
        <v>2.8393343741651145E-2</v>
      </c>
      <c r="G15" t="s">
        <v>38</v>
      </c>
      <c r="H15" t="s">
        <v>32</v>
      </c>
      <c r="J15" s="2">
        <v>45862</v>
      </c>
      <c r="K15">
        <v>1521.02001953125</v>
      </c>
      <c r="L15">
        <v>8.7099609375</v>
      </c>
      <c r="M15">
        <v>5.75937512813951E-3</v>
      </c>
      <c r="N15">
        <v>3.4152718869790655E-2</v>
      </c>
      <c r="P15" s="2">
        <v>45862</v>
      </c>
      <c r="Q15">
        <v>1661.22998046875</v>
      </c>
      <c r="R15">
        <v>8.219970703125</v>
      </c>
      <c r="S15">
        <v>4.9727289336201075E-3</v>
      </c>
      <c r="T15">
        <v>3.4433412579555456E-2</v>
      </c>
      <c r="V15" s="2">
        <v>45862</v>
      </c>
      <c r="W15">
        <v>1655.5</v>
      </c>
      <c r="X15">
        <v>2.5</v>
      </c>
      <c r="Y15">
        <v>1.5124016938898865E-3</v>
      </c>
      <c r="Z15">
        <v>3.3757995923426987E-2</v>
      </c>
    </row>
    <row r="16" spans="1:26" x14ac:dyDescent="0.35">
      <c r="A16" s="1">
        <v>45860</v>
      </c>
      <c r="B16" t="s">
        <v>24</v>
      </c>
      <c r="C16">
        <v>1509.5400390625</v>
      </c>
      <c r="D16">
        <v>24.489990234375</v>
      </c>
      <c r="E16">
        <v>1.6491020119961952E-2</v>
      </c>
      <c r="F16">
        <v>2.6558334759067104E-2</v>
      </c>
      <c r="G16" t="s">
        <v>38</v>
      </c>
      <c r="H16" t="s">
        <v>32</v>
      </c>
      <c r="J16" s="2">
        <v>45861</v>
      </c>
      <c r="K16">
        <v>1512.31005859375</v>
      </c>
      <c r="L16">
        <v>2.77001953125</v>
      </c>
      <c r="M16">
        <v>1.835008982584041E-3</v>
      </c>
      <c r="N16">
        <v>2.8393343741651145E-2</v>
      </c>
      <c r="P16" s="2">
        <v>45861</v>
      </c>
      <c r="Q16">
        <v>1653.010009765625</v>
      </c>
      <c r="R16">
        <v>-2.969970703125</v>
      </c>
      <c r="S16">
        <v>-1.7934822510863313E-3</v>
      </c>
      <c r="T16">
        <v>2.9460683645935348E-2</v>
      </c>
      <c r="V16" s="2">
        <v>45861</v>
      </c>
      <c r="W16">
        <v>1653</v>
      </c>
      <c r="X16">
        <v>-2</v>
      </c>
      <c r="Y16">
        <v>-1.2084592145015227E-3</v>
      </c>
      <c r="Z16">
        <v>3.22455942295371E-2</v>
      </c>
    </row>
    <row r="17" spans="1:26" x14ac:dyDescent="0.35">
      <c r="A17" s="1">
        <v>45859</v>
      </c>
      <c r="B17" t="s">
        <v>24</v>
      </c>
      <c r="C17">
        <v>1485.050048828125</v>
      </c>
      <c r="D17">
        <v>-12.22998046875</v>
      </c>
      <c r="E17">
        <v>-8.1681316984459906E-3</v>
      </c>
      <c r="F17">
        <v>1.0067314639105152E-2</v>
      </c>
      <c r="G17" t="s">
        <v>38</v>
      </c>
      <c r="H17" t="s">
        <v>32</v>
      </c>
      <c r="J17" s="2">
        <v>45860</v>
      </c>
      <c r="K17">
        <v>1509.5400390625</v>
      </c>
      <c r="L17">
        <v>24.489990234375</v>
      </c>
      <c r="M17">
        <v>1.6491020119961952E-2</v>
      </c>
      <c r="N17">
        <v>2.6558334759067104E-2</v>
      </c>
      <c r="P17" s="2">
        <v>45860</v>
      </c>
      <c r="Q17">
        <v>1655.97998046875</v>
      </c>
      <c r="R17">
        <v>27.919921875</v>
      </c>
      <c r="S17">
        <v>1.714919651005764E-2</v>
      </c>
      <c r="T17">
        <v>3.125416589702168E-2</v>
      </c>
      <c r="V17" s="2">
        <v>45860</v>
      </c>
      <c r="W17">
        <v>1655</v>
      </c>
      <c r="X17">
        <v>30.5</v>
      </c>
      <c r="Y17">
        <v>1.8775007694675327E-2</v>
      </c>
      <c r="Z17">
        <v>3.3454053444038623E-2</v>
      </c>
    </row>
    <row r="18" spans="1:26" x14ac:dyDescent="0.35">
      <c r="A18" s="1">
        <v>45856</v>
      </c>
      <c r="B18" t="s">
        <v>24</v>
      </c>
      <c r="C18">
        <v>1497.280029296875</v>
      </c>
      <c r="D18">
        <v>7.27001953125</v>
      </c>
      <c r="E18">
        <v>4.8791749609746748E-3</v>
      </c>
      <c r="F18">
        <v>1.8235446337551142E-2</v>
      </c>
      <c r="G18" t="s">
        <v>38</v>
      </c>
      <c r="H18" t="s">
        <v>32</v>
      </c>
      <c r="J18" s="2">
        <v>45859</v>
      </c>
      <c r="K18">
        <v>1485.050048828125</v>
      </c>
      <c r="L18">
        <v>-12.22998046875</v>
      </c>
      <c r="M18">
        <v>-8.1681316984459906E-3</v>
      </c>
      <c r="N18">
        <v>1.0067314639105152E-2</v>
      </c>
      <c r="P18" s="2">
        <v>45859</v>
      </c>
      <c r="Q18">
        <v>1628.06005859375</v>
      </c>
      <c r="R18">
        <v>-15.8499755859375</v>
      </c>
      <c r="S18">
        <v>-9.641631997122424E-3</v>
      </c>
      <c r="T18">
        <v>1.4104969386964039E-2</v>
      </c>
      <c r="V18" s="2">
        <v>45859</v>
      </c>
      <c r="W18">
        <v>1624.5</v>
      </c>
      <c r="X18">
        <v>-13.5</v>
      </c>
      <c r="Y18">
        <v>-8.2417582417582125E-3</v>
      </c>
      <c r="Z18">
        <v>1.4679045749363295E-2</v>
      </c>
    </row>
    <row r="19" spans="1:26" x14ac:dyDescent="0.35">
      <c r="A19" s="1">
        <v>45855</v>
      </c>
      <c r="B19" t="s">
        <v>24</v>
      </c>
      <c r="C19">
        <v>1490.010009765625</v>
      </c>
      <c r="D19">
        <v>14.5400390625</v>
      </c>
      <c r="E19">
        <v>9.8545137150918283E-3</v>
      </c>
      <c r="F19">
        <v>1.3356271376576467E-2</v>
      </c>
      <c r="G19" t="s">
        <v>38</v>
      </c>
      <c r="H19" t="s">
        <v>32</v>
      </c>
      <c r="J19" s="2">
        <v>45856</v>
      </c>
      <c r="K19">
        <v>1497.280029296875</v>
      </c>
      <c r="L19">
        <v>7.27001953125</v>
      </c>
      <c r="M19">
        <v>4.8791749609746748E-3</v>
      </c>
      <c r="N19">
        <v>1.8235446337551142E-2</v>
      </c>
      <c r="P19" s="2">
        <v>45856</v>
      </c>
      <c r="Q19">
        <v>1643.9100341796875</v>
      </c>
      <c r="R19">
        <v>9.2100830078125</v>
      </c>
      <c r="S19">
        <v>5.6341122425616064E-3</v>
      </c>
      <c r="T19">
        <v>2.3746601384086463E-2</v>
      </c>
      <c r="V19" s="2">
        <v>45856</v>
      </c>
      <c r="W19">
        <v>1638</v>
      </c>
      <c r="X19">
        <v>0</v>
      </c>
      <c r="Y19">
        <v>0</v>
      </c>
      <c r="Z19">
        <v>2.2920803991121508E-2</v>
      </c>
    </row>
    <row r="20" spans="1:26" x14ac:dyDescent="0.35">
      <c r="A20" s="1">
        <v>45854</v>
      </c>
      <c r="B20" t="s">
        <v>24</v>
      </c>
      <c r="C20">
        <v>1475.469970703125</v>
      </c>
      <c r="D20">
        <v>14.8199462890625</v>
      </c>
      <c r="E20">
        <v>1.0146130860475999E-2</v>
      </c>
      <c r="F20">
        <v>3.5017576614846391E-3</v>
      </c>
      <c r="G20" t="s">
        <v>38</v>
      </c>
      <c r="H20" t="s">
        <v>32</v>
      </c>
      <c r="J20" s="2">
        <v>45855</v>
      </c>
      <c r="K20">
        <v>1490.010009765625</v>
      </c>
      <c r="L20">
        <v>14.5400390625</v>
      </c>
      <c r="M20">
        <v>9.8545137150918283E-3</v>
      </c>
      <c r="N20">
        <v>1.3356271376576467E-2</v>
      </c>
      <c r="P20" s="2">
        <v>45855</v>
      </c>
      <c r="Q20">
        <v>1634.699951171875</v>
      </c>
      <c r="R20">
        <v>20.2799072265625</v>
      </c>
      <c r="S20">
        <v>1.2561729088176099E-2</v>
      </c>
      <c r="T20">
        <v>1.8112489141524857E-2</v>
      </c>
      <c r="V20" s="2">
        <v>45855</v>
      </c>
      <c r="W20">
        <v>1638</v>
      </c>
      <c r="X20">
        <v>20</v>
      </c>
      <c r="Y20">
        <v>1.2360939431396822E-2</v>
      </c>
      <c r="Z20">
        <v>2.2920803991121508E-2</v>
      </c>
    </row>
    <row r="21" spans="1:26" x14ac:dyDescent="0.35">
      <c r="A21" s="1">
        <v>45853</v>
      </c>
      <c r="B21" t="s">
        <v>24</v>
      </c>
      <c r="C21">
        <v>1460.6500244140625</v>
      </c>
      <c r="D21">
        <v>-9.77001953125</v>
      </c>
      <c r="E21">
        <v>-6.6443731989913601E-3</v>
      </c>
      <c r="F21">
        <v>-6.6443731989913601E-3</v>
      </c>
      <c r="G21" t="s">
        <v>38</v>
      </c>
      <c r="H21" t="s">
        <v>32</v>
      </c>
      <c r="J21" s="2">
        <v>45854</v>
      </c>
      <c r="K21">
        <v>1475.469970703125</v>
      </c>
      <c r="L21">
        <v>14.8199462890625</v>
      </c>
      <c r="M21">
        <v>1.0146130860475999E-2</v>
      </c>
      <c r="N21">
        <v>3.5017576614846391E-3</v>
      </c>
      <c r="P21" s="2">
        <v>45854</v>
      </c>
      <c r="Q21">
        <v>1614.4200439453125</v>
      </c>
      <c r="R21">
        <v>20.580078125</v>
      </c>
      <c r="S21">
        <v>1.2912261310004114E-2</v>
      </c>
      <c r="T21">
        <v>5.5507600533487578E-3</v>
      </c>
      <c r="V21" s="2">
        <v>45854</v>
      </c>
      <c r="W21">
        <v>1618</v>
      </c>
      <c r="X21">
        <v>24</v>
      </c>
      <c r="Y21">
        <v>1.5056461731492998E-2</v>
      </c>
      <c r="Z21">
        <v>1.0559864559724685E-2</v>
      </c>
    </row>
    <row r="22" spans="1:26" x14ac:dyDescent="0.35">
      <c r="A22" s="1">
        <v>45880</v>
      </c>
      <c r="B22" t="s">
        <v>25</v>
      </c>
      <c r="C22">
        <v>1741.9000244140625</v>
      </c>
      <c r="D22">
        <v>12.820068359375</v>
      </c>
      <c r="E22">
        <v>7.4143872378389375E-3</v>
      </c>
      <c r="F22">
        <v>8.3819867611828358E-2</v>
      </c>
      <c r="G22" t="s">
        <v>38</v>
      </c>
      <c r="H22" t="s">
        <v>32</v>
      </c>
      <c r="J22" s="2">
        <v>45853</v>
      </c>
      <c r="K22">
        <v>1460.6500244140625</v>
      </c>
      <c r="L22">
        <v>-9.77001953125</v>
      </c>
      <c r="M22">
        <v>-6.6443731989913601E-3</v>
      </c>
      <c r="N22">
        <v>-6.6443731989913601E-3</v>
      </c>
      <c r="P22" s="2">
        <v>45853</v>
      </c>
      <c r="Q22">
        <v>1593.8399658203125</v>
      </c>
      <c r="R22">
        <v>-11.820068359375</v>
      </c>
      <c r="S22">
        <v>-7.3615012566553562E-3</v>
      </c>
      <c r="T22">
        <v>-7.3615012566553562E-3</v>
      </c>
      <c r="V22" s="2">
        <v>45853</v>
      </c>
      <c r="W22">
        <v>1594</v>
      </c>
      <c r="X22">
        <v>-7.199951171875</v>
      </c>
      <c r="Y22">
        <v>-4.4965971717683129E-3</v>
      </c>
      <c r="Z22">
        <v>-4.4965971717683129E-3</v>
      </c>
    </row>
    <row r="23" spans="1:26" ht="20" thickBot="1" x14ac:dyDescent="0.5">
      <c r="A23" s="1">
        <v>45877</v>
      </c>
      <c r="B23" t="s">
        <v>25</v>
      </c>
      <c r="C23">
        <v>1729.0799560546875</v>
      </c>
      <c r="D23">
        <v>-5.77001953125</v>
      </c>
      <c r="E23">
        <v>-3.3259472648643484E-3</v>
      </c>
      <c r="F23">
        <v>7.6405480373989421E-2</v>
      </c>
      <c r="G23" t="s">
        <v>38</v>
      </c>
      <c r="H23" t="s">
        <v>32</v>
      </c>
      <c r="J23" s="155" t="s">
        <v>22</v>
      </c>
      <c r="K23" s="155"/>
      <c r="L23" s="155"/>
      <c r="M23" s="155"/>
      <c r="N23" s="155"/>
      <c r="P23" s="155" t="s">
        <v>23</v>
      </c>
      <c r="Q23" s="155"/>
      <c r="R23" s="155"/>
      <c r="S23" s="155"/>
      <c r="T23" s="155"/>
      <c r="V23" s="155" t="s">
        <v>21</v>
      </c>
      <c r="W23" s="155"/>
      <c r="X23" s="155"/>
      <c r="Y23" s="155"/>
      <c r="Z23" s="155"/>
    </row>
    <row r="24" spans="1:26" ht="15" thickTop="1" x14ac:dyDescent="0.35">
      <c r="A24" s="1">
        <v>45876</v>
      </c>
      <c r="B24" t="s">
        <v>25</v>
      </c>
      <c r="C24">
        <v>1734.8499755859375</v>
      </c>
      <c r="D24">
        <v>11.5399169921875</v>
      </c>
      <c r="E24">
        <v>6.6963672234376936E-3</v>
      </c>
      <c r="F24">
        <v>7.9731427638853769E-2</v>
      </c>
      <c r="G24" t="s">
        <v>38</v>
      </c>
      <c r="H24"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
        <v>45875</v>
      </c>
      <c r="B25" t="s">
        <v>25</v>
      </c>
      <c r="C25">
        <v>1723.31005859375</v>
      </c>
      <c r="D25">
        <v>32.8800048828125</v>
      </c>
      <c r="E25">
        <v>1.9450674584631455E-2</v>
      </c>
      <c r="F25">
        <v>7.3035060415416075E-2</v>
      </c>
      <c r="G25" t="s">
        <v>38</v>
      </c>
      <c r="H25" t="s">
        <v>32</v>
      </c>
      <c r="J25" s="2">
        <v>45877</v>
      </c>
      <c r="K25">
        <v>44175.609375</v>
      </c>
      <c r="L25">
        <v>206.96875</v>
      </c>
      <c r="M25">
        <v>4.707190103173664E-3</v>
      </c>
      <c r="N25">
        <v>-3.9948145296829773E-3</v>
      </c>
      <c r="P25" s="2">
        <v>45880</v>
      </c>
      <c r="Q25">
        <v>9126.830078125</v>
      </c>
      <c r="R25">
        <v>31.099609375</v>
      </c>
      <c r="S25">
        <v>3.4191436830552924E-3</v>
      </c>
      <c r="T25">
        <v>1.4405970916445687E-2</v>
      </c>
      <c r="V25" s="2">
        <v>45880</v>
      </c>
      <c r="W25">
        <v>3647.546630859375</v>
      </c>
      <c r="X25">
        <v>12.41845703125</v>
      </c>
      <c r="Y25">
        <v>3.4162363574026244E-3</v>
      </c>
      <c r="Z25">
        <v>3.5962030946870338E-2</v>
      </c>
    </row>
    <row r="26" spans="1:26" x14ac:dyDescent="0.35">
      <c r="A26" s="1">
        <v>45874</v>
      </c>
      <c r="B26" t="s">
        <v>25</v>
      </c>
      <c r="C26">
        <v>1690.4300537109375</v>
      </c>
      <c r="D26">
        <v>37.2100830078125</v>
      </c>
      <c r="E26">
        <v>2.2507641854814242E-2</v>
      </c>
      <c r="F26">
        <v>5.358438583078462E-2</v>
      </c>
      <c r="G26" t="s">
        <v>38</v>
      </c>
      <c r="H26" t="s">
        <v>32</v>
      </c>
      <c r="J26" s="2">
        <v>45876</v>
      </c>
      <c r="K26">
        <v>43968.640625</v>
      </c>
      <c r="L26">
        <v>-224.48046875</v>
      </c>
      <c r="M26">
        <v>-5.0795341717050357E-3</v>
      </c>
      <c r="N26">
        <v>-8.7020046328566414E-3</v>
      </c>
      <c r="P26" s="2">
        <v>45877</v>
      </c>
      <c r="Q26">
        <v>9095.73046875</v>
      </c>
      <c r="R26">
        <v>-5.0390625</v>
      </c>
      <c r="S26">
        <v>-5.5369630916346502E-4</v>
      </c>
      <c r="T26">
        <v>1.0986827233390395E-2</v>
      </c>
      <c r="V26" s="2">
        <v>45877</v>
      </c>
      <c r="W26">
        <v>3635.128173828125</v>
      </c>
      <c r="X26">
        <v>-4.538330078125</v>
      </c>
      <c r="Y26">
        <v>-1.246908218995979E-3</v>
      </c>
      <c r="Z26">
        <v>3.2545794589467714E-2</v>
      </c>
    </row>
    <row r="27" spans="1:26" x14ac:dyDescent="0.35">
      <c r="A27" s="1">
        <v>45873</v>
      </c>
      <c r="B27" t="s">
        <v>25</v>
      </c>
      <c r="C27">
        <v>1653.219970703125</v>
      </c>
      <c r="D27">
        <v>39.1099853515625</v>
      </c>
      <c r="E27">
        <v>2.4230062205484737E-2</v>
      </c>
      <c r="F27">
        <v>3.1076743975970378E-2</v>
      </c>
      <c r="G27" t="s">
        <v>38</v>
      </c>
      <c r="H27" t="s">
        <v>32</v>
      </c>
      <c r="J27" s="2">
        <v>45875</v>
      </c>
      <c r="K27">
        <v>44193.12109375</v>
      </c>
      <c r="L27">
        <v>81.3828125</v>
      </c>
      <c r="M27">
        <v>1.8449241782565462E-3</v>
      </c>
      <c r="N27">
        <v>-3.6224704611516056E-3</v>
      </c>
      <c r="P27" s="2">
        <v>45876</v>
      </c>
      <c r="Q27">
        <v>9100.76953125</v>
      </c>
      <c r="R27">
        <v>-63.5400390625</v>
      </c>
      <c r="S27">
        <v>-6.9334234701472486E-3</v>
      </c>
      <c r="T27">
        <v>1.154052354255386E-2</v>
      </c>
      <c r="V27" s="2">
        <v>45876</v>
      </c>
      <c r="W27">
        <v>3639.66650390625</v>
      </c>
      <c r="X27">
        <v>5.671630859375</v>
      </c>
      <c r="Y27">
        <v>1.5607151516479068E-3</v>
      </c>
      <c r="Z27">
        <v>3.3792702808463693E-2</v>
      </c>
    </row>
    <row r="28" spans="1:26" x14ac:dyDescent="0.35">
      <c r="A28" s="1">
        <v>45870</v>
      </c>
      <c r="B28" t="s">
        <v>25</v>
      </c>
      <c r="C28">
        <v>1614.1099853515625</v>
      </c>
      <c r="D28">
        <v>-1.1199951171875</v>
      </c>
      <c r="E28">
        <v>-6.9339668699219814E-4</v>
      </c>
      <c r="F28">
        <v>6.8466817704856409E-3</v>
      </c>
      <c r="G28" t="s">
        <v>38</v>
      </c>
      <c r="H28" t="s">
        <v>32</v>
      </c>
      <c r="J28" s="2">
        <v>45874</v>
      </c>
      <c r="K28">
        <v>44111.73828125</v>
      </c>
      <c r="L28">
        <v>-61.90234375</v>
      </c>
      <c r="M28">
        <v>-1.4013412268982783E-3</v>
      </c>
      <c r="N28">
        <v>-5.4673946394081518E-3</v>
      </c>
      <c r="P28" s="2">
        <v>45875</v>
      </c>
      <c r="Q28">
        <v>9164.3095703125</v>
      </c>
      <c r="R28">
        <v>21.5791015625</v>
      </c>
      <c r="S28">
        <v>2.3602469345735955E-3</v>
      </c>
      <c r="T28">
        <v>1.8473947012701109E-2</v>
      </c>
      <c r="V28" s="2">
        <v>45875</v>
      </c>
      <c r="W28">
        <v>3633.994873046875</v>
      </c>
      <c r="X28">
        <v>16.397216796875</v>
      </c>
      <c r="Y28">
        <v>4.5326258901527972E-3</v>
      </c>
      <c r="Z28">
        <v>3.2231987656815786E-2</v>
      </c>
    </row>
    <row r="29" spans="1:26" x14ac:dyDescent="0.35">
      <c r="A29" s="1">
        <v>45869</v>
      </c>
      <c r="B29" t="s">
        <v>25</v>
      </c>
      <c r="C29">
        <v>1615.22998046875</v>
      </c>
      <c r="D29">
        <v>-15.550048828125</v>
      </c>
      <c r="E29">
        <v>-9.5353441597083588E-3</v>
      </c>
      <c r="F29">
        <v>7.540078457477839E-3</v>
      </c>
      <c r="G29" t="s">
        <v>38</v>
      </c>
      <c r="H29" t="s">
        <v>32</v>
      </c>
      <c r="J29" s="2">
        <v>45873</v>
      </c>
      <c r="K29">
        <v>44173.640625</v>
      </c>
      <c r="L29">
        <v>585.0625</v>
      </c>
      <c r="M29">
        <v>1.3422380934799083E-2</v>
      </c>
      <c r="N29">
        <v>-4.0660534125098735E-3</v>
      </c>
      <c r="P29" s="2">
        <v>45874</v>
      </c>
      <c r="Q29">
        <v>9142.73046875</v>
      </c>
      <c r="R29">
        <v>14.4306640625</v>
      </c>
      <c r="S29">
        <v>1.5808709585862779E-3</v>
      </c>
      <c r="T29">
        <v>1.6113700078127513E-2</v>
      </c>
      <c r="V29" s="2">
        <v>45874</v>
      </c>
      <c r="W29">
        <v>3617.59765625</v>
      </c>
      <c r="X29">
        <v>34.288818359375</v>
      </c>
      <c r="Y29">
        <v>9.5690379787525259E-3</v>
      </c>
      <c r="Z29">
        <v>2.7699361766662989E-2</v>
      </c>
    </row>
    <row r="30" spans="1:26" x14ac:dyDescent="0.35">
      <c r="A30" s="1">
        <v>45868</v>
      </c>
      <c r="B30" t="s">
        <v>25</v>
      </c>
      <c r="C30">
        <v>1630.780029296875</v>
      </c>
      <c r="D30">
        <v>9.489990234375</v>
      </c>
      <c r="E30">
        <v>5.8533575151442641E-3</v>
      </c>
      <c r="F30">
        <v>1.7075422617186198E-2</v>
      </c>
      <c r="G30" t="s">
        <v>38</v>
      </c>
      <c r="H30" t="s">
        <v>32</v>
      </c>
      <c r="J30" s="2">
        <v>45870</v>
      </c>
      <c r="K30">
        <v>43588.578125</v>
      </c>
      <c r="L30">
        <v>-542.40234375</v>
      </c>
      <c r="M30">
        <v>-1.2290738569338711E-2</v>
      </c>
      <c r="N30">
        <v>-1.7488434347308957E-2</v>
      </c>
      <c r="P30" s="2">
        <v>45873</v>
      </c>
      <c r="Q30">
        <v>9128.2998046875</v>
      </c>
      <c r="R30">
        <v>59.7197265625</v>
      </c>
      <c r="S30">
        <v>6.5853447891532912E-3</v>
      </c>
      <c r="T30">
        <v>1.4532829119541235E-2</v>
      </c>
      <c r="V30" s="2">
        <v>45873</v>
      </c>
      <c r="W30">
        <v>3583.308837890625</v>
      </c>
      <c r="X30">
        <v>23.35693359375</v>
      </c>
      <c r="Y30">
        <v>6.5610250423770999E-3</v>
      </c>
      <c r="Z30">
        <v>1.8130323787910463E-2</v>
      </c>
    </row>
    <row r="31" spans="1:26" x14ac:dyDescent="0.35">
      <c r="A31" s="1">
        <v>45867</v>
      </c>
      <c r="B31" t="s">
        <v>25</v>
      </c>
      <c r="C31">
        <v>1621.2900390625</v>
      </c>
      <c r="D31">
        <v>-74.3399658203125</v>
      </c>
      <c r="E31">
        <v>-4.3842091497696911E-2</v>
      </c>
      <c r="F31">
        <v>1.1222065102041934E-2</v>
      </c>
      <c r="G31" t="s">
        <v>38</v>
      </c>
      <c r="H31" t="s">
        <v>32</v>
      </c>
      <c r="J31" s="2">
        <v>45869</v>
      </c>
      <c r="K31">
        <v>44130.98046875</v>
      </c>
      <c r="L31">
        <v>-330.30078125</v>
      </c>
      <c r="M31">
        <v>-7.4289532816825821E-3</v>
      </c>
      <c r="N31">
        <v>-5.197695777970246E-3</v>
      </c>
      <c r="P31" s="2">
        <v>45870</v>
      </c>
      <c r="Q31">
        <v>9068.580078125</v>
      </c>
      <c r="R31">
        <v>-64.2294921875</v>
      </c>
      <c r="S31">
        <v>-7.0328294587775897E-3</v>
      </c>
      <c r="T31">
        <v>7.9474843303879439E-3</v>
      </c>
      <c r="V31" s="2">
        <v>45870</v>
      </c>
      <c r="W31">
        <v>3559.951904296875</v>
      </c>
      <c r="X31">
        <v>-13.25634765625</v>
      </c>
      <c r="Y31">
        <v>-3.7099286471770077E-3</v>
      </c>
      <c r="Z31">
        <v>1.1569298745533363E-2</v>
      </c>
    </row>
    <row r="32" spans="1:26" x14ac:dyDescent="0.35">
      <c r="A32" s="1">
        <v>45866</v>
      </c>
      <c r="B32" t="s">
        <v>25</v>
      </c>
      <c r="C32">
        <v>1695.6300048828125</v>
      </c>
      <c r="D32">
        <v>26.300048828125</v>
      </c>
      <c r="E32">
        <v>1.5754853456462659E-2</v>
      </c>
      <c r="F32">
        <v>5.5064156599738845E-2</v>
      </c>
      <c r="G32" t="s">
        <v>38</v>
      </c>
      <c r="H32" t="s">
        <v>32</v>
      </c>
      <c r="J32" s="2">
        <v>45868</v>
      </c>
      <c r="K32">
        <v>44461.28125</v>
      </c>
      <c r="L32">
        <v>-171.70703125</v>
      </c>
      <c r="M32">
        <v>-3.8470879468792685E-3</v>
      </c>
      <c r="N32">
        <v>2.2312575037123361E-3</v>
      </c>
      <c r="P32" s="2">
        <v>45869</v>
      </c>
      <c r="Q32">
        <v>9132.8095703125</v>
      </c>
      <c r="R32">
        <v>-4.130859375</v>
      </c>
      <c r="S32">
        <v>-4.5210531980466317E-4</v>
      </c>
      <c r="T32">
        <v>1.4980313789165534E-2</v>
      </c>
      <c r="V32" s="2">
        <v>45869</v>
      </c>
      <c r="W32">
        <v>3573.208251953125</v>
      </c>
      <c r="X32">
        <v>-42.508544921875</v>
      </c>
      <c r="Y32">
        <v>-1.1756602441489461E-2</v>
      </c>
      <c r="Z32">
        <v>1.5279227392710371E-2</v>
      </c>
    </row>
    <row r="33" spans="1:26" x14ac:dyDescent="0.35">
      <c r="A33" s="1">
        <v>45863</v>
      </c>
      <c r="B33" t="s">
        <v>25</v>
      </c>
      <c r="C33">
        <v>1669.3299560546875</v>
      </c>
      <c r="D33">
        <v>8.0999755859375</v>
      </c>
      <c r="E33">
        <v>4.8758905637207306E-3</v>
      </c>
      <c r="F33">
        <v>3.9309303143276186E-2</v>
      </c>
      <c r="G33" t="s">
        <v>38</v>
      </c>
      <c r="H33" t="s">
        <v>32</v>
      </c>
      <c r="J33" s="2">
        <v>45867</v>
      </c>
      <c r="K33">
        <v>44632.98828125</v>
      </c>
      <c r="L33">
        <v>-204.5703125</v>
      </c>
      <c r="M33">
        <v>-4.562476613713673E-3</v>
      </c>
      <c r="N33">
        <v>6.0783454505916046E-3</v>
      </c>
      <c r="P33" s="2">
        <v>45868</v>
      </c>
      <c r="Q33">
        <v>9136.9404296875</v>
      </c>
      <c r="R33">
        <v>0.6201171875</v>
      </c>
      <c r="S33">
        <v>6.7873844862065269E-5</v>
      </c>
      <c r="T33">
        <v>1.5432419108970197E-2</v>
      </c>
      <c r="V33" s="2">
        <v>45868</v>
      </c>
      <c r="W33">
        <v>3615.716796875</v>
      </c>
      <c r="X33">
        <v>6.005615234375</v>
      </c>
      <c r="Y33">
        <v>1.6637384356177343E-3</v>
      </c>
      <c r="Z33">
        <v>2.7035829834199832E-2</v>
      </c>
    </row>
    <row r="34" spans="1:26" x14ac:dyDescent="0.35">
      <c r="A34" s="1">
        <v>45862</v>
      </c>
      <c r="B34" t="s">
        <v>25</v>
      </c>
      <c r="C34">
        <v>1661.22998046875</v>
      </c>
      <c r="D34">
        <v>8.219970703125</v>
      </c>
      <c r="E34">
        <v>4.9727289336201075E-3</v>
      </c>
      <c r="F34">
        <v>3.4433412579555456E-2</v>
      </c>
      <c r="G34" t="s">
        <v>38</v>
      </c>
      <c r="H34" t="s">
        <v>32</v>
      </c>
      <c r="J34" s="2">
        <v>45866</v>
      </c>
      <c r="K34">
        <v>44837.55859375</v>
      </c>
      <c r="L34">
        <v>-64.36328125</v>
      </c>
      <c r="M34">
        <v>-1.433419296153482E-3</v>
      </c>
      <c r="N34">
        <v>1.0640822064305278E-2</v>
      </c>
      <c r="P34" s="2">
        <v>45867</v>
      </c>
      <c r="Q34">
        <v>9136.3203125</v>
      </c>
      <c r="R34">
        <v>54.8798828125</v>
      </c>
      <c r="S34">
        <v>6.0430812972240844E-3</v>
      </c>
      <c r="T34">
        <v>1.5364545264108131E-2</v>
      </c>
      <c r="V34" s="2">
        <v>45867</v>
      </c>
      <c r="W34">
        <v>3609.711181640625</v>
      </c>
      <c r="X34">
        <v>11.774169921875</v>
      </c>
      <c r="Y34">
        <v>3.272478057154915E-3</v>
      </c>
      <c r="Z34">
        <v>2.5372091398582097E-2</v>
      </c>
    </row>
    <row r="35" spans="1:26" x14ac:dyDescent="0.35">
      <c r="A35" s="1">
        <v>45861</v>
      </c>
      <c r="B35" t="s">
        <v>25</v>
      </c>
      <c r="C35">
        <v>1653.010009765625</v>
      </c>
      <c r="D35">
        <v>-2.969970703125</v>
      </c>
      <c r="E35">
        <v>-1.7934822510863313E-3</v>
      </c>
      <c r="F35">
        <v>2.9460683645935348E-2</v>
      </c>
      <c r="G35" t="s">
        <v>38</v>
      </c>
      <c r="H35" t="s">
        <v>32</v>
      </c>
      <c r="J35" s="2">
        <v>45863</v>
      </c>
      <c r="K35">
        <v>44901.921875</v>
      </c>
      <c r="L35">
        <v>208.01171875</v>
      </c>
      <c r="M35">
        <v>4.6541400835771185E-3</v>
      </c>
      <c r="N35">
        <v>1.207424136045876E-2</v>
      </c>
      <c r="P35" s="2">
        <v>45866</v>
      </c>
      <c r="Q35">
        <v>9081.4404296875</v>
      </c>
      <c r="R35">
        <v>-38.869140625</v>
      </c>
      <c r="S35">
        <v>-4.261822510008062E-3</v>
      </c>
      <c r="T35">
        <v>9.3214639668840471E-3</v>
      </c>
      <c r="V35" s="2">
        <v>45866</v>
      </c>
      <c r="W35">
        <v>3597.93701171875</v>
      </c>
      <c r="X35">
        <v>4.28173828125</v>
      </c>
      <c r="Y35">
        <v>1.1914716230292388E-3</v>
      </c>
      <c r="Z35">
        <v>2.2099613341427182E-2</v>
      </c>
    </row>
    <row r="36" spans="1:26" x14ac:dyDescent="0.35">
      <c r="A36" s="1">
        <v>45860</v>
      </c>
      <c r="B36" t="s">
        <v>25</v>
      </c>
      <c r="C36">
        <v>1655.97998046875</v>
      </c>
      <c r="D36">
        <v>27.919921875</v>
      </c>
      <c r="E36">
        <v>1.714919651005764E-2</v>
      </c>
      <c r="F36">
        <v>3.125416589702168E-2</v>
      </c>
      <c r="G36" t="s">
        <v>38</v>
      </c>
      <c r="H36" t="s">
        <v>32</v>
      </c>
      <c r="J36" s="2">
        <v>45862</v>
      </c>
      <c r="K36">
        <v>44693.91015625</v>
      </c>
      <c r="L36">
        <v>-316.37890625</v>
      </c>
      <c r="M36">
        <v>-7.0290352014998891E-3</v>
      </c>
      <c r="N36">
        <v>7.420101276881641E-3</v>
      </c>
      <c r="P36" s="2">
        <v>45863</v>
      </c>
      <c r="Q36">
        <v>9120.3095703125</v>
      </c>
      <c r="R36">
        <v>-18.060546875</v>
      </c>
      <c r="S36">
        <v>-1.9763422408369813E-3</v>
      </c>
      <c r="T36">
        <v>1.3583286476892109E-2</v>
      </c>
      <c r="V36" s="2">
        <v>45863</v>
      </c>
      <c r="W36">
        <v>3593.6552734375</v>
      </c>
      <c r="X36">
        <v>-12.071533203125</v>
      </c>
      <c r="Y36">
        <v>-3.3478779315430085E-3</v>
      </c>
      <c r="Z36">
        <v>2.0908141718397943E-2</v>
      </c>
    </row>
    <row r="37" spans="1:26" x14ac:dyDescent="0.35">
      <c r="A37" s="1">
        <v>45859</v>
      </c>
      <c r="B37" t="s">
        <v>25</v>
      </c>
      <c r="C37">
        <v>1628.06005859375</v>
      </c>
      <c r="D37">
        <v>-15.8499755859375</v>
      </c>
      <c r="E37">
        <v>-9.641631997122424E-3</v>
      </c>
      <c r="F37">
        <v>1.4104969386964039E-2</v>
      </c>
      <c r="G37" t="s">
        <v>38</v>
      </c>
      <c r="H37" t="s">
        <v>32</v>
      </c>
      <c r="J37" s="2">
        <v>45861</v>
      </c>
      <c r="K37">
        <v>45010.2890625</v>
      </c>
      <c r="L37">
        <v>507.84765625</v>
      </c>
      <c r="M37">
        <v>1.1411680802273505E-2</v>
      </c>
      <c r="N37">
        <v>1.444913647838153E-2</v>
      </c>
      <c r="P37" s="2">
        <v>45862</v>
      </c>
      <c r="Q37">
        <v>9138.3701171875</v>
      </c>
      <c r="R37">
        <v>76.8798828125</v>
      </c>
      <c r="S37">
        <v>8.4842427485993799E-3</v>
      </c>
      <c r="T37">
        <v>1.555962871772909E-2</v>
      </c>
      <c r="V37" s="2">
        <v>45862</v>
      </c>
      <c r="W37">
        <v>3605.726806640625</v>
      </c>
      <c r="X37">
        <v>23.4287109375</v>
      </c>
      <c r="Y37">
        <v>6.5401343806652523E-3</v>
      </c>
      <c r="Z37">
        <v>2.4256019649940952E-2</v>
      </c>
    </row>
    <row r="38" spans="1:26" x14ac:dyDescent="0.35">
      <c r="A38" s="1">
        <v>45856</v>
      </c>
      <c r="B38" t="s">
        <v>25</v>
      </c>
      <c r="C38">
        <v>1643.9100341796875</v>
      </c>
      <c r="D38">
        <v>9.2100830078125</v>
      </c>
      <c r="E38">
        <v>5.6341122425616064E-3</v>
      </c>
      <c r="F38">
        <v>2.3746601384086463E-2</v>
      </c>
      <c r="G38" t="s">
        <v>38</v>
      </c>
      <c r="H38" t="s">
        <v>32</v>
      </c>
      <c r="J38" s="2">
        <v>45860</v>
      </c>
      <c r="K38">
        <v>44502.44140625</v>
      </c>
      <c r="L38">
        <v>179.37109375</v>
      </c>
      <c r="M38">
        <v>4.0469013650306085E-3</v>
      </c>
      <c r="N38">
        <v>3.0374556761080251E-3</v>
      </c>
      <c r="P38" s="2">
        <v>45861</v>
      </c>
      <c r="Q38">
        <v>9061.490234375</v>
      </c>
      <c r="R38">
        <v>37.6806640625</v>
      </c>
      <c r="S38">
        <v>4.17569362129111E-3</v>
      </c>
      <c r="T38">
        <v>7.0753859691297105E-3</v>
      </c>
      <c r="V38" s="2">
        <v>45861</v>
      </c>
      <c r="W38">
        <v>3582.298095703125</v>
      </c>
      <c r="X38">
        <v>0.43701171875</v>
      </c>
      <c r="Y38">
        <v>1.2200688650487734E-4</v>
      </c>
      <c r="Z38">
        <v>1.77158852692757E-2</v>
      </c>
    </row>
    <row r="39" spans="1:26" x14ac:dyDescent="0.35">
      <c r="A39" s="1">
        <v>45855</v>
      </c>
      <c r="B39" t="s">
        <v>25</v>
      </c>
      <c r="C39">
        <v>1634.699951171875</v>
      </c>
      <c r="D39">
        <v>20.2799072265625</v>
      </c>
      <c r="E39">
        <v>1.2561729088176099E-2</v>
      </c>
      <c r="F39">
        <v>1.8112489141524857E-2</v>
      </c>
      <c r="G39" t="s">
        <v>38</v>
      </c>
      <c r="H39" t="s">
        <v>32</v>
      </c>
      <c r="J39" s="2">
        <v>45859</v>
      </c>
      <c r="K39">
        <v>44323.0703125</v>
      </c>
      <c r="L39">
        <v>-19.12109375</v>
      </c>
      <c r="M39">
        <v>-4.3121670678880619E-4</v>
      </c>
      <c r="N39">
        <v>-1.0094456889225834E-3</v>
      </c>
      <c r="P39" s="2">
        <v>45860</v>
      </c>
      <c r="Q39">
        <v>9023.8095703125</v>
      </c>
      <c r="R39">
        <v>10.8193359375</v>
      </c>
      <c r="S39">
        <v>1.2004158060923142E-3</v>
      </c>
      <c r="T39">
        <v>2.8996923478386005E-3</v>
      </c>
      <c r="V39" s="2">
        <v>45860</v>
      </c>
      <c r="W39">
        <v>3581.861083984375</v>
      </c>
      <c r="X39">
        <v>22.06982421875</v>
      </c>
      <c r="Y39">
        <v>6.1997523473338312E-3</v>
      </c>
      <c r="Z39">
        <v>1.7593878382770822E-2</v>
      </c>
    </row>
    <row r="40" spans="1:26" x14ac:dyDescent="0.35">
      <c r="A40" s="1">
        <v>45854</v>
      </c>
      <c r="B40" t="s">
        <v>25</v>
      </c>
      <c r="C40">
        <v>1614.4200439453125</v>
      </c>
      <c r="D40">
        <v>20.580078125</v>
      </c>
      <c r="E40">
        <v>1.2912261310004114E-2</v>
      </c>
      <c r="F40">
        <v>5.5507600533487578E-3</v>
      </c>
      <c r="G40" t="s">
        <v>38</v>
      </c>
      <c r="H40" t="s">
        <v>32</v>
      </c>
      <c r="J40" s="2">
        <v>45856</v>
      </c>
      <c r="K40">
        <v>44342.19140625</v>
      </c>
      <c r="L40">
        <v>-142.296875</v>
      </c>
      <c r="M40">
        <v>-3.19879761458286E-3</v>
      </c>
      <c r="N40">
        <v>-5.7822898213377716E-4</v>
      </c>
      <c r="P40" s="2">
        <v>45859</v>
      </c>
      <c r="Q40">
        <v>9012.990234375</v>
      </c>
      <c r="R40">
        <v>20.8701171875</v>
      </c>
      <c r="S40">
        <v>2.320933986147411E-3</v>
      </c>
      <c r="T40">
        <v>1.6992765417462863E-3</v>
      </c>
      <c r="V40" s="2">
        <v>45859</v>
      </c>
      <c r="W40">
        <v>3559.791259765625</v>
      </c>
      <c r="X40">
        <v>25.30859375</v>
      </c>
      <c r="Y40">
        <v>7.1604803705347386E-3</v>
      </c>
      <c r="Z40">
        <v>1.1394126035436991E-2</v>
      </c>
    </row>
    <row r="41" spans="1:26" x14ac:dyDescent="0.35">
      <c r="A41" s="1">
        <v>45853</v>
      </c>
      <c r="B41" t="s">
        <v>25</v>
      </c>
      <c r="C41">
        <v>1593.8399658203125</v>
      </c>
      <c r="D41">
        <v>-11.820068359375</v>
      </c>
      <c r="E41">
        <v>-7.3615012566553562E-3</v>
      </c>
      <c r="F41">
        <v>-7.3615012566553562E-3</v>
      </c>
      <c r="G41" t="s">
        <v>38</v>
      </c>
      <c r="H41" t="s">
        <v>32</v>
      </c>
      <c r="J41" s="2">
        <v>45855</v>
      </c>
      <c r="K41">
        <v>44484.48828125</v>
      </c>
      <c r="L41">
        <v>229.70703125</v>
      </c>
      <c r="M41">
        <v>5.1905585060372239E-3</v>
      </c>
      <c r="N41">
        <v>2.6205686324490829E-3</v>
      </c>
      <c r="P41" s="2">
        <v>45856</v>
      </c>
      <c r="Q41">
        <v>8992.1201171875</v>
      </c>
      <c r="R41">
        <v>19.48046875</v>
      </c>
      <c r="S41">
        <v>2.1710967466961328E-3</v>
      </c>
      <c r="T41">
        <v>-6.2165744440112469E-4</v>
      </c>
      <c r="V41" s="2">
        <v>45856</v>
      </c>
      <c r="W41">
        <v>3534.482666015625</v>
      </c>
      <c r="X41">
        <v>17.6572265625</v>
      </c>
      <c r="Y41">
        <v>5.0207856109132365E-3</v>
      </c>
      <c r="Z41">
        <v>4.2336456649022525E-3</v>
      </c>
    </row>
    <row r="42" spans="1:26" x14ac:dyDescent="0.35">
      <c r="A42" s="1">
        <v>45880</v>
      </c>
      <c r="B42" t="s">
        <v>39</v>
      </c>
      <c r="C42">
        <v>1737.5</v>
      </c>
      <c r="D42">
        <v>14.300048828125</v>
      </c>
      <c r="E42">
        <v>8.298542962701605E-3</v>
      </c>
      <c r="F42">
        <v>8.3929535316625392E-2</v>
      </c>
      <c r="G42" t="s">
        <v>40</v>
      </c>
      <c r="H42" t="s">
        <v>32</v>
      </c>
      <c r="J42" s="2">
        <v>45854</v>
      </c>
      <c r="K42">
        <v>44254.78125</v>
      </c>
      <c r="L42">
        <v>231.4921875</v>
      </c>
      <c r="M42">
        <v>5.2584028233635394E-3</v>
      </c>
      <c r="N42">
        <v>-2.569989873588141E-3</v>
      </c>
      <c r="P42" s="2">
        <v>45855</v>
      </c>
      <c r="Q42">
        <v>8972.6396484375</v>
      </c>
      <c r="R42">
        <v>46.08984375</v>
      </c>
      <c r="S42">
        <v>5.1632315685727903E-3</v>
      </c>
      <c r="T42">
        <v>-2.7927541910972575E-3</v>
      </c>
      <c r="V42" s="2">
        <v>45855</v>
      </c>
      <c r="W42">
        <v>3516.825439453125</v>
      </c>
      <c r="X42">
        <v>13.048583984375</v>
      </c>
      <c r="Y42">
        <v>3.7241481186247594E-3</v>
      </c>
      <c r="Z42">
        <v>-7.8713994601098403E-4</v>
      </c>
    </row>
    <row r="43" spans="1:26" x14ac:dyDescent="0.35">
      <c r="A43" s="1">
        <v>45877</v>
      </c>
      <c r="B43" t="s">
        <v>39</v>
      </c>
      <c r="C43">
        <v>1723.199951171875</v>
      </c>
      <c r="D43">
        <v>-1.60009765625</v>
      </c>
      <c r="E43">
        <v>-9.2770037740730338E-4</v>
      </c>
      <c r="F43">
        <v>7.5630992353923787E-2</v>
      </c>
      <c r="G43" t="s">
        <v>40</v>
      </c>
      <c r="H43" t="s">
        <v>32</v>
      </c>
      <c r="J43" s="2">
        <v>45853</v>
      </c>
      <c r="K43">
        <v>44023.2890625</v>
      </c>
      <c r="L43">
        <v>-436.359375</v>
      </c>
      <c r="M43">
        <v>-9.8147284185888806E-3</v>
      </c>
      <c r="N43">
        <v>-7.8283926969516804E-3</v>
      </c>
      <c r="P43" s="2">
        <v>45854</v>
      </c>
      <c r="Q43">
        <v>8926.5498046875</v>
      </c>
      <c r="R43">
        <v>-11.7705078125</v>
      </c>
      <c r="S43">
        <v>-1.3168590295471461E-3</v>
      </c>
      <c r="T43">
        <v>-7.9559857596700478E-3</v>
      </c>
      <c r="V43" s="2">
        <v>45854</v>
      </c>
      <c r="W43">
        <v>3503.77685546875</v>
      </c>
      <c r="X43">
        <v>-1.221923828125</v>
      </c>
      <c r="Y43">
        <v>-3.4862318222261823E-4</v>
      </c>
      <c r="Z43">
        <v>-4.5112880646357434E-3</v>
      </c>
    </row>
    <row r="44" spans="1:26" x14ac:dyDescent="0.35">
      <c r="A44" s="1">
        <v>45876</v>
      </c>
      <c r="B44" t="s">
        <v>39</v>
      </c>
      <c r="C44">
        <v>1724.800048828125</v>
      </c>
      <c r="D44">
        <v>5.300048828125</v>
      </c>
      <c r="E44">
        <v>3.0823197604681329E-3</v>
      </c>
      <c r="F44">
        <v>7.6558692731331091E-2</v>
      </c>
      <c r="G44" t="s">
        <v>40</v>
      </c>
      <c r="H44" t="s">
        <v>32</v>
      </c>
      <c r="J44" s="2">
        <v>45852</v>
      </c>
      <c r="K44">
        <v>44459.6484375</v>
      </c>
      <c r="L44">
        <v>88.13671875</v>
      </c>
      <c r="M44">
        <v>1.9863357216372002E-3</v>
      </c>
      <c r="N44">
        <v>1.9863357216372002E-3</v>
      </c>
      <c r="P44" s="2">
        <v>45853</v>
      </c>
      <c r="Q44">
        <v>8938.3203125</v>
      </c>
      <c r="R44">
        <v>-59.7392578125</v>
      </c>
      <c r="S44">
        <v>-6.6391267301229018E-3</v>
      </c>
      <c r="T44">
        <v>-6.6391267301229018E-3</v>
      </c>
      <c r="V44" s="2">
        <v>45853</v>
      </c>
      <c r="W44">
        <v>3504.998779296875</v>
      </c>
      <c r="X44">
        <v>-14.651123046875</v>
      </c>
      <c r="Y44">
        <v>-4.1626648824131252E-3</v>
      </c>
      <c r="Z44">
        <v>-4.1626648824131252E-3</v>
      </c>
    </row>
    <row r="45" spans="1:26" ht="20" thickBot="1" x14ac:dyDescent="0.5">
      <c r="A45" s="1">
        <v>45875</v>
      </c>
      <c r="B45" t="s">
        <v>39</v>
      </c>
      <c r="C45">
        <v>1719.5</v>
      </c>
      <c r="D45">
        <v>29.9000244140625</v>
      </c>
      <c r="E45">
        <v>1.7696510917439845E-2</v>
      </c>
      <c r="F45">
        <v>7.3476372970862958E-2</v>
      </c>
      <c r="G45" t="s">
        <v>40</v>
      </c>
      <c r="H45" t="s">
        <v>32</v>
      </c>
      <c r="J45" s="155" t="s">
        <v>20</v>
      </c>
      <c r="K45" s="155"/>
      <c r="L45" s="155"/>
      <c r="M45" s="155"/>
      <c r="N45" s="155"/>
      <c r="P45" s="155" t="s">
        <v>61</v>
      </c>
      <c r="Q45" s="155"/>
      <c r="R45" s="155"/>
      <c r="S45" s="155"/>
      <c r="T45" s="155"/>
      <c r="V45" s="155" t="s">
        <v>26</v>
      </c>
      <c r="W45" s="155"/>
      <c r="X45" s="155"/>
      <c r="Y45" s="155"/>
      <c r="Z45" s="155"/>
    </row>
    <row r="46" spans="1:26" ht="15" thickTop="1" x14ac:dyDescent="0.35">
      <c r="A46" s="1">
        <v>45874</v>
      </c>
      <c r="B46" t="s">
        <v>39</v>
      </c>
      <c r="C46">
        <v>1689.5999755859375</v>
      </c>
      <c r="D46">
        <v>36.0999755859375</v>
      </c>
      <c r="E46">
        <v>2.1832461799780711E-2</v>
      </c>
      <c r="F46">
        <v>5.5779862053423113E-2</v>
      </c>
      <c r="G46" t="s">
        <v>40</v>
      </c>
      <c r="H4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
        <v>45873</v>
      </c>
      <c r="B47" t="s">
        <v>39</v>
      </c>
      <c r="C47">
        <v>1653.5</v>
      </c>
      <c r="D47">
        <v>38.5</v>
      </c>
      <c r="E47">
        <v>2.3839009287925705E-2</v>
      </c>
      <c r="F47">
        <v>3.3947400253642401E-2</v>
      </c>
      <c r="G47" t="s">
        <v>40</v>
      </c>
      <c r="H47" t="s">
        <v>32</v>
      </c>
      <c r="J47" s="2">
        <v>45880</v>
      </c>
      <c r="K47">
        <v>3357.20166015625</v>
      </c>
      <c r="L47">
        <v>-30.427490234375</v>
      </c>
      <c r="M47">
        <v>-8.9819424983004215E-3</v>
      </c>
      <c r="N47">
        <v>-9.8032147655563451E-3</v>
      </c>
      <c r="P47" s="2">
        <v>45880</v>
      </c>
      <c r="Q47">
        <v>61.450000762939453</v>
      </c>
      <c r="R47">
        <v>-0.31999969482421875</v>
      </c>
      <c r="S47">
        <v>-5.1805033584713112E-3</v>
      </c>
      <c r="T47">
        <v>-4.87345360688346E-2</v>
      </c>
      <c r="V47" s="2">
        <v>45880</v>
      </c>
      <c r="W47">
        <v>98.181128317387362</v>
      </c>
      <c r="X47">
        <v>-4.467204164309635E-2</v>
      </c>
      <c r="Y47">
        <v>-4.5478928631592641E-4</v>
      </c>
      <c r="Z47">
        <v>3.758781938635769E-3</v>
      </c>
    </row>
    <row r="48" spans="1:26" x14ac:dyDescent="0.35">
      <c r="A48" s="1">
        <v>45870</v>
      </c>
      <c r="B48" t="s">
        <v>39</v>
      </c>
      <c r="C48">
        <v>1615</v>
      </c>
      <c r="D48">
        <v>7.699951171875</v>
      </c>
      <c r="E48">
        <v>4.7906121682066427E-3</v>
      </c>
      <c r="F48">
        <v>1.0108390965716696E-2</v>
      </c>
      <c r="G48" t="s">
        <v>40</v>
      </c>
      <c r="H48" t="s">
        <v>32</v>
      </c>
      <c r="J48" s="2">
        <v>45879</v>
      </c>
      <c r="K48">
        <v>3387.629150390625</v>
      </c>
      <c r="L48">
        <v>-0.428955078125</v>
      </c>
      <c r="M48">
        <v>-1.266079461366143E-4</v>
      </c>
      <c r="N48">
        <v>-8.2127226725592362E-4</v>
      </c>
      <c r="P48" s="2">
        <v>45879</v>
      </c>
      <c r="Q48">
        <v>61.770000457763672</v>
      </c>
      <c r="R48">
        <v>0.15999984741210938</v>
      </c>
      <c r="S48">
        <v>2.5969785071748852E-3</v>
      </c>
      <c r="T48">
        <v>-4.3554032710363288E-2</v>
      </c>
      <c r="V48" s="2">
        <v>45879</v>
      </c>
      <c r="W48">
        <v>98.225800359030458</v>
      </c>
      <c r="X48">
        <v>-2.5347422596837532E-3</v>
      </c>
      <c r="Y48">
        <v>-2.5804593522527064E-5</v>
      </c>
      <c r="Z48">
        <v>4.2135712249516954E-3</v>
      </c>
    </row>
    <row r="49" spans="1:26" x14ac:dyDescent="0.35">
      <c r="A49" s="1">
        <v>45869</v>
      </c>
      <c r="B49" t="s">
        <v>39</v>
      </c>
      <c r="C49">
        <v>1607.300048828125</v>
      </c>
      <c r="D49">
        <v>-16</v>
      </c>
      <c r="E49">
        <v>-9.8564649286806416E-3</v>
      </c>
      <c r="F49">
        <v>5.3177787975100532E-3</v>
      </c>
      <c r="G49" t="s">
        <v>40</v>
      </c>
      <c r="H49" t="s">
        <v>32</v>
      </c>
      <c r="J49" s="2">
        <v>45878</v>
      </c>
      <c r="K49">
        <v>3388.05810546875</v>
      </c>
      <c r="L49">
        <v>0.157470703125</v>
      </c>
      <c r="M49">
        <v>4.6480319259911695E-5</v>
      </c>
      <c r="N49">
        <v>-6.9466432111930931E-4</v>
      </c>
      <c r="P49" s="2">
        <v>45877</v>
      </c>
      <c r="Q49">
        <v>61.610000610351563</v>
      </c>
      <c r="R49">
        <v>-0.48999786376953125</v>
      </c>
      <c r="S49">
        <v>-7.8904649888796863E-3</v>
      </c>
      <c r="T49">
        <v>-4.6151011217538174E-2</v>
      </c>
      <c r="V49" s="2">
        <v>45878</v>
      </c>
      <c r="W49">
        <v>98.228335101290142</v>
      </c>
      <c r="X49">
        <v>-1.4800973628027236E-2</v>
      </c>
      <c r="Y49">
        <v>-1.5065656715951281E-4</v>
      </c>
      <c r="Z49">
        <v>4.2393758184742225E-3</v>
      </c>
    </row>
    <row r="50" spans="1:26" x14ac:dyDescent="0.35">
      <c r="A50" s="1">
        <v>45868</v>
      </c>
      <c r="B50" t="s">
        <v>39</v>
      </c>
      <c r="C50">
        <v>1623.300048828125</v>
      </c>
      <c r="D50">
        <v>2.300048828125</v>
      </c>
      <c r="E50">
        <v>1.4189073584978118E-3</v>
      </c>
      <c r="F50">
        <v>1.5174243726190695E-2</v>
      </c>
      <c r="G50" t="s">
        <v>40</v>
      </c>
      <c r="H50" t="s">
        <v>32</v>
      </c>
      <c r="J50" s="2">
        <v>45877</v>
      </c>
      <c r="K50">
        <v>3387.900634765625</v>
      </c>
      <c r="L50">
        <v>-4.8525390625</v>
      </c>
      <c r="M50">
        <v>-1.4302658678304603E-3</v>
      </c>
      <c r="N50">
        <v>-7.4114464037922101E-4</v>
      </c>
      <c r="P50" s="2">
        <v>45876</v>
      </c>
      <c r="Q50">
        <v>62.099998474121094</v>
      </c>
      <c r="R50">
        <v>-0.77000045776367188</v>
      </c>
      <c r="S50">
        <v>-1.2247502319793435E-2</v>
      </c>
      <c r="T50">
        <v>-3.8260546228658487E-2</v>
      </c>
      <c r="V50" s="2">
        <v>45877</v>
      </c>
      <c r="W50">
        <v>98.243136074918169</v>
      </c>
      <c r="X50">
        <v>0.24622997587708539</v>
      </c>
      <c r="Y50">
        <v>2.5126300990383488E-3</v>
      </c>
      <c r="Z50">
        <v>4.3900323856337353E-3</v>
      </c>
    </row>
    <row r="51" spans="1:26" x14ac:dyDescent="0.35">
      <c r="A51" s="1">
        <v>45867</v>
      </c>
      <c r="B51" t="s">
        <v>39</v>
      </c>
      <c r="C51">
        <v>1621</v>
      </c>
      <c r="D51">
        <v>-72</v>
      </c>
      <c r="E51">
        <v>-4.2528056704075556E-2</v>
      </c>
      <c r="F51">
        <v>1.3755336367692883E-2</v>
      </c>
      <c r="G51" t="s">
        <v>40</v>
      </c>
      <c r="H51" t="s">
        <v>32</v>
      </c>
      <c r="J51" s="2">
        <v>45876</v>
      </c>
      <c r="K51">
        <v>3392.753173828125</v>
      </c>
      <c r="L51">
        <v>25.784423828125</v>
      </c>
      <c r="M51">
        <v>7.6580526113065872E-3</v>
      </c>
      <c r="N51">
        <v>6.8912122745123927E-4</v>
      </c>
      <c r="P51" s="2">
        <v>45875</v>
      </c>
      <c r="Q51">
        <v>62.869998931884766</v>
      </c>
      <c r="R51">
        <v>-0.53000259399414063</v>
      </c>
      <c r="S51">
        <v>-8.3596621646421232E-3</v>
      </c>
      <c r="T51">
        <v>-2.6013043908865052E-2</v>
      </c>
      <c r="V51" s="2">
        <v>45876</v>
      </c>
      <c r="W51">
        <v>97.996906099041084</v>
      </c>
      <c r="X51">
        <v>-0.16808510201050808</v>
      </c>
      <c r="Y51">
        <v>-1.712271350040151E-3</v>
      </c>
      <c r="Z51">
        <v>1.8774022865953865E-3</v>
      </c>
    </row>
    <row r="52" spans="1:26" x14ac:dyDescent="0.35">
      <c r="A52" s="1">
        <v>45866</v>
      </c>
      <c r="B52" t="s">
        <v>39</v>
      </c>
      <c r="C52">
        <v>1693</v>
      </c>
      <c r="D52">
        <v>20</v>
      </c>
      <c r="E52">
        <v>1.1954572624028659E-2</v>
      </c>
      <c r="F52">
        <v>5.6283393071768439E-2</v>
      </c>
      <c r="G52" t="s">
        <v>40</v>
      </c>
      <c r="H52" t="s">
        <v>32</v>
      </c>
      <c r="J52" s="2">
        <v>45875</v>
      </c>
      <c r="K52">
        <v>3366.96875</v>
      </c>
      <c r="L52">
        <v>-12.11962890625</v>
      </c>
      <c r="M52">
        <v>-3.5866563839839216E-3</v>
      </c>
      <c r="N52">
        <v>-6.9689313838553479E-3</v>
      </c>
      <c r="P52" s="2">
        <v>45874</v>
      </c>
      <c r="Q52">
        <v>63.400001525878906</v>
      </c>
      <c r="R52">
        <v>-0.45999908447265625</v>
      </c>
      <c r="S52">
        <v>-7.2032427196390136E-3</v>
      </c>
      <c r="T52">
        <v>-1.7653381744222929E-2</v>
      </c>
      <c r="V52" s="2">
        <v>45875</v>
      </c>
      <c r="W52">
        <v>98.164991201051592</v>
      </c>
      <c r="X52">
        <v>-0.56987761210784527</v>
      </c>
      <c r="Y52">
        <v>-5.7717969240052014E-3</v>
      </c>
      <c r="Z52">
        <v>3.5896736366355375E-3</v>
      </c>
    </row>
    <row r="53" spans="1:26" x14ac:dyDescent="0.35">
      <c r="A53" s="1">
        <v>45863</v>
      </c>
      <c r="B53" t="s">
        <v>39</v>
      </c>
      <c r="C53">
        <v>1673</v>
      </c>
      <c r="D53">
        <v>17.5</v>
      </c>
      <c r="E53">
        <v>1.0570824524312794E-2</v>
      </c>
      <c r="F53">
        <v>4.4328820447739781E-2</v>
      </c>
      <c r="G53" t="s">
        <v>40</v>
      </c>
      <c r="H53" t="s">
        <v>32</v>
      </c>
      <c r="J53" s="2">
        <v>45874</v>
      </c>
      <c r="K53">
        <v>3379.08837890625</v>
      </c>
      <c r="L53">
        <v>4.01025390625</v>
      </c>
      <c r="M53">
        <v>1.1881958750954436E-3</v>
      </c>
      <c r="N53">
        <v>-3.3822749998714263E-3</v>
      </c>
      <c r="P53" s="2">
        <v>45873</v>
      </c>
      <c r="Q53">
        <v>63.860000610351563</v>
      </c>
      <c r="R53">
        <v>-0.529998779296875</v>
      </c>
      <c r="S53">
        <v>-8.2310729044995368E-3</v>
      </c>
      <c r="T53">
        <v>-1.0450139024583915E-2</v>
      </c>
      <c r="V53" s="2">
        <v>45874</v>
      </c>
      <c r="W53">
        <v>98.734868813159437</v>
      </c>
      <c r="X53">
        <v>8.1847890149447267E-2</v>
      </c>
      <c r="Y53">
        <v>8.2965416957003768E-4</v>
      </c>
      <c r="Z53">
        <v>9.3614705606407389E-3</v>
      </c>
    </row>
    <row r="54" spans="1:26" x14ac:dyDescent="0.35">
      <c r="A54" s="1">
        <v>45862</v>
      </c>
      <c r="B54" t="s">
        <v>39</v>
      </c>
      <c r="C54">
        <v>1655.5</v>
      </c>
      <c r="D54">
        <v>2.5</v>
      </c>
      <c r="E54">
        <v>1.5124016938898865E-3</v>
      </c>
      <c r="F54">
        <v>3.3757995923426987E-2</v>
      </c>
      <c r="G54" t="s">
        <v>40</v>
      </c>
      <c r="H54" t="s">
        <v>32</v>
      </c>
      <c r="J54" s="2">
        <v>45873</v>
      </c>
      <c r="K54">
        <v>3375.078125</v>
      </c>
      <c r="L54">
        <v>17.792236328125</v>
      </c>
      <c r="M54">
        <v>5.2995892867389038E-3</v>
      </c>
      <c r="N54">
        <v>-4.5704708749668699E-3</v>
      </c>
      <c r="P54" s="2">
        <v>45872</v>
      </c>
      <c r="Q54">
        <v>64.389999389648438</v>
      </c>
      <c r="R54">
        <v>1.000213623046875E-2</v>
      </c>
      <c r="S54">
        <v>1.5536092974799409E-4</v>
      </c>
      <c r="T54">
        <v>-2.2190661200843786E-3</v>
      </c>
      <c r="V54" s="2">
        <v>45873</v>
      </c>
      <c r="W54">
        <v>98.65302092300999</v>
      </c>
      <c r="X54">
        <v>-1.2950649733369346E-2</v>
      </c>
      <c r="Y54">
        <v>-1.3125750982767581E-4</v>
      </c>
      <c r="Z54">
        <v>8.5318163910707012E-3</v>
      </c>
    </row>
    <row r="55" spans="1:26" x14ac:dyDescent="0.35">
      <c r="A55" s="1">
        <v>45861</v>
      </c>
      <c r="B55" t="s">
        <v>39</v>
      </c>
      <c r="C55">
        <v>1653</v>
      </c>
      <c r="D55">
        <v>-2</v>
      </c>
      <c r="E55">
        <v>-1.2084592145015227E-3</v>
      </c>
      <c r="F55">
        <v>3.22455942295371E-2</v>
      </c>
      <c r="G55" t="s">
        <v>40</v>
      </c>
      <c r="H55" t="s">
        <v>32</v>
      </c>
      <c r="J55" s="2">
        <v>45872</v>
      </c>
      <c r="K55">
        <v>3357.285888671875</v>
      </c>
      <c r="L55">
        <v>-0.828857421875</v>
      </c>
      <c r="M55">
        <v>-2.4682224538008501E-4</v>
      </c>
      <c r="N55">
        <v>-9.8700601617057737E-3</v>
      </c>
      <c r="P55" s="2">
        <v>45870</v>
      </c>
      <c r="Q55">
        <v>64.379997253417969</v>
      </c>
      <c r="R55">
        <v>-2.2900009155273438</v>
      </c>
      <c r="S55">
        <v>-3.4348297261451277E-2</v>
      </c>
      <c r="T55">
        <v>-2.3744270498323727E-3</v>
      </c>
      <c r="V55" s="2">
        <v>45872</v>
      </c>
      <c r="W55">
        <v>98.665971572743359</v>
      </c>
      <c r="X55">
        <v>-1.7549589587275705E-3</v>
      </c>
      <c r="Y55">
        <v>-1.7786555142396132E-5</v>
      </c>
      <c r="Z55">
        <v>8.663073900898377E-3</v>
      </c>
    </row>
    <row r="56" spans="1:26" x14ac:dyDescent="0.35">
      <c r="A56" s="1">
        <v>45860</v>
      </c>
      <c r="B56" t="s">
        <v>39</v>
      </c>
      <c r="C56">
        <v>1655</v>
      </c>
      <c r="D56">
        <v>30.5</v>
      </c>
      <c r="E56">
        <v>1.8775007694675327E-2</v>
      </c>
      <c r="F56">
        <v>3.3454053444038623E-2</v>
      </c>
      <c r="G56" t="s">
        <v>40</v>
      </c>
      <c r="H56" t="s">
        <v>32</v>
      </c>
      <c r="J56" s="2">
        <v>45871</v>
      </c>
      <c r="K56">
        <v>3358.11474609375</v>
      </c>
      <c r="L56">
        <v>-2.66259765625</v>
      </c>
      <c r="M56">
        <v>-7.9225648827985218E-4</v>
      </c>
      <c r="N56">
        <v>-9.6232379163256887E-3</v>
      </c>
      <c r="P56" s="2">
        <v>45869</v>
      </c>
      <c r="Q56">
        <v>66.669998168945313</v>
      </c>
      <c r="R56">
        <v>-8.3300018310546875</v>
      </c>
      <c r="S56">
        <v>-0.1110666910807292</v>
      </c>
      <c r="T56">
        <v>3.1973870211618904E-2</v>
      </c>
      <c r="V56" s="2">
        <v>45871</v>
      </c>
      <c r="W56">
        <v>98.667726531702087</v>
      </c>
      <c r="X56">
        <v>2.3677018477513911E-2</v>
      </c>
      <c r="Y56">
        <v>2.4002480224960543E-4</v>
      </c>
      <c r="Z56">
        <v>8.6808604560407732E-3</v>
      </c>
    </row>
    <row r="57" spans="1:26" x14ac:dyDescent="0.35">
      <c r="A57" s="1">
        <v>45859</v>
      </c>
      <c r="B57" t="s">
        <v>39</v>
      </c>
      <c r="C57">
        <v>1624.5</v>
      </c>
      <c r="D57">
        <v>-13.5</v>
      </c>
      <c r="E57">
        <v>-8.2417582417582125E-3</v>
      </c>
      <c r="F57">
        <v>1.4679045749363295E-2</v>
      </c>
      <c r="G57" t="s">
        <v>40</v>
      </c>
      <c r="H57" t="s">
        <v>32</v>
      </c>
      <c r="J57" s="2">
        <v>45870</v>
      </c>
      <c r="K57">
        <v>3360.77734375</v>
      </c>
      <c r="L57">
        <v>66.650390625</v>
      </c>
      <c r="M57">
        <v>2.0233097137246414E-2</v>
      </c>
      <c r="N57">
        <v>-8.8309814280458365E-3</v>
      </c>
      <c r="P57" s="2">
        <v>45828</v>
      </c>
      <c r="Q57">
        <v>75</v>
      </c>
      <c r="R57">
        <v>-0.6699981689453125</v>
      </c>
      <c r="S57">
        <v>-8.8542115125922471E-3</v>
      </c>
      <c r="T57">
        <v>0.1430405612923481</v>
      </c>
      <c r="V57" s="2">
        <v>45870</v>
      </c>
      <c r="W57">
        <v>98.644049513224573</v>
      </c>
      <c r="X57">
        <v>-1.3818785372441482</v>
      </c>
      <c r="Y57">
        <v>-1.3815203359542116E-2</v>
      </c>
      <c r="Z57">
        <v>8.4408356537911677E-3</v>
      </c>
    </row>
    <row r="58" spans="1:26" x14ac:dyDescent="0.35">
      <c r="A58" s="1">
        <v>45856</v>
      </c>
      <c r="B58" t="s">
        <v>39</v>
      </c>
      <c r="C58">
        <v>1638</v>
      </c>
      <c r="D58">
        <v>0</v>
      </c>
      <c r="E58">
        <v>0</v>
      </c>
      <c r="F58">
        <v>2.2920803991121508E-2</v>
      </c>
      <c r="G58" t="s">
        <v>40</v>
      </c>
      <c r="H58" t="s">
        <v>32</v>
      </c>
      <c r="J58" s="2">
        <v>45869</v>
      </c>
      <c r="K58">
        <v>3294.126953125</v>
      </c>
      <c r="L58">
        <v>1.755859375</v>
      </c>
      <c r="M58">
        <v>5.3331150256208382E-4</v>
      </c>
      <c r="N58">
        <v>-2.9064078565292251E-2</v>
      </c>
      <c r="P58" s="2">
        <v>45827</v>
      </c>
      <c r="Q58">
        <v>75.669998168945313</v>
      </c>
      <c r="R58">
        <v>0.56999969482421875</v>
      </c>
      <c r="S58">
        <v>7.589876250405414E-3</v>
      </c>
      <c r="T58">
        <v>0.15189477280494035</v>
      </c>
      <c r="V58" s="2">
        <v>45869</v>
      </c>
      <c r="W58">
        <v>100.02592805046872</v>
      </c>
      <c r="X58">
        <v>0.22268163804318419</v>
      </c>
      <c r="Y58">
        <v>2.2312063589893238E-3</v>
      </c>
      <c r="Z58">
        <v>2.2256039013333284E-2</v>
      </c>
    </row>
    <row r="59" spans="1:26" x14ac:dyDescent="0.35">
      <c r="A59" s="1">
        <v>45855</v>
      </c>
      <c r="B59" t="s">
        <v>39</v>
      </c>
      <c r="C59">
        <v>1638</v>
      </c>
      <c r="D59">
        <v>20</v>
      </c>
      <c r="E59">
        <v>1.2360939431396822E-2</v>
      </c>
      <c r="F59">
        <v>2.2920803991121508E-2</v>
      </c>
      <c r="G59" t="s">
        <v>40</v>
      </c>
      <c r="H59" t="s">
        <v>32</v>
      </c>
      <c r="J59" s="2">
        <v>45868</v>
      </c>
      <c r="K59">
        <v>3292.37109375</v>
      </c>
      <c r="L59">
        <v>-36.144775390625</v>
      </c>
      <c r="M59">
        <v>-1.085912665333244E-2</v>
      </c>
      <c r="N59">
        <v>-2.9597390067854334E-2</v>
      </c>
      <c r="P59" s="2">
        <v>45826</v>
      </c>
      <c r="Q59">
        <v>75.099998474121094</v>
      </c>
      <c r="R59">
        <v>-0.15000152587890625</v>
      </c>
      <c r="S59">
        <v>-1.9933757591881207E-3</v>
      </c>
      <c r="T59">
        <v>0.14430489655453493</v>
      </c>
      <c r="V59" s="2">
        <v>45868</v>
      </c>
      <c r="W59">
        <v>99.803246412425537</v>
      </c>
      <c r="X59">
        <v>0.92744628894679693</v>
      </c>
      <c r="Y59">
        <v>9.3799118468682607E-3</v>
      </c>
      <c r="Z59">
        <v>2.002483265434396E-2</v>
      </c>
    </row>
    <row r="60" spans="1:26" x14ac:dyDescent="0.35">
      <c r="A60" s="1">
        <v>45854</v>
      </c>
      <c r="B60" t="s">
        <v>39</v>
      </c>
      <c r="C60">
        <v>1618</v>
      </c>
      <c r="D60">
        <v>24</v>
      </c>
      <c r="E60">
        <v>1.5056461731492998E-2</v>
      </c>
      <c r="F60">
        <v>1.0559864559724685E-2</v>
      </c>
      <c r="G60" t="s">
        <v>40</v>
      </c>
      <c r="H60" t="s">
        <v>32</v>
      </c>
      <c r="J60" s="2">
        <v>45867</v>
      </c>
      <c r="K60">
        <v>3328.515869140625</v>
      </c>
      <c r="L60">
        <v>11.099853515625</v>
      </c>
      <c r="M60">
        <v>3.3459335408476676E-3</v>
      </c>
      <c r="N60">
        <v>-1.8738263414521894E-2</v>
      </c>
      <c r="P60" s="2">
        <v>45825</v>
      </c>
      <c r="Q60">
        <v>75.25</v>
      </c>
      <c r="R60">
        <v>3.1800003051757813</v>
      </c>
      <c r="S60">
        <v>4.4123772979621112E-2</v>
      </c>
      <c r="T60">
        <v>0.14629827231372305</v>
      </c>
      <c r="V60" s="2">
        <v>45867</v>
      </c>
      <c r="W60">
        <v>98.87580012347874</v>
      </c>
      <c r="X60">
        <v>0.26883459605176085</v>
      </c>
      <c r="Y60">
        <v>2.7263246020585719E-3</v>
      </c>
      <c r="Z60">
        <v>1.06449208074757E-2</v>
      </c>
    </row>
    <row r="61" spans="1:26" x14ac:dyDescent="0.35">
      <c r="A61" s="1">
        <v>45853</v>
      </c>
      <c r="B61" t="s">
        <v>39</v>
      </c>
      <c r="C61">
        <v>1594</v>
      </c>
      <c r="D61">
        <v>-7.199951171875</v>
      </c>
      <c r="E61">
        <v>-4.4965971717683129E-3</v>
      </c>
      <c r="F61">
        <v>-4.4965971717683129E-3</v>
      </c>
      <c r="G61" t="s">
        <v>40</v>
      </c>
      <c r="H61" t="s">
        <v>32</v>
      </c>
      <c r="J61" s="2">
        <v>45866</v>
      </c>
      <c r="K61">
        <v>3317.416015625</v>
      </c>
      <c r="L61">
        <v>-19.93603515625</v>
      </c>
      <c r="M61">
        <v>-5.9736086732543603E-3</v>
      </c>
      <c r="N61">
        <v>-2.2084196955369562E-2</v>
      </c>
      <c r="P61" s="2">
        <v>45824</v>
      </c>
      <c r="Q61">
        <v>72.069999694824219</v>
      </c>
      <c r="R61">
        <v>-1.660003662109375</v>
      </c>
      <c r="S61">
        <v>-2.2514628869242603E-2</v>
      </c>
      <c r="T61">
        <v>0.10217449933410194</v>
      </c>
      <c r="V61" s="2">
        <v>45866</v>
      </c>
      <c r="W61">
        <v>98.606965527426979</v>
      </c>
      <c r="X61">
        <v>2.8720248475138987E-2</v>
      </c>
      <c r="Y61">
        <v>2.9134469165947863E-4</v>
      </c>
      <c r="Z61">
        <v>7.9185962054171277E-3</v>
      </c>
    </row>
    <row r="62" spans="1:26" x14ac:dyDescent="0.35">
      <c r="A62" s="1">
        <v>45877</v>
      </c>
      <c r="B62" t="s">
        <v>22</v>
      </c>
      <c r="C62">
        <v>44175.609375</v>
      </c>
      <c r="D62">
        <v>206.96875</v>
      </c>
      <c r="E62">
        <v>4.707190103173664E-3</v>
      </c>
      <c r="F62">
        <v>-3.9948145296829773E-3</v>
      </c>
      <c r="G62" t="s">
        <v>41</v>
      </c>
      <c r="H62" t="s">
        <v>42</v>
      </c>
      <c r="J62" s="2">
        <v>45865</v>
      </c>
      <c r="K62">
        <v>3337.35205078125</v>
      </c>
      <c r="L62">
        <v>-7.81396484375</v>
      </c>
      <c r="M62">
        <v>-2.3358974733246329E-3</v>
      </c>
      <c r="N62">
        <v>-1.6110588282115201E-2</v>
      </c>
      <c r="P62" s="2">
        <v>45823</v>
      </c>
      <c r="Q62">
        <v>73.730003356933594</v>
      </c>
      <c r="R62">
        <v>0.5500030517578125</v>
      </c>
      <c r="S62">
        <v>7.5157563468732924E-3</v>
      </c>
      <c r="T62">
        <v>0.12468912820334455</v>
      </c>
      <c r="V62" s="2">
        <v>45865</v>
      </c>
      <c r="W62">
        <v>98.57824527895184</v>
      </c>
      <c r="X62">
        <v>0.97277733449413972</v>
      </c>
      <c r="Y62">
        <v>9.9664225271447471E-3</v>
      </c>
      <c r="Z62">
        <v>7.6272515137576491E-3</v>
      </c>
    </row>
    <row r="63" spans="1:26" x14ac:dyDescent="0.35">
      <c r="A63" s="1">
        <v>45876</v>
      </c>
      <c r="B63" t="s">
        <v>22</v>
      </c>
      <c r="C63">
        <v>43968.640625</v>
      </c>
      <c r="D63">
        <v>-224.48046875</v>
      </c>
      <c r="E63">
        <v>-5.0795341717050357E-3</v>
      </c>
      <c r="F63">
        <v>-8.7020046328566414E-3</v>
      </c>
      <c r="G63" t="s">
        <v>41</v>
      </c>
      <c r="H63" t="s">
        <v>42</v>
      </c>
      <c r="J63" s="2">
        <v>45863</v>
      </c>
      <c r="K63">
        <v>3345.166015625</v>
      </c>
      <c r="L63">
        <v>-25.77880859375</v>
      </c>
      <c r="M63">
        <v>-7.6473540618465785E-3</v>
      </c>
      <c r="N63">
        <v>-1.3774690808790568E-2</v>
      </c>
      <c r="P63" s="2">
        <v>45821</v>
      </c>
      <c r="Q63">
        <v>73.180000305175781</v>
      </c>
      <c r="R63">
        <v>-0.73999786376953125</v>
      </c>
      <c r="S63">
        <v>-1.0010793859575817E-2</v>
      </c>
      <c r="T63">
        <v>0.11717337185647125</v>
      </c>
      <c r="V63" s="2">
        <v>45863</v>
      </c>
      <c r="W63">
        <v>97.6054679444577</v>
      </c>
      <c r="X63">
        <v>0.1463406760134518</v>
      </c>
      <c r="Y63">
        <v>1.5015594753928774E-3</v>
      </c>
      <c r="Z63">
        <v>-2.339171013387098E-3</v>
      </c>
    </row>
    <row r="64" spans="1:26" x14ac:dyDescent="0.35">
      <c r="A64" s="1">
        <v>45875</v>
      </c>
      <c r="B64" t="s">
        <v>22</v>
      </c>
      <c r="C64">
        <v>44193.12109375</v>
      </c>
      <c r="D64">
        <v>81.3828125</v>
      </c>
      <c r="E64">
        <v>1.8449241782565462E-3</v>
      </c>
      <c r="F64">
        <v>-3.6224704611516056E-3</v>
      </c>
      <c r="G64" t="s">
        <v>41</v>
      </c>
      <c r="H64" t="s">
        <v>42</v>
      </c>
      <c r="J64" s="2">
        <v>45862</v>
      </c>
      <c r="K64">
        <v>3370.94482421875</v>
      </c>
      <c r="L64">
        <v>-19.113037109375</v>
      </c>
      <c r="M64">
        <v>-5.6379678138848144E-3</v>
      </c>
      <c r="N64">
        <v>-6.1273367469439899E-3</v>
      </c>
      <c r="P64" s="2">
        <v>45820</v>
      </c>
      <c r="Q64">
        <v>73.919998168945313</v>
      </c>
      <c r="R64">
        <v>6.0099945068359375</v>
      </c>
      <c r="S64">
        <v>8.8499398950691477E-2</v>
      </c>
      <c r="T64">
        <v>0.12718416571604707</v>
      </c>
      <c r="V64" s="2">
        <v>45862</v>
      </c>
      <c r="W64">
        <v>97.459127268444249</v>
      </c>
      <c r="X64">
        <v>0.27704963871622112</v>
      </c>
      <c r="Y64">
        <v>2.8508305798091715E-3</v>
      </c>
      <c r="Z64">
        <v>-3.8407304887799754E-3</v>
      </c>
    </row>
    <row r="65" spans="1:26" x14ac:dyDescent="0.35">
      <c r="A65" s="1">
        <v>45874</v>
      </c>
      <c r="B65" t="s">
        <v>22</v>
      </c>
      <c r="C65">
        <v>44111.73828125</v>
      </c>
      <c r="D65">
        <v>-61.90234375</v>
      </c>
      <c r="E65">
        <v>-1.4013412268982783E-3</v>
      </c>
      <c r="F65">
        <v>-5.4673946394081518E-3</v>
      </c>
      <c r="G65" t="s">
        <v>41</v>
      </c>
      <c r="H65" t="s">
        <v>42</v>
      </c>
      <c r="J65" s="2">
        <v>45861</v>
      </c>
      <c r="K65">
        <v>3390.057861328125</v>
      </c>
      <c r="L65">
        <v>-31.40185546875</v>
      </c>
      <c r="M65">
        <v>-9.1779117885240069E-3</v>
      </c>
      <c r="N65">
        <v>-4.893689330591755E-4</v>
      </c>
      <c r="P65" s="2">
        <v>45819</v>
      </c>
      <c r="Q65">
        <v>67.910003662109375</v>
      </c>
      <c r="R65">
        <v>2.9500045776367188</v>
      </c>
      <c r="S65">
        <v>4.5412632684932674E-2</v>
      </c>
      <c r="T65">
        <v>3.8684766765355594E-2</v>
      </c>
      <c r="V65" s="2">
        <v>45861</v>
      </c>
      <c r="W65">
        <v>97.182077629728028</v>
      </c>
      <c r="X65">
        <v>-0.19312060636457318</v>
      </c>
      <c r="Y65">
        <v>-1.9832627800802083E-3</v>
      </c>
      <c r="Z65">
        <v>-6.6915610685891469E-3</v>
      </c>
    </row>
    <row r="66" spans="1:26" x14ac:dyDescent="0.35">
      <c r="A66" s="1">
        <v>45873</v>
      </c>
      <c r="B66" t="s">
        <v>22</v>
      </c>
      <c r="C66">
        <v>44173.640625</v>
      </c>
      <c r="D66">
        <v>585.0625</v>
      </c>
      <c r="E66">
        <v>1.3422380934799083E-2</v>
      </c>
      <c r="F66">
        <v>-4.0660534125098735E-3</v>
      </c>
      <c r="G66" t="s">
        <v>41</v>
      </c>
      <c r="H66" t="s">
        <v>42</v>
      </c>
      <c r="J66" s="2">
        <v>45860</v>
      </c>
      <c r="K66">
        <v>3421.459716796875</v>
      </c>
      <c r="L66">
        <v>29.471435546875</v>
      </c>
      <c r="M66">
        <v>8.6885428554648314E-3</v>
      </c>
      <c r="N66">
        <v>8.6885428554648314E-3</v>
      </c>
      <c r="P66" s="2">
        <v>45818</v>
      </c>
      <c r="Q66">
        <v>64.959999084472656</v>
      </c>
      <c r="R66">
        <v>-0.44000244140625</v>
      </c>
      <c r="S66">
        <v>-6.7278659195770807E-3</v>
      </c>
      <c r="T66">
        <v>-6.7278659195770807E-3</v>
      </c>
      <c r="V66" s="2">
        <v>45860</v>
      </c>
      <c r="W66">
        <v>97.375198236092601</v>
      </c>
      <c r="X66">
        <v>-0.46064031118699234</v>
      </c>
      <c r="Y66">
        <v>-4.7082982885089386E-3</v>
      </c>
      <c r="Z66">
        <v>-4.7082982885089386E-3</v>
      </c>
    </row>
    <row r="67" spans="1:26" x14ac:dyDescent="0.35">
      <c r="A67" s="1">
        <v>45870</v>
      </c>
      <c r="B67" t="s">
        <v>22</v>
      </c>
      <c r="C67">
        <v>43588.578125</v>
      </c>
      <c r="D67">
        <v>-542.40234375</v>
      </c>
      <c r="E67">
        <v>-1.2290738569338711E-2</v>
      </c>
      <c r="F67">
        <v>-1.7488434347308957E-2</v>
      </c>
      <c r="G67" t="s">
        <v>41</v>
      </c>
      <c r="H67" t="s">
        <v>42</v>
      </c>
    </row>
    <row r="68" spans="1:26" x14ac:dyDescent="0.35">
      <c r="A68" s="1">
        <v>45869</v>
      </c>
      <c r="B68" t="s">
        <v>22</v>
      </c>
      <c r="C68">
        <v>44130.98046875</v>
      </c>
      <c r="D68">
        <v>-330.30078125</v>
      </c>
      <c r="E68">
        <v>-7.4289532816825821E-3</v>
      </c>
      <c r="F68">
        <v>-5.197695777970246E-3</v>
      </c>
      <c r="G68" t="s">
        <v>41</v>
      </c>
      <c r="H68" t="s">
        <v>42</v>
      </c>
    </row>
    <row r="69" spans="1:26" x14ac:dyDescent="0.35">
      <c r="A69" s="1">
        <v>45868</v>
      </c>
      <c r="B69" t="s">
        <v>22</v>
      </c>
      <c r="C69">
        <v>44461.28125</v>
      </c>
      <c r="D69">
        <v>-171.70703125</v>
      </c>
      <c r="E69">
        <v>-3.8470879468792685E-3</v>
      </c>
      <c r="F69">
        <v>2.2312575037123361E-3</v>
      </c>
      <c r="G69" t="s">
        <v>41</v>
      </c>
      <c r="H69" t="s">
        <v>42</v>
      </c>
    </row>
    <row r="70" spans="1:26" x14ac:dyDescent="0.35">
      <c r="A70" s="1">
        <v>45867</v>
      </c>
      <c r="B70" t="s">
        <v>22</v>
      </c>
      <c r="C70">
        <v>44632.98828125</v>
      </c>
      <c r="D70">
        <v>-204.5703125</v>
      </c>
      <c r="E70">
        <v>-4.562476613713673E-3</v>
      </c>
      <c r="F70">
        <v>6.0783454505916046E-3</v>
      </c>
      <c r="G70" t="s">
        <v>41</v>
      </c>
      <c r="H70" t="s">
        <v>42</v>
      </c>
    </row>
    <row r="71" spans="1:26" x14ac:dyDescent="0.35">
      <c r="A71" s="1">
        <v>45866</v>
      </c>
      <c r="B71" t="s">
        <v>22</v>
      </c>
      <c r="C71">
        <v>44837.55859375</v>
      </c>
      <c r="D71">
        <v>-64.36328125</v>
      </c>
      <c r="E71">
        <v>-1.433419296153482E-3</v>
      </c>
      <c r="F71">
        <v>1.0640822064305278E-2</v>
      </c>
      <c r="G71" t="s">
        <v>41</v>
      </c>
      <c r="H71" t="s">
        <v>42</v>
      </c>
    </row>
    <row r="72" spans="1:26" x14ac:dyDescent="0.35">
      <c r="A72" s="1">
        <v>45863</v>
      </c>
      <c r="B72" t="s">
        <v>22</v>
      </c>
      <c r="C72">
        <v>44901.921875</v>
      </c>
      <c r="D72">
        <v>208.01171875</v>
      </c>
      <c r="E72">
        <v>4.6541400835771185E-3</v>
      </c>
      <c r="F72">
        <v>1.207424136045876E-2</v>
      </c>
      <c r="G72" t="s">
        <v>41</v>
      </c>
      <c r="H72" t="s">
        <v>42</v>
      </c>
    </row>
    <row r="73" spans="1:26" x14ac:dyDescent="0.35">
      <c r="A73" s="1">
        <v>45862</v>
      </c>
      <c r="B73" t="s">
        <v>22</v>
      </c>
      <c r="C73">
        <v>44693.91015625</v>
      </c>
      <c r="D73">
        <v>-316.37890625</v>
      </c>
      <c r="E73">
        <v>-7.0290352014998891E-3</v>
      </c>
      <c r="F73">
        <v>7.420101276881641E-3</v>
      </c>
      <c r="G73" t="s">
        <v>41</v>
      </c>
      <c r="H73" t="s">
        <v>42</v>
      </c>
    </row>
    <row r="74" spans="1:26" x14ac:dyDescent="0.35">
      <c r="A74" s="1">
        <v>45861</v>
      </c>
      <c r="B74" t="s">
        <v>22</v>
      </c>
      <c r="C74">
        <v>45010.2890625</v>
      </c>
      <c r="D74">
        <v>507.84765625</v>
      </c>
      <c r="E74">
        <v>1.1411680802273505E-2</v>
      </c>
      <c r="F74">
        <v>1.444913647838153E-2</v>
      </c>
      <c r="G74" t="s">
        <v>41</v>
      </c>
      <c r="H74" t="s">
        <v>42</v>
      </c>
    </row>
    <row r="75" spans="1:26" x14ac:dyDescent="0.35">
      <c r="A75" s="1">
        <v>45860</v>
      </c>
      <c r="B75" t="s">
        <v>22</v>
      </c>
      <c r="C75">
        <v>44502.44140625</v>
      </c>
      <c r="D75">
        <v>179.37109375</v>
      </c>
      <c r="E75">
        <v>4.0469013650306085E-3</v>
      </c>
      <c r="F75">
        <v>3.0374556761080251E-3</v>
      </c>
      <c r="G75" t="s">
        <v>41</v>
      </c>
      <c r="H75" t="s">
        <v>42</v>
      </c>
    </row>
    <row r="76" spans="1:26" x14ac:dyDescent="0.35">
      <c r="A76" s="1">
        <v>45859</v>
      </c>
      <c r="B76" t="s">
        <v>22</v>
      </c>
      <c r="C76">
        <v>44323.0703125</v>
      </c>
      <c r="D76">
        <v>-19.12109375</v>
      </c>
      <c r="E76">
        <v>-4.3121670678880619E-4</v>
      </c>
      <c r="F76">
        <v>-1.0094456889225834E-3</v>
      </c>
      <c r="G76" t="s">
        <v>41</v>
      </c>
      <c r="H76" t="s">
        <v>42</v>
      </c>
    </row>
    <row r="77" spans="1:26" x14ac:dyDescent="0.35">
      <c r="A77" s="1">
        <v>45856</v>
      </c>
      <c r="B77" t="s">
        <v>22</v>
      </c>
      <c r="C77">
        <v>44342.19140625</v>
      </c>
      <c r="D77">
        <v>-142.296875</v>
      </c>
      <c r="E77">
        <v>-3.19879761458286E-3</v>
      </c>
      <c r="F77">
        <v>-5.7822898213377716E-4</v>
      </c>
      <c r="G77" t="s">
        <v>41</v>
      </c>
      <c r="H77" t="s">
        <v>42</v>
      </c>
    </row>
    <row r="78" spans="1:26" x14ac:dyDescent="0.35">
      <c r="A78" s="1">
        <v>45855</v>
      </c>
      <c r="B78" t="s">
        <v>22</v>
      </c>
      <c r="C78">
        <v>44484.48828125</v>
      </c>
      <c r="D78">
        <v>229.70703125</v>
      </c>
      <c r="E78">
        <v>5.1905585060372239E-3</v>
      </c>
      <c r="F78">
        <v>2.6205686324490829E-3</v>
      </c>
      <c r="G78" t="s">
        <v>41</v>
      </c>
      <c r="H78" t="s">
        <v>42</v>
      </c>
    </row>
    <row r="79" spans="1:26" x14ac:dyDescent="0.35">
      <c r="A79" s="1">
        <v>45854</v>
      </c>
      <c r="B79" t="s">
        <v>22</v>
      </c>
      <c r="C79">
        <v>44254.78125</v>
      </c>
      <c r="D79">
        <v>231.4921875</v>
      </c>
      <c r="E79">
        <v>5.2584028233635394E-3</v>
      </c>
      <c r="F79">
        <v>-2.569989873588141E-3</v>
      </c>
      <c r="G79" t="s">
        <v>41</v>
      </c>
      <c r="H79" t="s">
        <v>42</v>
      </c>
    </row>
    <row r="80" spans="1:26" x14ac:dyDescent="0.35">
      <c r="A80" s="1">
        <v>45853</v>
      </c>
      <c r="B80" t="s">
        <v>22</v>
      </c>
      <c r="C80">
        <v>44023.2890625</v>
      </c>
      <c r="D80">
        <v>-436.359375</v>
      </c>
      <c r="E80">
        <v>-9.8147284185888806E-3</v>
      </c>
      <c r="F80">
        <v>-7.8283926969516804E-3</v>
      </c>
      <c r="G80" t="s">
        <v>41</v>
      </c>
      <c r="H80" t="s">
        <v>42</v>
      </c>
    </row>
    <row r="81" spans="1:8" x14ac:dyDescent="0.35">
      <c r="A81" s="1">
        <v>45852</v>
      </c>
      <c r="B81" t="s">
        <v>22</v>
      </c>
      <c r="C81">
        <v>44459.6484375</v>
      </c>
      <c r="D81">
        <v>88.13671875</v>
      </c>
      <c r="E81">
        <v>1.9863357216372002E-3</v>
      </c>
      <c r="F81">
        <v>1.9863357216372002E-3</v>
      </c>
      <c r="G81" t="s">
        <v>41</v>
      </c>
      <c r="H81" t="s">
        <v>42</v>
      </c>
    </row>
    <row r="82" spans="1:8" x14ac:dyDescent="0.35">
      <c r="A82" s="1">
        <v>45880</v>
      </c>
      <c r="B82" t="s">
        <v>23</v>
      </c>
      <c r="C82">
        <v>9126.830078125</v>
      </c>
      <c r="D82">
        <v>31.099609375</v>
      </c>
      <c r="E82">
        <v>3.4191436830552924E-3</v>
      </c>
      <c r="F82">
        <v>1.4405970916445687E-2</v>
      </c>
      <c r="G82" t="s">
        <v>43</v>
      </c>
      <c r="H82" t="s">
        <v>42</v>
      </c>
    </row>
    <row r="83" spans="1:8" x14ac:dyDescent="0.35">
      <c r="A83" s="1">
        <v>45877</v>
      </c>
      <c r="B83" t="s">
        <v>23</v>
      </c>
      <c r="C83">
        <v>9095.73046875</v>
      </c>
      <c r="D83">
        <v>-5.0390625</v>
      </c>
      <c r="E83">
        <v>-5.5369630916346502E-4</v>
      </c>
      <c r="F83">
        <v>1.0986827233390395E-2</v>
      </c>
      <c r="G83" t="s">
        <v>43</v>
      </c>
      <c r="H83" t="s">
        <v>42</v>
      </c>
    </row>
    <row r="84" spans="1:8" x14ac:dyDescent="0.35">
      <c r="A84" s="1">
        <v>45876</v>
      </c>
      <c r="B84" t="s">
        <v>23</v>
      </c>
      <c r="C84">
        <v>9100.76953125</v>
      </c>
      <c r="D84">
        <v>-63.5400390625</v>
      </c>
      <c r="E84">
        <v>-6.9334234701472486E-3</v>
      </c>
      <c r="F84">
        <v>1.154052354255386E-2</v>
      </c>
      <c r="G84" t="s">
        <v>43</v>
      </c>
      <c r="H84" t="s">
        <v>42</v>
      </c>
    </row>
    <row r="85" spans="1:8" x14ac:dyDescent="0.35">
      <c r="A85" s="1">
        <v>45875</v>
      </c>
      <c r="B85" t="s">
        <v>23</v>
      </c>
      <c r="C85">
        <v>9164.3095703125</v>
      </c>
      <c r="D85">
        <v>21.5791015625</v>
      </c>
      <c r="E85">
        <v>2.3602469345735955E-3</v>
      </c>
      <c r="F85">
        <v>1.8473947012701109E-2</v>
      </c>
      <c r="G85" t="s">
        <v>43</v>
      </c>
      <c r="H85" t="s">
        <v>42</v>
      </c>
    </row>
    <row r="86" spans="1:8" x14ac:dyDescent="0.35">
      <c r="A86" s="1">
        <v>45874</v>
      </c>
      <c r="B86" t="s">
        <v>23</v>
      </c>
      <c r="C86">
        <v>9142.73046875</v>
      </c>
      <c r="D86">
        <v>14.4306640625</v>
      </c>
      <c r="E86">
        <v>1.5808709585862779E-3</v>
      </c>
      <c r="F86">
        <v>1.6113700078127513E-2</v>
      </c>
      <c r="G86" t="s">
        <v>43</v>
      </c>
      <c r="H86" t="s">
        <v>42</v>
      </c>
    </row>
    <row r="87" spans="1:8" x14ac:dyDescent="0.35">
      <c r="A87" s="1">
        <v>45873</v>
      </c>
      <c r="B87" t="s">
        <v>23</v>
      </c>
      <c r="C87">
        <v>9128.2998046875</v>
      </c>
      <c r="D87">
        <v>59.7197265625</v>
      </c>
      <c r="E87">
        <v>6.5853447891532912E-3</v>
      </c>
      <c r="F87">
        <v>1.4532829119541235E-2</v>
      </c>
      <c r="G87" t="s">
        <v>43</v>
      </c>
      <c r="H87" t="s">
        <v>42</v>
      </c>
    </row>
    <row r="88" spans="1:8" x14ac:dyDescent="0.35">
      <c r="A88" s="1">
        <v>45870</v>
      </c>
      <c r="B88" t="s">
        <v>23</v>
      </c>
      <c r="C88">
        <v>9068.580078125</v>
      </c>
      <c r="D88">
        <v>-64.2294921875</v>
      </c>
      <c r="E88">
        <v>-7.0328294587775897E-3</v>
      </c>
      <c r="F88">
        <v>7.9474843303879439E-3</v>
      </c>
      <c r="G88" t="s">
        <v>43</v>
      </c>
      <c r="H88" t="s">
        <v>42</v>
      </c>
    </row>
    <row r="89" spans="1:8" x14ac:dyDescent="0.35">
      <c r="A89" s="1">
        <v>45869</v>
      </c>
      <c r="B89" t="s">
        <v>23</v>
      </c>
      <c r="C89">
        <v>9132.8095703125</v>
      </c>
      <c r="D89">
        <v>-4.130859375</v>
      </c>
      <c r="E89">
        <v>-4.5210531980466317E-4</v>
      </c>
      <c r="F89">
        <v>1.4980313789165534E-2</v>
      </c>
      <c r="G89" t="s">
        <v>43</v>
      </c>
      <c r="H89" t="s">
        <v>42</v>
      </c>
    </row>
    <row r="90" spans="1:8" x14ac:dyDescent="0.35">
      <c r="A90" s="1">
        <v>45868</v>
      </c>
      <c r="B90" t="s">
        <v>23</v>
      </c>
      <c r="C90">
        <v>9136.9404296875</v>
      </c>
      <c r="D90">
        <v>0.6201171875</v>
      </c>
      <c r="E90">
        <v>6.7873844862065269E-5</v>
      </c>
      <c r="F90">
        <v>1.5432419108970197E-2</v>
      </c>
      <c r="G90" t="s">
        <v>43</v>
      </c>
      <c r="H90" t="s">
        <v>42</v>
      </c>
    </row>
    <row r="91" spans="1:8" x14ac:dyDescent="0.35">
      <c r="A91" s="1">
        <v>45867</v>
      </c>
      <c r="B91" t="s">
        <v>23</v>
      </c>
      <c r="C91">
        <v>9136.3203125</v>
      </c>
      <c r="D91">
        <v>54.8798828125</v>
      </c>
      <c r="E91">
        <v>6.0430812972240844E-3</v>
      </c>
      <c r="F91">
        <v>1.5364545264108131E-2</v>
      </c>
      <c r="G91" t="s">
        <v>43</v>
      </c>
      <c r="H91" t="s">
        <v>42</v>
      </c>
    </row>
    <row r="92" spans="1:8" x14ac:dyDescent="0.35">
      <c r="A92" s="1">
        <v>45866</v>
      </c>
      <c r="B92" t="s">
        <v>23</v>
      </c>
      <c r="C92">
        <v>9081.4404296875</v>
      </c>
      <c r="D92">
        <v>-38.869140625</v>
      </c>
      <c r="E92">
        <v>-4.261822510008062E-3</v>
      </c>
      <c r="F92">
        <v>9.3214639668840471E-3</v>
      </c>
      <c r="G92" t="s">
        <v>43</v>
      </c>
      <c r="H92" t="s">
        <v>42</v>
      </c>
    </row>
    <row r="93" spans="1:8" x14ac:dyDescent="0.35">
      <c r="A93" s="1">
        <v>45863</v>
      </c>
      <c r="B93" t="s">
        <v>23</v>
      </c>
      <c r="C93">
        <v>9120.3095703125</v>
      </c>
      <c r="D93">
        <v>-18.060546875</v>
      </c>
      <c r="E93">
        <v>-1.9763422408369813E-3</v>
      </c>
      <c r="F93">
        <v>1.3583286476892109E-2</v>
      </c>
      <c r="G93" t="s">
        <v>43</v>
      </c>
      <c r="H93" t="s">
        <v>42</v>
      </c>
    </row>
    <row r="94" spans="1:8" x14ac:dyDescent="0.35">
      <c r="A94" s="1">
        <v>45862</v>
      </c>
      <c r="B94" t="s">
        <v>23</v>
      </c>
      <c r="C94">
        <v>9138.3701171875</v>
      </c>
      <c r="D94">
        <v>76.8798828125</v>
      </c>
      <c r="E94">
        <v>8.4842427485993799E-3</v>
      </c>
      <c r="F94">
        <v>1.555962871772909E-2</v>
      </c>
      <c r="G94" t="s">
        <v>43</v>
      </c>
      <c r="H94" t="s">
        <v>42</v>
      </c>
    </row>
    <row r="95" spans="1:8" x14ac:dyDescent="0.35">
      <c r="A95" s="1">
        <v>45861</v>
      </c>
      <c r="B95" t="s">
        <v>23</v>
      </c>
      <c r="C95">
        <v>9061.490234375</v>
      </c>
      <c r="D95">
        <v>37.6806640625</v>
      </c>
      <c r="E95">
        <v>4.17569362129111E-3</v>
      </c>
      <c r="F95">
        <v>7.0753859691297105E-3</v>
      </c>
      <c r="G95" t="s">
        <v>43</v>
      </c>
      <c r="H95" t="s">
        <v>42</v>
      </c>
    </row>
    <row r="96" spans="1:8" x14ac:dyDescent="0.35">
      <c r="A96" s="1">
        <v>45860</v>
      </c>
      <c r="B96" t="s">
        <v>23</v>
      </c>
      <c r="C96">
        <v>9023.8095703125</v>
      </c>
      <c r="D96">
        <v>10.8193359375</v>
      </c>
      <c r="E96">
        <v>1.2004158060923142E-3</v>
      </c>
      <c r="F96">
        <v>2.8996923478386005E-3</v>
      </c>
      <c r="G96" t="s">
        <v>43</v>
      </c>
      <c r="H96" t="s">
        <v>42</v>
      </c>
    </row>
    <row r="97" spans="1:8" x14ac:dyDescent="0.35">
      <c r="A97" s="1">
        <v>45859</v>
      </c>
      <c r="B97" t="s">
        <v>23</v>
      </c>
      <c r="C97">
        <v>9012.990234375</v>
      </c>
      <c r="D97">
        <v>20.8701171875</v>
      </c>
      <c r="E97">
        <v>2.320933986147411E-3</v>
      </c>
      <c r="F97">
        <v>1.6992765417462863E-3</v>
      </c>
      <c r="G97" t="s">
        <v>43</v>
      </c>
      <c r="H97" t="s">
        <v>42</v>
      </c>
    </row>
    <row r="98" spans="1:8" x14ac:dyDescent="0.35">
      <c r="A98" s="1">
        <v>45856</v>
      </c>
      <c r="B98" t="s">
        <v>23</v>
      </c>
      <c r="C98">
        <v>8992.1201171875</v>
      </c>
      <c r="D98">
        <v>19.48046875</v>
      </c>
      <c r="E98">
        <v>2.1710967466961328E-3</v>
      </c>
      <c r="F98">
        <v>-6.2165744440112469E-4</v>
      </c>
      <c r="G98" t="s">
        <v>43</v>
      </c>
      <c r="H98" t="s">
        <v>42</v>
      </c>
    </row>
    <row r="99" spans="1:8" x14ac:dyDescent="0.35">
      <c r="A99" s="1">
        <v>45855</v>
      </c>
      <c r="B99" t="s">
        <v>23</v>
      </c>
      <c r="C99">
        <v>8972.6396484375</v>
      </c>
      <c r="D99">
        <v>46.08984375</v>
      </c>
      <c r="E99">
        <v>5.1632315685727903E-3</v>
      </c>
      <c r="F99">
        <v>-2.7927541910972575E-3</v>
      </c>
      <c r="G99" t="s">
        <v>43</v>
      </c>
      <c r="H99" t="s">
        <v>42</v>
      </c>
    </row>
    <row r="100" spans="1:8" x14ac:dyDescent="0.35">
      <c r="A100" s="1">
        <v>45854</v>
      </c>
      <c r="B100" t="s">
        <v>23</v>
      </c>
      <c r="C100">
        <v>8926.5498046875</v>
      </c>
      <c r="D100">
        <v>-11.7705078125</v>
      </c>
      <c r="E100">
        <v>-1.3168590295471461E-3</v>
      </c>
      <c r="F100">
        <v>-7.9559857596700478E-3</v>
      </c>
      <c r="G100" t="s">
        <v>43</v>
      </c>
      <c r="H100" t="s">
        <v>42</v>
      </c>
    </row>
    <row r="101" spans="1:8" x14ac:dyDescent="0.35">
      <c r="A101" s="1">
        <v>45853</v>
      </c>
      <c r="B101" t="s">
        <v>23</v>
      </c>
      <c r="C101">
        <v>8938.3203125</v>
      </c>
      <c r="D101">
        <v>-59.7392578125</v>
      </c>
      <c r="E101">
        <v>-6.6391267301229018E-3</v>
      </c>
      <c r="F101">
        <v>-6.6391267301229018E-3</v>
      </c>
      <c r="G101" t="s">
        <v>43</v>
      </c>
      <c r="H101" t="s">
        <v>42</v>
      </c>
    </row>
    <row r="102" spans="1:8" x14ac:dyDescent="0.35">
      <c r="A102" s="1">
        <v>45880</v>
      </c>
      <c r="B102" t="s">
        <v>21</v>
      </c>
      <c r="C102">
        <v>3647.546630859375</v>
      </c>
      <c r="D102">
        <v>12.41845703125</v>
      </c>
      <c r="E102">
        <v>3.4162363574026244E-3</v>
      </c>
      <c r="F102">
        <v>3.5962030946870338E-2</v>
      </c>
      <c r="G102" t="s">
        <v>35</v>
      </c>
      <c r="H102" t="s">
        <v>42</v>
      </c>
    </row>
    <row r="103" spans="1:8" x14ac:dyDescent="0.35">
      <c r="A103" s="1">
        <v>45877</v>
      </c>
      <c r="B103" t="s">
        <v>21</v>
      </c>
      <c r="C103">
        <v>3635.128173828125</v>
      </c>
      <c r="D103">
        <v>-4.538330078125</v>
      </c>
      <c r="E103">
        <v>-1.246908218995979E-3</v>
      </c>
      <c r="F103">
        <v>3.2545794589467714E-2</v>
      </c>
      <c r="G103" t="s">
        <v>35</v>
      </c>
      <c r="H103" t="s">
        <v>42</v>
      </c>
    </row>
    <row r="104" spans="1:8" x14ac:dyDescent="0.35">
      <c r="A104" s="1">
        <v>45876</v>
      </c>
      <c r="B104" t="s">
        <v>21</v>
      </c>
      <c r="C104">
        <v>3639.66650390625</v>
      </c>
      <c r="D104">
        <v>5.671630859375</v>
      </c>
      <c r="E104">
        <v>1.5607151516479068E-3</v>
      </c>
      <c r="F104">
        <v>3.3792702808463693E-2</v>
      </c>
      <c r="G104" t="s">
        <v>35</v>
      </c>
      <c r="H104" t="s">
        <v>42</v>
      </c>
    </row>
    <row r="105" spans="1:8" x14ac:dyDescent="0.35">
      <c r="A105" s="1">
        <v>45875</v>
      </c>
      <c r="B105" t="s">
        <v>21</v>
      </c>
      <c r="C105">
        <v>3633.994873046875</v>
      </c>
      <c r="D105">
        <v>16.397216796875</v>
      </c>
      <c r="E105">
        <v>4.5326258901527972E-3</v>
      </c>
      <c r="F105">
        <v>3.2231987656815786E-2</v>
      </c>
      <c r="G105" t="s">
        <v>35</v>
      </c>
      <c r="H105" t="s">
        <v>42</v>
      </c>
    </row>
    <row r="106" spans="1:8" x14ac:dyDescent="0.35">
      <c r="A106" s="1">
        <v>45874</v>
      </c>
      <c r="B106" t="s">
        <v>21</v>
      </c>
      <c r="C106">
        <v>3617.59765625</v>
      </c>
      <c r="D106">
        <v>34.288818359375</v>
      </c>
      <c r="E106">
        <v>9.5690379787525259E-3</v>
      </c>
      <c r="F106">
        <v>2.7699361766662989E-2</v>
      </c>
      <c r="G106" t="s">
        <v>35</v>
      </c>
      <c r="H106" t="s">
        <v>42</v>
      </c>
    </row>
    <row r="107" spans="1:8" x14ac:dyDescent="0.35">
      <c r="A107" s="1">
        <v>45873</v>
      </c>
      <c r="B107" t="s">
        <v>21</v>
      </c>
      <c r="C107">
        <v>3583.308837890625</v>
      </c>
      <c r="D107">
        <v>23.35693359375</v>
      </c>
      <c r="E107">
        <v>6.5610250423770999E-3</v>
      </c>
      <c r="F107">
        <v>1.8130323787910463E-2</v>
      </c>
      <c r="G107" t="s">
        <v>35</v>
      </c>
      <c r="H107" t="s">
        <v>42</v>
      </c>
    </row>
    <row r="108" spans="1:8" x14ac:dyDescent="0.35">
      <c r="A108" s="1">
        <v>45870</v>
      </c>
      <c r="B108" t="s">
        <v>21</v>
      </c>
      <c r="C108">
        <v>3559.951904296875</v>
      </c>
      <c r="D108">
        <v>-13.25634765625</v>
      </c>
      <c r="E108">
        <v>-3.7099286471770077E-3</v>
      </c>
      <c r="F108">
        <v>1.1569298745533363E-2</v>
      </c>
      <c r="G108" t="s">
        <v>35</v>
      </c>
      <c r="H108" t="s">
        <v>42</v>
      </c>
    </row>
    <row r="109" spans="1:8" x14ac:dyDescent="0.35">
      <c r="A109" s="1">
        <v>45869</v>
      </c>
      <c r="B109" t="s">
        <v>21</v>
      </c>
      <c r="C109">
        <v>3573.208251953125</v>
      </c>
      <c r="D109">
        <v>-42.508544921875</v>
      </c>
      <c r="E109">
        <v>-1.1756602441489461E-2</v>
      </c>
      <c r="F109">
        <v>1.5279227392710371E-2</v>
      </c>
      <c r="G109" t="s">
        <v>35</v>
      </c>
      <c r="H109" t="s">
        <v>42</v>
      </c>
    </row>
    <row r="110" spans="1:8" x14ac:dyDescent="0.35">
      <c r="A110" s="1">
        <v>45868</v>
      </c>
      <c r="B110" t="s">
        <v>21</v>
      </c>
      <c r="C110">
        <v>3615.716796875</v>
      </c>
      <c r="D110">
        <v>6.005615234375</v>
      </c>
      <c r="E110">
        <v>1.6637384356177343E-3</v>
      </c>
      <c r="F110">
        <v>2.7035829834199832E-2</v>
      </c>
      <c r="G110" t="s">
        <v>35</v>
      </c>
      <c r="H110" t="s">
        <v>42</v>
      </c>
    </row>
    <row r="111" spans="1:8" x14ac:dyDescent="0.35">
      <c r="A111" s="1">
        <v>45867</v>
      </c>
      <c r="B111" t="s">
        <v>21</v>
      </c>
      <c r="C111">
        <v>3609.711181640625</v>
      </c>
      <c r="D111">
        <v>11.774169921875</v>
      </c>
      <c r="E111">
        <v>3.272478057154915E-3</v>
      </c>
      <c r="F111">
        <v>2.5372091398582097E-2</v>
      </c>
      <c r="G111" t="s">
        <v>35</v>
      </c>
      <c r="H111" t="s">
        <v>42</v>
      </c>
    </row>
    <row r="112" spans="1:8" x14ac:dyDescent="0.35">
      <c r="A112" s="1">
        <v>45866</v>
      </c>
      <c r="B112" t="s">
        <v>21</v>
      </c>
      <c r="C112">
        <v>3597.93701171875</v>
      </c>
      <c r="D112">
        <v>4.28173828125</v>
      </c>
      <c r="E112">
        <v>1.1914716230292388E-3</v>
      </c>
      <c r="F112">
        <v>2.2099613341427182E-2</v>
      </c>
      <c r="G112" t="s">
        <v>35</v>
      </c>
      <c r="H112" t="s">
        <v>42</v>
      </c>
    </row>
    <row r="113" spans="1:8" x14ac:dyDescent="0.35">
      <c r="A113" s="1">
        <v>45863</v>
      </c>
      <c r="B113" t="s">
        <v>21</v>
      </c>
      <c r="C113">
        <v>3593.6552734375</v>
      </c>
      <c r="D113">
        <v>-12.071533203125</v>
      </c>
      <c r="E113">
        <v>-3.3478779315430085E-3</v>
      </c>
      <c r="F113">
        <v>2.0908141718397943E-2</v>
      </c>
      <c r="G113" t="s">
        <v>35</v>
      </c>
      <c r="H113" t="s">
        <v>42</v>
      </c>
    </row>
    <row r="114" spans="1:8" x14ac:dyDescent="0.35">
      <c r="A114" s="1">
        <v>45862</v>
      </c>
      <c r="B114" t="s">
        <v>21</v>
      </c>
      <c r="C114">
        <v>3605.726806640625</v>
      </c>
      <c r="D114">
        <v>23.4287109375</v>
      </c>
      <c r="E114">
        <v>6.5401343806652523E-3</v>
      </c>
      <c r="F114">
        <v>2.4256019649940952E-2</v>
      </c>
      <c r="G114" t="s">
        <v>35</v>
      </c>
      <c r="H114" t="s">
        <v>42</v>
      </c>
    </row>
    <row r="115" spans="1:8" x14ac:dyDescent="0.35">
      <c r="A115" s="1">
        <v>45861</v>
      </c>
      <c r="B115" t="s">
        <v>21</v>
      </c>
      <c r="C115">
        <v>3582.298095703125</v>
      </c>
      <c r="D115">
        <v>0.43701171875</v>
      </c>
      <c r="E115">
        <v>1.2200688650487734E-4</v>
      </c>
      <c r="F115">
        <v>1.77158852692757E-2</v>
      </c>
      <c r="G115" t="s">
        <v>35</v>
      </c>
      <c r="H115" t="s">
        <v>42</v>
      </c>
    </row>
    <row r="116" spans="1:8" x14ac:dyDescent="0.35">
      <c r="A116" s="1">
        <v>45860</v>
      </c>
      <c r="B116" t="s">
        <v>21</v>
      </c>
      <c r="C116">
        <v>3581.861083984375</v>
      </c>
      <c r="D116">
        <v>22.06982421875</v>
      </c>
      <c r="E116">
        <v>6.1997523473338312E-3</v>
      </c>
      <c r="F116">
        <v>1.7593878382770822E-2</v>
      </c>
      <c r="G116" t="s">
        <v>35</v>
      </c>
      <c r="H116" t="s">
        <v>42</v>
      </c>
    </row>
    <row r="117" spans="1:8" x14ac:dyDescent="0.35">
      <c r="A117" s="1">
        <v>45859</v>
      </c>
      <c r="B117" t="s">
        <v>21</v>
      </c>
      <c r="C117">
        <v>3559.791259765625</v>
      </c>
      <c r="D117">
        <v>25.30859375</v>
      </c>
      <c r="E117">
        <v>7.1604803705347386E-3</v>
      </c>
      <c r="F117">
        <v>1.1394126035436991E-2</v>
      </c>
      <c r="G117" t="s">
        <v>35</v>
      </c>
      <c r="H117" t="s">
        <v>42</v>
      </c>
    </row>
    <row r="118" spans="1:8" x14ac:dyDescent="0.35">
      <c r="A118" s="1">
        <v>45856</v>
      </c>
      <c r="B118" t="s">
        <v>21</v>
      </c>
      <c r="C118">
        <v>3534.482666015625</v>
      </c>
      <c r="D118">
        <v>17.6572265625</v>
      </c>
      <c r="E118">
        <v>5.0207856109132365E-3</v>
      </c>
      <c r="F118">
        <v>4.2336456649022525E-3</v>
      </c>
      <c r="G118" t="s">
        <v>35</v>
      </c>
      <c r="H118" t="s">
        <v>42</v>
      </c>
    </row>
    <row r="119" spans="1:8" x14ac:dyDescent="0.35">
      <c r="A119" s="1">
        <v>45855</v>
      </c>
      <c r="B119" t="s">
        <v>21</v>
      </c>
      <c r="C119">
        <v>3516.825439453125</v>
      </c>
      <c r="D119">
        <v>13.048583984375</v>
      </c>
      <c r="E119">
        <v>3.7241481186247594E-3</v>
      </c>
      <c r="F119">
        <v>-7.8713994601098403E-4</v>
      </c>
      <c r="G119" t="s">
        <v>35</v>
      </c>
      <c r="H119" t="s">
        <v>42</v>
      </c>
    </row>
    <row r="120" spans="1:8" x14ac:dyDescent="0.35">
      <c r="A120" s="1">
        <v>45854</v>
      </c>
      <c r="B120" t="s">
        <v>21</v>
      </c>
      <c r="C120">
        <v>3503.77685546875</v>
      </c>
      <c r="D120">
        <v>-1.221923828125</v>
      </c>
      <c r="E120">
        <v>-3.4862318222261823E-4</v>
      </c>
      <c r="F120">
        <v>-4.5112880646357434E-3</v>
      </c>
      <c r="G120" t="s">
        <v>35</v>
      </c>
      <c r="H120" t="s">
        <v>42</v>
      </c>
    </row>
    <row r="121" spans="1:8" x14ac:dyDescent="0.35">
      <c r="A121" s="1">
        <v>45853</v>
      </c>
      <c r="B121" t="s">
        <v>21</v>
      </c>
      <c r="C121">
        <v>3504.998779296875</v>
      </c>
      <c r="D121">
        <v>-14.651123046875</v>
      </c>
      <c r="E121">
        <v>-4.1626648824131252E-3</v>
      </c>
      <c r="F121">
        <v>-4.1626648824131252E-3</v>
      </c>
      <c r="G121" t="s">
        <v>35</v>
      </c>
      <c r="H121" t="s">
        <v>42</v>
      </c>
    </row>
    <row r="122" spans="1:8" x14ac:dyDescent="0.35">
      <c r="A122" s="1">
        <v>45880</v>
      </c>
      <c r="B122" t="s">
        <v>20</v>
      </c>
      <c r="C122">
        <v>3357.20166015625</v>
      </c>
      <c r="D122">
        <v>-30.427490234375</v>
      </c>
      <c r="E122">
        <v>-8.9819424983004215E-3</v>
      </c>
      <c r="F122">
        <v>-9.8032147655563451E-3</v>
      </c>
      <c r="G122" t="s">
        <v>33</v>
      </c>
      <c r="H122" t="s">
        <v>34</v>
      </c>
    </row>
    <row r="123" spans="1:8" x14ac:dyDescent="0.35">
      <c r="A123" s="1">
        <v>45879</v>
      </c>
      <c r="B123" t="s">
        <v>20</v>
      </c>
      <c r="C123">
        <v>3387.629150390625</v>
      </c>
      <c r="D123">
        <v>-0.428955078125</v>
      </c>
      <c r="E123">
        <v>-1.266079461366143E-4</v>
      </c>
      <c r="F123">
        <v>-8.2127226725592362E-4</v>
      </c>
      <c r="G123" t="s">
        <v>33</v>
      </c>
      <c r="H123" t="s">
        <v>34</v>
      </c>
    </row>
    <row r="124" spans="1:8" x14ac:dyDescent="0.35">
      <c r="A124" s="1">
        <v>45878</v>
      </c>
      <c r="B124" t="s">
        <v>20</v>
      </c>
      <c r="C124">
        <v>3388.05810546875</v>
      </c>
      <c r="D124">
        <v>0.157470703125</v>
      </c>
      <c r="E124">
        <v>4.6480319259911695E-5</v>
      </c>
      <c r="F124">
        <v>-6.9466432111930931E-4</v>
      </c>
      <c r="G124" t="s">
        <v>33</v>
      </c>
      <c r="H124" t="s">
        <v>34</v>
      </c>
    </row>
    <row r="125" spans="1:8" x14ac:dyDescent="0.35">
      <c r="A125" s="1">
        <v>45877</v>
      </c>
      <c r="B125" t="s">
        <v>20</v>
      </c>
      <c r="C125">
        <v>3387.900634765625</v>
      </c>
      <c r="D125">
        <v>-4.8525390625</v>
      </c>
      <c r="E125">
        <v>-1.4302658678304603E-3</v>
      </c>
      <c r="F125">
        <v>-7.4114464037922101E-4</v>
      </c>
      <c r="G125" t="s">
        <v>33</v>
      </c>
      <c r="H125" t="s">
        <v>34</v>
      </c>
    </row>
    <row r="126" spans="1:8" x14ac:dyDescent="0.35">
      <c r="A126" s="1">
        <v>45876</v>
      </c>
      <c r="B126" t="s">
        <v>20</v>
      </c>
      <c r="C126">
        <v>3392.753173828125</v>
      </c>
      <c r="D126">
        <v>25.784423828125</v>
      </c>
      <c r="E126">
        <v>7.6580526113065872E-3</v>
      </c>
      <c r="F126">
        <v>6.8912122745123927E-4</v>
      </c>
      <c r="G126" t="s">
        <v>33</v>
      </c>
      <c r="H126" t="s">
        <v>34</v>
      </c>
    </row>
    <row r="127" spans="1:8" x14ac:dyDescent="0.35">
      <c r="A127" s="1">
        <v>45875</v>
      </c>
      <c r="B127" t="s">
        <v>20</v>
      </c>
      <c r="C127">
        <v>3366.96875</v>
      </c>
      <c r="D127">
        <v>-12.11962890625</v>
      </c>
      <c r="E127">
        <v>-3.5866563839839216E-3</v>
      </c>
      <c r="F127">
        <v>-6.9689313838553479E-3</v>
      </c>
      <c r="G127" t="s">
        <v>33</v>
      </c>
      <c r="H127" t="s">
        <v>34</v>
      </c>
    </row>
    <row r="128" spans="1:8" x14ac:dyDescent="0.35">
      <c r="A128" s="1">
        <v>45874</v>
      </c>
      <c r="B128" t="s">
        <v>20</v>
      </c>
      <c r="C128">
        <v>3379.08837890625</v>
      </c>
      <c r="D128">
        <v>4.01025390625</v>
      </c>
      <c r="E128">
        <v>1.1881958750954436E-3</v>
      </c>
      <c r="F128">
        <v>-3.3822749998714263E-3</v>
      </c>
      <c r="G128" t="s">
        <v>33</v>
      </c>
      <c r="H128" t="s">
        <v>34</v>
      </c>
    </row>
    <row r="129" spans="1:8" x14ac:dyDescent="0.35">
      <c r="A129" s="1">
        <v>45873</v>
      </c>
      <c r="B129" t="s">
        <v>20</v>
      </c>
      <c r="C129">
        <v>3375.078125</v>
      </c>
      <c r="D129">
        <v>17.792236328125</v>
      </c>
      <c r="E129">
        <v>5.2995892867389038E-3</v>
      </c>
      <c r="F129">
        <v>-4.5704708749668699E-3</v>
      </c>
      <c r="G129" t="s">
        <v>33</v>
      </c>
      <c r="H129" t="s">
        <v>34</v>
      </c>
    </row>
    <row r="130" spans="1:8" x14ac:dyDescent="0.35">
      <c r="A130" s="1">
        <v>45872</v>
      </c>
      <c r="B130" t="s">
        <v>20</v>
      </c>
      <c r="C130">
        <v>3357.285888671875</v>
      </c>
      <c r="D130">
        <v>-0.828857421875</v>
      </c>
      <c r="E130">
        <v>-2.4682224538008501E-4</v>
      </c>
      <c r="F130">
        <v>-9.8700601617057737E-3</v>
      </c>
      <c r="G130" t="s">
        <v>33</v>
      </c>
      <c r="H130" t="s">
        <v>34</v>
      </c>
    </row>
    <row r="131" spans="1:8" x14ac:dyDescent="0.35">
      <c r="A131" s="1">
        <v>45871</v>
      </c>
      <c r="B131" t="s">
        <v>20</v>
      </c>
      <c r="C131">
        <v>3358.11474609375</v>
      </c>
      <c r="D131">
        <v>-2.66259765625</v>
      </c>
      <c r="E131">
        <v>-7.9225648827985218E-4</v>
      </c>
      <c r="F131">
        <v>-9.6232379163256887E-3</v>
      </c>
      <c r="G131" t="s">
        <v>33</v>
      </c>
      <c r="H131" t="s">
        <v>34</v>
      </c>
    </row>
    <row r="132" spans="1:8" x14ac:dyDescent="0.35">
      <c r="A132" s="1">
        <v>45870</v>
      </c>
      <c r="B132" t="s">
        <v>20</v>
      </c>
      <c r="C132">
        <v>3360.77734375</v>
      </c>
      <c r="D132">
        <v>66.650390625</v>
      </c>
      <c r="E132">
        <v>2.0233097137246414E-2</v>
      </c>
      <c r="F132">
        <v>-8.8309814280458365E-3</v>
      </c>
      <c r="G132" t="s">
        <v>33</v>
      </c>
      <c r="H132" t="s">
        <v>34</v>
      </c>
    </row>
    <row r="133" spans="1:8" x14ac:dyDescent="0.35">
      <c r="A133" s="1">
        <v>45869</v>
      </c>
      <c r="B133" t="s">
        <v>20</v>
      </c>
      <c r="C133">
        <v>3294.126953125</v>
      </c>
      <c r="D133">
        <v>1.755859375</v>
      </c>
      <c r="E133">
        <v>5.3331150256208382E-4</v>
      </c>
      <c r="F133">
        <v>-2.9064078565292251E-2</v>
      </c>
      <c r="G133" t="s">
        <v>33</v>
      </c>
      <c r="H133" t="s">
        <v>34</v>
      </c>
    </row>
    <row r="134" spans="1:8" x14ac:dyDescent="0.35">
      <c r="A134" s="1">
        <v>45868</v>
      </c>
      <c r="B134" t="s">
        <v>20</v>
      </c>
      <c r="C134">
        <v>3292.37109375</v>
      </c>
      <c r="D134">
        <v>-36.144775390625</v>
      </c>
      <c r="E134">
        <v>-1.085912665333244E-2</v>
      </c>
      <c r="F134">
        <v>-2.9597390067854334E-2</v>
      </c>
      <c r="G134" t="s">
        <v>33</v>
      </c>
      <c r="H134" t="s">
        <v>34</v>
      </c>
    </row>
    <row r="135" spans="1:8" x14ac:dyDescent="0.35">
      <c r="A135" s="1">
        <v>45867</v>
      </c>
      <c r="B135" t="s">
        <v>20</v>
      </c>
      <c r="C135">
        <v>3328.515869140625</v>
      </c>
      <c r="D135">
        <v>11.099853515625</v>
      </c>
      <c r="E135">
        <v>3.3459335408476676E-3</v>
      </c>
      <c r="F135">
        <v>-1.8738263414521894E-2</v>
      </c>
      <c r="G135" t="s">
        <v>33</v>
      </c>
      <c r="H135" t="s">
        <v>34</v>
      </c>
    </row>
    <row r="136" spans="1:8" x14ac:dyDescent="0.35">
      <c r="A136" s="1">
        <v>45866</v>
      </c>
      <c r="B136" t="s">
        <v>20</v>
      </c>
      <c r="C136">
        <v>3317.416015625</v>
      </c>
      <c r="D136">
        <v>-19.93603515625</v>
      </c>
      <c r="E136">
        <v>-5.9736086732543603E-3</v>
      </c>
      <c r="F136">
        <v>-2.2084196955369562E-2</v>
      </c>
      <c r="G136" t="s">
        <v>33</v>
      </c>
      <c r="H136" t="s">
        <v>34</v>
      </c>
    </row>
    <row r="137" spans="1:8" x14ac:dyDescent="0.35">
      <c r="A137" s="1">
        <v>45865</v>
      </c>
      <c r="B137" t="s">
        <v>20</v>
      </c>
      <c r="C137">
        <v>3337.35205078125</v>
      </c>
      <c r="D137">
        <v>-7.81396484375</v>
      </c>
      <c r="E137">
        <v>-2.3358974733246329E-3</v>
      </c>
      <c r="F137">
        <v>-1.6110588282115201E-2</v>
      </c>
      <c r="G137" t="s">
        <v>33</v>
      </c>
      <c r="H137" t="s">
        <v>34</v>
      </c>
    </row>
    <row r="138" spans="1:8" x14ac:dyDescent="0.35">
      <c r="A138" s="1">
        <v>45863</v>
      </c>
      <c r="B138" t="s">
        <v>20</v>
      </c>
      <c r="C138">
        <v>3345.166015625</v>
      </c>
      <c r="D138">
        <v>-25.77880859375</v>
      </c>
      <c r="E138">
        <v>-7.6473540618465785E-3</v>
      </c>
      <c r="F138">
        <v>-1.3774690808790568E-2</v>
      </c>
      <c r="G138" t="s">
        <v>33</v>
      </c>
      <c r="H138" t="s">
        <v>34</v>
      </c>
    </row>
    <row r="139" spans="1:8" x14ac:dyDescent="0.35">
      <c r="A139" s="1">
        <v>45862</v>
      </c>
      <c r="B139" t="s">
        <v>20</v>
      </c>
      <c r="C139">
        <v>3370.94482421875</v>
      </c>
      <c r="D139">
        <v>-19.113037109375</v>
      </c>
      <c r="E139">
        <v>-5.6379678138848144E-3</v>
      </c>
      <c r="F139">
        <v>-6.1273367469439899E-3</v>
      </c>
      <c r="G139" t="s">
        <v>33</v>
      </c>
      <c r="H139" t="s">
        <v>34</v>
      </c>
    </row>
    <row r="140" spans="1:8" x14ac:dyDescent="0.35">
      <c r="A140" s="1">
        <v>45861</v>
      </c>
      <c r="B140" t="s">
        <v>20</v>
      </c>
      <c r="C140">
        <v>3390.057861328125</v>
      </c>
      <c r="D140">
        <v>-31.40185546875</v>
      </c>
      <c r="E140">
        <v>-9.1779117885240069E-3</v>
      </c>
      <c r="F140">
        <v>-4.893689330591755E-4</v>
      </c>
      <c r="G140" t="s">
        <v>33</v>
      </c>
      <c r="H140" t="s">
        <v>34</v>
      </c>
    </row>
    <row r="141" spans="1:8" x14ac:dyDescent="0.35">
      <c r="A141" s="1">
        <v>45860</v>
      </c>
      <c r="B141" t="s">
        <v>20</v>
      </c>
      <c r="C141">
        <v>3421.459716796875</v>
      </c>
      <c r="D141">
        <v>29.471435546875</v>
      </c>
      <c r="E141">
        <v>8.6885428554648314E-3</v>
      </c>
      <c r="F141">
        <v>8.6885428554648314E-3</v>
      </c>
      <c r="G141" t="s">
        <v>33</v>
      </c>
      <c r="H141" t="s">
        <v>34</v>
      </c>
    </row>
    <row r="142" spans="1:8" x14ac:dyDescent="0.35">
      <c r="A142" s="1">
        <v>45880</v>
      </c>
      <c r="B142" t="s">
        <v>61</v>
      </c>
      <c r="C142">
        <v>61.450000762939453</v>
      </c>
      <c r="D142">
        <v>-0.31999969482421875</v>
      </c>
      <c r="E142">
        <v>-5.1805033584713112E-3</v>
      </c>
      <c r="F142">
        <v>-4.87345360688346E-2</v>
      </c>
      <c r="G142" t="s">
        <v>33</v>
      </c>
      <c r="H142" t="s">
        <v>34</v>
      </c>
    </row>
    <row r="143" spans="1:8" x14ac:dyDescent="0.35">
      <c r="A143" s="1">
        <v>45879</v>
      </c>
      <c r="B143" t="s">
        <v>61</v>
      </c>
      <c r="C143">
        <v>61.770000457763672</v>
      </c>
      <c r="D143">
        <v>0.15999984741210938</v>
      </c>
      <c r="E143">
        <v>2.5969785071748852E-3</v>
      </c>
      <c r="F143">
        <v>-4.3554032710363288E-2</v>
      </c>
      <c r="G143" t="s">
        <v>33</v>
      </c>
      <c r="H143" t="s">
        <v>34</v>
      </c>
    </row>
    <row r="144" spans="1:8" x14ac:dyDescent="0.35">
      <c r="A144" s="1">
        <v>45877</v>
      </c>
      <c r="B144" t="s">
        <v>61</v>
      </c>
      <c r="C144">
        <v>61.610000610351563</v>
      </c>
      <c r="D144">
        <v>-0.48999786376953125</v>
      </c>
      <c r="E144">
        <v>-7.8904649888796863E-3</v>
      </c>
      <c r="F144">
        <v>-4.6151011217538174E-2</v>
      </c>
      <c r="G144" t="s">
        <v>33</v>
      </c>
      <c r="H144" t="s">
        <v>34</v>
      </c>
    </row>
    <row r="145" spans="1:8" x14ac:dyDescent="0.35">
      <c r="A145" s="1">
        <v>45876</v>
      </c>
      <c r="B145" t="s">
        <v>61</v>
      </c>
      <c r="C145">
        <v>62.099998474121094</v>
      </c>
      <c r="D145">
        <v>-0.77000045776367188</v>
      </c>
      <c r="E145">
        <v>-1.2247502319793435E-2</v>
      </c>
      <c r="F145">
        <v>-3.8260546228658487E-2</v>
      </c>
      <c r="G145" t="s">
        <v>33</v>
      </c>
      <c r="H145" t="s">
        <v>34</v>
      </c>
    </row>
    <row r="146" spans="1:8" x14ac:dyDescent="0.35">
      <c r="A146" s="1">
        <v>45875</v>
      </c>
      <c r="B146" t="s">
        <v>61</v>
      </c>
      <c r="C146">
        <v>62.869998931884766</v>
      </c>
      <c r="D146">
        <v>-0.53000259399414063</v>
      </c>
      <c r="E146">
        <v>-8.3596621646421232E-3</v>
      </c>
      <c r="F146">
        <v>-2.6013043908865052E-2</v>
      </c>
      <c r="G146" t="s">
        <v>33</v>
      </c>
      <c r="H146" t="s">
        <v>34</v>
      </c>
    </row>
    <row r="147" spans="1:8" x14ac:dyDescent="0.35">
      <c r="A147" s="1">
        <v>45874</v>
      </c>
      <c r="B147" t="s">
        <v>61</v>
      </c>
      <c r="C147">
        <v>63.400001525878906</v>
      </c>
      <c r="D147">
        <v>-0.45999908447265625</v>
      </c>
      <c r="E147">
        <v>-7.2032427196390136E-3</v>
      </c>
      <c r="F147">
        <v>-1.7653381744222929E-2</v>
      </c>
      <c r="G147" t="s">
        <v>33</v>
      </c>
      <c r="H147" t="s">
        <v>34</v>
      </c>
    </row>
    <row r="148" spans="1:8" x14ac:dyDescent="0.35">
      <c r="A148" s="1">
        <v>45873</v>
      </c>
      <c r="B148" t="s">
        <v>61</v>
      </c>
      <c r="C148">
        <v>63.860000610351563</v>
      </c>
      <c r="D148">
        <v>-0.529998779296875</v>
      </c>
      <c r="E148">
        <v>-8.2310729044995368E-3</v>
      </c>
      <c r="F148">
        <v>-1.0450139024583915E-2</v>
      </c>
      <c r="G148" t="s">
        <v>33</v>
      </c>
      <c r="H148" t="s">
        <v>34</v>
      </c>
    </row>
    <row r="149" spans="1:8" x14ac:dyDescent="0.35">
      <c r="A149" s="1">
        <v>45872</v>
      </c>
      <c r="B149" t="s">
        <v>61</v>
      </c>
      <c r="C149">
        <v>64.389999389648438</v>
      </c>
      <c r="D149">
        <v>1.000213623046875E-2</v>
      </c>
      <c r="E149">
        <v>1.5536092974799409E-4</v>
      </c>
      <c r="F149">
        <v>-2.2190661200843786E-3</v>
      </c>
      <c r="G149" t="s">
        <v>33</v>
      </c>
      <c r="H149" t="s">
        <v>34</v>
      </c>
    </row>
    <row r="150" spans="1:8" x14ac:dyDescent="0.35">
      <c r="A150" s="1">
        <v>45870</v>
      </c>
      <c r="B150" t="s">
        <v>61</v>
      </c>
      <c r="C150">
        <v>64.379997253417969</v>
      </c>
      <c r="D150">
        <v>-2.2900009155273438</v>
      </c>
      <c r="E150">
        <v>-3.4348297261451277E-2</v>
      </c>
      <c r="F150">
        <v>-2.3744270498323727E-3</v>
      </c>
      <c r="G150" t="s">
        <v>33</v>
      </c>
      <c r="H150" t="s">
        <v>34</v>
      </c>
    </row>
    <row r="151" spans="1:8" x14ac:dyDescent="0.35">
      <c r="A151" s="1">
        <v>45869</v>
      </c>
      <c r="B151" t="s">
        <v>61</v>
      </c>
      <c r="C151">
        <v>66.669998168945313</v>
      </c>
      <c r="D151">
        <v>-8.3300018310546875</v>
      </c>
      <c r="E151">
        <v>-0.1110666910807292</v>
      </c>
      <c r="F151">
        <v>3.1973870211618904E-2</v>
      </c>
      <c r="G151" t="s">
        <v>33</v>
      </c>
      <c r="H151" t="s">
        <v>34</v>
      </c>
    </row>
    <row r="152" spans="1:8" x14ac:dyDescent="0.35">
      <c r="A152" s="1">
        <v>45828</v>
      </c>
      <c r="B152" t="s">
        <v>61</v>
      </c>
      <c r="C152">
        <v>75</v>
      </c>
      <c r="D152">
        <v>-0.6699981689453125</v>
      </c>
      <c r="E152">
        <v>-8.8542115125922471E-3</v>
      </c>
      <c r="F152">
        <v>0.1430405612923481</v>
      </c>
      <c r="G152" t="s">
        <v>33</v>
      </c>
      <c r="H152" t="s">
        <v>34</v>
      </c>
    </row>
    <row r="153" spans="1:8" x14ac:dyDescent="0.35">
      <c r="A153" s="1">
        <v>45827</v>
      </c>
      <c r="B153" t="s">
        <v>61</v>
      </c>
      <c r="C153">
        <v>75.669998168945313</v>
      </c>
      <c r="D153">
        <v>0.56999969482421875</v>
      </c>
      <c r="E153">
        <v>7.589876250405414E-3</v>
      </c>
      <c r="F153">
        <v>0.15189477280494035</v>
      </c>
      <c r="G153" t="s">
        <v>33</v>
      </c>
      <c r="H153" t="s">
        <v>34</v>
      </c>
    </row>
    <row r="154" spans="1:8" x14ac:dyDescent="0.35">
      <c r="A154" s="1">
        <v>45826</v>
      </c>
      <c r="B154" t="s">
        <v>61</v>
      </c>
      <c r="C154">
        <v>75.099998474121094</v>
      </c>
      <c r="D154">
        <v>-0.15000152587890625</v>
      </c>
      <c r="E154">
        <v>-1.9933757591881207E-3</v>
      </c>
      <c r="F154">
        <v>0.14430489655453493</v>
      </c>
      <c r="G154" t="s">
        <v>33</v>
      </c>
      <c r="H154" t="s">
        <v>34</v>
      </c>
    </row>
    <row r="155" spans="1:8" x14ac:dyDescent="0.35">
      <c r="A155" s="1">
        <v>45825</v>
      </c>
      <c r="B155" t="s">
        <v>61</v>
      </c>
      <c r="C155">
        <v>75.25</v>
      </c>
      <c r="D155">
        <v>3.1800003051757813</v>
      </c>
      <c r="E155">
        <v>4.4123772979621112E-2</v>
      </c>
      <c r="F155">
        <v>0.14629827231372305</v>
      </c>
      <c r="G155" t="s">
        <v>33</v>
      </c>
      <c r="H155" t="s">
        <v>34</v>
      </c>
    </row>
    <row r="156" spans="1:8" x14ac:dyDescent="0.35">
      <c r="A156" s="1">
        <v>45824</v>
      </c>
      <c r="B156" t="s">
        <v>61</v>
      </c>
      <c r="C156">
        <v>72.069999694824219</v>
      </c>
      <c r="D156">
        <v>-1.660003662109375</v>
      </c>
      <c r="E156">
        <v>-2.2514628869242603E-2</v>
      </c>
      <c r="F156">
        <v>0.10217449933410194</v>
      </c>
      <c r="G156" t="s">
        <v>33</v>
      </c>
      <c r="H156" t="s">
        <v>34</v>
      </c>
    </row>
    <row r="157" spans="1:8" x14ac:dyDescent="0.35">
      <c r="A157" s="1">
        <v>45823</v>
      </c>
      <c r="B157" t="s">
        <v>61</v>
      </c>
      <c r="C157">
        <v>73.730003356933594</v>
      </c>
      <c r="D157">
        <v>0.5500030517578125</v>
      </c>
      <c r="E157">
        <v>7.5157563468732924E-3</v>
      </c>
      <c r="F157">
        <v>0.12468912820334455</v>
      </c>
      <c r="G157" t="s">
        <v>33</v>
      </c>
      <c r="H157" t="s">
        <v>34</v>
      </c>
    </row>
    <row r="158" spans="1:8" x14ac:dyDescent="0.35">
      <c r="A158" s="1">
        <v>45821</v>
      </c>
      <c r="B158" t="s">
        <v>61</v>
      </c>
      <c r="C158">
        <v>73.180000305175781</v>
      </c>
      <c r="D158">
        <v>-0.73999786376953125</v>
      </c>
      <c r="E158">
        <v>-1.0010793859575817E-2</v>
      </c>
      <c r="F158">
        <v>0.11717337185647125</v>
      </c>
      <c r="G158" t="s">
        <v>33</v>
      </c>
      <c r="H158" t="s">
        <v>34</v>
      </c>
    </row>
    <row r="159" spans="1:8" x14ac:dyDescent="0.35">
      <c r="A159" s="1">
        <v>45820</v>
      </c>
      <c r="B159" t="s">
        <v>61</v>
      </c>
      <c r="C159">
        <v>73.919998168945313</v>
      </c>
      <c r="D159">
        <v>6.0099945068359375</v>
      </c>
      <c r="E159">
        <v>8.8499398950691477E-2</v>
      </c>
      <c r="F159">
        <v>0.12718416571604707</v>
      </c>
      <c r="G159" t="s">
        <v>33</v>
      </c>
      <c r="H159" t="s">
        <v>34</v>
      </c>
    </row>
    <row r="160" spans="1:8" x14ac:dyDescent="0.35">
      <c r="A160" s="1">
        <v>45819</v>
      </c>
      <c r="B160" t="s">
        <v>61</v>
      </c>
      <c r="C160">
        <v>67.910003662109375</v>
      </c>
      <c r="D160">
        <v>2.9500045776367188</v>
      </c>
      <c r="E160">
        <v>4.5412632684932674E-2</v>
      </c>
      <c r="F160">
        <v>3.8684766765355594E-2</v>
      </c>
      <c r="G160" t="s">
        <v>33</v>
      </c>
      <c r="H160" t="s">
        <v>34</v>
      </c>
    </row>
    <row r="161" spans="1:8" x14ac:dyDescent="0.35">
      <c r="A161" s="1">
        <v>45818</v>
      </c>
      <c r="B161" t="s">
        <v>61</v>
      </c>
      <c r="C161">
        <v>64.959999084472656</v>
      </c>
      <c r="D161">
        <v>-0.44000244140625</v>
      </c>
      <c r="E161">
        <v>-6.7278659195770807E-3</v>
      </c>
      <c r="F161">
        <v>-6.7278659195770807E-3</v>
      </c>
      <c r="G161" t="s">
        <v>33</v>
      </c>
      <c r="H161" t="s">
        <v>34</v>
      </c>
    </row>
    <row r="162" spans="1:8" x14ac:dyDescent="0.35">
      <c r="A162" s="1">
        <v>45880</v>
      </c>
      <c r="B162" t="s">
        <v>26</v>
      </c>
      <c r="C162">
        <v>98.181128317387362</v>
      </c>
      <c r="D162">
        <v>-4.467204164309635E-2</v>
      </c>
      <c r="E162">
        <v>-4.5478928631592641E-4</v>
      </c>
      <c r="F162">
        <v>3.758781938635769E-3</v>
      </c>
      <c r="G162" t="s">
        <v>36</v>
      </c>
      <c r="H162" t="s">
        <v>34</v>
      </c>
    </row>
    <row r="163" spans="1:8" x14ac:dyDescent="0.35">
      <c r="A163" s="1">
        <v>45879</v>
      </c>
      <c r="B163" t="s">
        <v>26</v>
      </c>
      <c r="C163">
        <v>98.225800359030458</v>
      </c>
      <c r="D163">
        <v>-2.5347422596837532E-3</v>
      </c>
      <c r="E163">
        <v>-2.5804593522527064E-5</v>
      </c>
      <c r="F163">
        <v>4.2135712249516954E-3</v>
      </c>
      <c r="G163" t="s">
        <v>36</v>
      </c>
      <c r="H163" t="s">
        <v>34</v>
      </c>
    </row>
    <row r="164" spans="1:8" x14ac:dyDescent="0.35">
      <c r="A164" s="1">
        <v>45878</v>
      </c>
      <c r="B164" t="s">
        <v>26</v>
      </c>
      <c r="C164">
        <v>98.228335101290142</v>
      </c>
      <c r="D164">
        <v>-1.4800973628027236E-2</v>
      </c>
      <c r="E164">
        <v>-1.5065656715951281E-4</v>
      </c>
      <c r="F164">
        <v>4.2393758184742225E-3</v>
      </c>
      <c r="G164" t="s">
        <v>36</v>
      </c>
      <c r="H164" t="s">
        <v>34</v>
      </c>
    </row>
    <row r="165" spans="1:8" x14ac:dyDescent="0.35">
      <c r="A165" s="1">
        <v>45877</v>
      </c>
      <c r="B165" t="s">
        <v>26</v>
      </c>
      <c r="C165">
        <v>98.243136074918169</v>
      </c>
      <c r="D165">
        <v>0.24622997587708539</v>
      </c>
      <c r="E165">
        <v>2.5126300990383488E-3</v>
      </c>
      <c r="F165">
        <v>4.3900323856337353E-3</v>
      </c>
      <c r="G165" t="s">
        <v>36</v>
      </c>
      <c r="H165" t="s">
        <v>34</v>
      </c>
    </row>
    <row r="166" spans="1:8" x14ac:dyDescent="0.35">
      <c r="A166" s="1">
        <v>45876</v>
      </c>
      <c r="B166" t="s">
        <v>26</v>
      </c>
      <c r="C166">
        <v>97.996906099041084</v>
      </c>
      <c r="D166">
        <v>-0.16808510201050808</v>
      </c>
      <c r="E166">
        <v>-1.712271350040151E-3</v>
      </c>
      <c r="F166">
        <v>1.8774022865953865E-3</v>
      </c>
      <c r="G166" t="s">
        <v>36</v>
      </c>
      <c r="H166" t="s">
        <v>34</v>
      </c>
    </row>
    <row r="167" spans="1:8" x14ac:dyDescent="0.35">
      <c r="A167" s="1">
        <v>45875</v>
      </c>
      <c r="B167" t="s">
        <v>26</v>
      </c>
      <c r="C167">
        <v>98.164991201051592</v>
      </c>
      <c r="D167">
        <v>-0.56987761210784527</v>
      </c>
      <c r="E167">
        <v>-5.7717969240052014E-3</v>
      </c>
      <c r="F167">
        <v>3.5896736366355375E-3</v>
      </c>
      <c r="G167" t="s">
        <v>36</v>
      </c>
      <c r="H167" t="s">
        <v>34</v>
      </c>
    </row>
    <row r="168" spans="1:8" x14ac:dyDescent="0.35">
      <c r="A168" s="1">
        <v>45874</v>
      </c>
      <c r="B168" t="s">
        <v>26</v>
      </c>
      <c r="C168">
        <v>98.734868813159437</v>
      </c>
      <c r="D168">
        <v>8.1847890149447267E-2</v>
      </c>
      <c r="E168">
        <v>8.2965416957003768E-4</v>
      </c>
      <c r="F168">
        <v>9.3614705606407389E-3</v>
      </c>
      <c r="G168" t="s">
        <v>36</v>
      </c>
      <c r="H168" t="s">
        <v>34</v>
      </c>
    </row>
    <row r="169" spans="1:8" x14ac:dyDescent="0.35">
      <c r="A169" s="1">
        <v>45873</v>
      </c>
      <c r="B169" t="s">
        <v>26</v>
      </c>
      <c r="C169">
        <v>98.65302092300999</v>
      </c>
      <c r="D169">
        <v>-1.2950649733369346E-2</v>
      </c>
      <c r="E169">
        <v>-1.3125750982767581E-4</v>
      </c>
      <c r="F169">
        <v>8.5318163910707012E-3</v>
      </c>
      <c r="G169" t="s">
        <v>36</v>
      </c>
      <c r="H169" t="s">
        <v>34</v>
      </c>
    </row>
    <row r="170" spans="1:8" x14ac:dyDescent="0.35">
      <c r="A170" s="1">
        <v>45872</v>
      </c>
      <c r="B170" t="s">
        <v>26</v>
      </c>
      <c r="C170">
        <v>98.665971572743359</v>
      </c>
      <c r="D170">
        <v>-1.7549589587275705E-3</v>
      </c>
      <c r="E170">
        <v>-1.7786555142396132E-5</v>
      </c>
      <c r="F170">
        <v>8.663073900898377E-3</v>
      </c>
      <c r="G170" t="s">
        <v>36</v>
      </c>
      <c r="H170" t="s">
        <v>34</v>
      </c>
    </row>
    <row r="171" spans="1:8" x14ac:dyDescent="0.35">
      <c r="A171" s="1">
        <v>45871</v>
      </c>
      <c r="B171" t="s">
        <v>26</v>
      </c>
      <c r="C171">
        <v>98.667726531702087</v>
      </c>
      <c r="D171">
        <v>2.3677018477513911E-2</v>
      </c>
      <c r="E171">
        <v>2.4002480224960543E-4</v>
      </c>
      <c r="F171">
        <v>8.6808604560407732E-3</v>
      </c>
      <c r="G171" t="s">
        <v>36</v>
      </c>
      <c r="H171" t="s">
        <v>34</v>
      </c>
    </row>
    <row r="172" spans="1:8" x14ac:dyDescent="0.35">
      <c r="A172" s="1">
        <v>45870</v>
      </c>
      <c r="B172" t="s">
        <v>26</v>
      </c>
      <c r="C172">
        <v>98.644049513224573</v>
      </c>
      <c r="D172">
        <v>-1.3818785372441482</v>
      </c>
      <c r="E172">
        <v>-1.3815203359542116E-2</v>
      </c>
      <c r="F172">
        <v>8.4408356537911677E-3</v>
      </c>
      <c r="G172" t="s">
        <v>36</v>
      </c>
      <c r="H172" t="s">
        <v>34</v>
      </c>
    </row>
    <row r="173" spans="1:8" x14ac:dyDescent="0.35">
      <c r="A173" s="1">
        <v>45869</v>
      </c>
      <c r="B173" t="s">
        <v>26</v>
      </c>
      <c r="C173">
        <v>100.02592805046872</v>
      </c>
      <c r="D173">
        <v>0.22268163804318419</v>
      </c>
      <c r="E173">
        <v>2.2312063589893238E-3</v>
      </c>
      <c r="F173">
        <v>2.2256039013333284E-2</v>
      </c>
      <c r="G173" t="s">
        <v>36</v>
      </c>
      <c r="H173" t="s">
        <v>34</v>
      </c>
    </row>
    <row r="174" spans="1:8" x14ac:dyDescent="0.35">
      <c r="A174" s="1">
        <v>45868</v>
      </c>
      <c r="B174" t="s">
        <v>26</v>
      </c>
      <c r="C174">
        <v>99.803246412425537</v>
      </c>
      <c r="D174">
        <v>0.92744628894679693</v>
      </c>
      <c r="E174">
        <v>9.3799118468682607E-3</v>
      </c>
      <c r="F174">
        <v>2.002483265434396E-2</v>
      </c>
      <c r="G174" t="s">
        <v>36</v>
      </c>
      <c r="H174" t="s">
        <v>34</v>
      </c>
    </row>
    <row r="175" spans="1:8" x14ac:dyDescent="0.35">
      <c r="A175" s="1">
        <v>45867</v>
      </c>
      <c r="B175" t="s">
        <v>26</v>
      </c>
      <c r="C175">
        <v>98.87580012347874</v>
      </c>
      <c r="D175">
        <v>0.26883459605176085</v>
      </c>
      <c r="E175">
        <v>2.7263246020585719E-3</v>
      </c>
      <c r="F175">
        <v>1.06449208074757E-2</v>
      </c>
      <c r="G175" t="s">
        <v>36</v>
      </c>
      <c r="H175" t="s">
        <v>34</v>
      </c>
    </row>
    <row r="176" spans="1:8" x14ac:dyDescent="0.35">
      <c r="A176" s="1">
        <v>45866</v>
      </c>
      <c r="B176" t="s">
        <v>26</v>
      </c>
      <c r="C176">
        <v>98.606965527426979</v>
      </c>
      <c r="D176">
        <v>2.8720248475138987E-2</v>
      </c>
      <c r="E176">
        <v>2.9134469165947863E-4</v>
      </c>
      <c r="F176">
        <v>7.9185962054171277E-3</v>
      </c>
      <c r="G176" t="s">
        <v>36</v>
      </c>
      <c r="H176" t="s">
        <v>34</v>
      </c>
    </row>
    <row r="177" spans="1:8" x14ac:dyDescent="0.35">
      <c r="A177" s="1">
        <v>45865</v>
      </c>
      <c r="B177" t="s">
        <v>26</v>
      </c>
      <c r="C177">
        <v>98.57824527895184</v>
      </c>
      <c r="D177">
        <v>0.97277733449413972</v>
      </c>
      <c r="E177">
        <v>9.9664225271447471E-3</v>
      </c>
      <c r="F177">
        <v>7.6272515137576491E-3</v>
      </c>
      <c r="G177" t="s">
        <v>36</v>
      </c>
      <c r="H177" t="s">
        <v>34</v>
      </c>
    </row>
    <row r="178" spans="1:8" x14ac:dyDescent="0.35">
      <c r="A178" s="1">
        <v>45863</v>
      </c>
      <c r="B178" t="s">
        <v>26</v>
      </c>
      <c r="C178">
        <v>97.6054679444577</v>
      </c>
      <c r="D178">
        <v>0.1463406760134518</v>
      </c>
      <c r="E178">
        <v>1.5015594753928774E-3</v>
      </c>
      <c r="F178">
        <v>-2.339171013387098E-3</v>
      </c>
      <c r="G178" t="s">
        <v>36</v>
      </c>
      <c r="H178" t="s">
        <v>34</v>
      </c>
    </row>
    <row r="179" spans="1:8" x14ac:dyDescent="0.35">
      <c r="A179" s="1">
        <v>45862</v>
      </c>
      <c r="B179" t="s">
        <v>26</v>
      </c>
      <c r="C179">
        <v>97.459127268444249</v>
      </c>
      <c r="D179">
        <v>0.27704963871622112</v>
      </c>
      <c r="E179">
        <v>2.8508305798091715E-3</v>
      </c>
      <c r="F179">
        <v>-3.8407304887799754E-3</v>
      </c>
      <c r="G179" t="s">
        <v>36</v>
      </c>
      <c r="H179" t="s">
        <v>34</v>
      </c>
    </row>
    <row r="180" spans="1:8" x14ac:dyDescent="0.35">
      <c r="A180" s="1">
        <v>45861</v>
      </c>
      <c r="B180" t="s">
        <v>26</v>
      </c>
      <c r="C180">
        <v>97.182077629728028</v>
      </c>
      <c r="D180">
        <v>-0.19312060636457318</v>
      </c>
      <c r="E180">
        <v>-1.9832627800802083E-3</v>
      </c>
      <c r="F180">
        <v>-6.6915610685891469E-3</v>
      </c>
      <c r="G180" t="s">
        <v>36</v>
      </c>
      <c r="H180" t="s">
        <v>34</v>
      </c>
    </row>
    <row r="181" spans="1:8" x14ac:dyDescent="0.35">
      <c r="A181" s="1">
        <v>45860</v>
      </c>
      <c r="B181" t="s">
        <v>26</v>
      </c>
      <c r="C181">
        <v>97.375198236092601</v>
      </c>
      <c r="D181">
        <v>-0.46064031118699234</v>
      </c>
      <c r="E181">
        <v>-4.7082982885089386E-3</v>
      </c>
      <c r="F181">
        <v>-4.7082982885089386E-3</v>
      </c>
      <c r="G181" t="s">
        <v>36</v>
      </c>
      <c r="H181"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vt:i4>
      </vt:variant>
    </vt:vector>
  </HeadingPairs>
  <TitlesOfParts>
    <vt:vector size="42" baseType="lpstr">
      <vt:lpstr>8h30-report</vt:lpstr>
      <vt:lpstr>8h45-report</vt:lpstr>
      <vt:lpstr>9h00-report</vt:lpstr>
      <vt:lpstr>daily_9h00_itd</vt:lpstr>
      <vt:lpstr>daily_9h00_flow</vt:lpstr>
      <vt:lpstr>daily_9h00_nntd_data</vt:lpstr>
      <vt:lpstr>daily_9h00_nntd_stock</vt:lpstr>
      <vt:lpstr>daily_9h00_comment</vt:lpstr>
      <vt:lpstr>11h30-report</vt:lpstr>
      <vt:lpstr>daily_11h30_top_stock</vt:lpstr>
      <vt:lpstr>daily_11h30_itd</vt:lpstr>
      <vt:lpstr>daily_11h30_nn_data</vt:lpstr>
      <vt:lpstr>daily_11h30_nn_stock</vt:lpstr>
      <vt:lpstr>daily_11h30_industry</vt:lpstr>
      <vt:lpstr>daily_11h30_comment</vt:lpstr>
      <vt:lpstr>14h00-report</vt:lpstr>
      <vt:lpstr>15h00-report</vt:lpstr>
      <vt:lpstr>daily_15h00_itd</vt:lpstr>
      <vt:lpstr>daily_15h00_nn_stock</vt:lpstr>
      <vt:lpstr>daily_15h00_top_stock</vt:lpstr>
      <vt:lpstr>daily_15h00_nn_data</vt:lpstr>
      <vt:lpstr>daily_15h00_industry</vt:lpstr>
      <vt:lpstr>daily_15h00_comment</vt:lpstr>
      <vt:lpstr>daily_14h00_news</vt:lpstr>
      <vt:lpstr>daily_8h45_nntd</vt:lpstr>
      <vt:lpstr>daily_8h45_itd</vt:lpstr>
      <vt:lpstr>daily_8h45_rr</vt:lpstr>
      <vt:lpstr>daily_14h00_time</vt:lpstr>
      <vt:lpstr>daily_14h00_data</vt:lpstr>
      <vt:lpstr>daily_8h45_comment</vt:lpstr>
      <vt:lpstr>daily_8h30_nhtm</vt:lpstr>
      <vt:lpstr>daily_8h30_time</vt:lpstr>
      <vt:lpstr>daily_8h30_omo</vt:lpstr>
      <vt:lpstr>daily_8h30_mm</vt:lpstr>
      <vt:lpstr>daily_8h30_news</vt:lpstr>
      <vt:lpstr>daily_8h30_data</vt:lpstr>
      <vt:lpstr>'11h30-report'!Print_Area</vt:lpstr>
      <vt:lpstr>'14h00-report'!Print_Area</vt:lpstr>
      <vt:lpstr>'15h00-report'!Print_Area</vt:lpstr>
      <vt:lpstr>'8h30-report'!Print_Area</vt:lpstr>
      <vt:lpstr>'8h45-report'!Print_Area</vt:lpstr>
      <vt:lpstr>'9h00-report'!Print_Area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2025-08-11T06:18:00Z</cp:lastPrinted>
  <dcterms:created xsi:type="dcterms:W3CDTF">2015-06-05T18:17:20Z</dcterms:created>
  <dcterms:modified xsi:type="dcterms:W3CDTF">2025-08-11T10:23:36Z</dcterms:modified>
</cp:coreProperties>
</file>