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Ex1.xml" ContentType="application/vnd.ms-office.chartex+xml"/>
  <Override PartName="/xl/charts/style25.xml" ContentType="application/vnd.ms-office.chartstyle+xml"/>
  <Override PartName="/xl/charts/colors25.xml" ContentType="application/vnd.ms-office.chartcolorstyle+xml"/>
  <Override PartName="/xl/charts/chartEx2.xml" ContentType="application/vnd.ms-office.chartex+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drawings/drawing4.xml" ContentType="application/vnd.openxmlformats-officedocument.drawing+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9.xml" ContentType="application/vnd.openxmlformats-officedocument.themeOverrid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10.xml" ContentType="application/vnd.openxmlformats-officedocument.themeOverride+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11.xml" ContentType="application/vnd.openxmlformats-officedocument.themeOverride+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12.xml" ContentType="application/vnd.openxmlformats-officedocument.themeOverride+xml"/>
  <Override PartName="/xl/charts/chart33.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13.xml" ContentType="application/vnd.openxmlformats-officedocument.themeOverrid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48DAD063-21D6-4B6D-ADD6-7D95A4E2EEC2}" xr6:coauthVersionLast="47" xr6:coauthVersionMax="47" xr10:uidLastSave="{00000000-0000-0000-0000-000000000000}"/>
  <bookViews>
    <workbookView xWindow="-110" yWindow="-110" windowWidth="38620" windowHeight="21100" tabRatio="763" activeTab="2" xr2:uid="{00000000-000D-0000-FFFF-FFFF00000000}"/>
  </bookViews>
  <sheets>
    <sheet name="8h30-report" sheetId="9" r:id="rId1"/>
    <sheet name="8h45-report" sheetId="30" r:id="rId2"/>
    <sheet name="11h30-report" sheetId="15" r:id="rId3"/>
    <sheet name="daily_11h30_itd" sheetId="33" r:id="rId4"/>
    <sheet name="daily_11h30_nn_data" sheetId="34" r:id="rId5"/>
    <sheet name="daily_11h30_top_stock" sheetId="36" r:id="rId6"/>
    <sheet name="daily_11h30_nn_stock" sheetId="35" r:id="rId7"/>
    <sheet name="daily_11h30_industry" sheetId="32" r:id="rId8"/>
    <sheet name="daily_11h30_comment" sheetId="31" r:id="rId9"/>
    <sheet name="14h00-report" sheetId="20" r:id="rId10"/>
    <sheet name="daily_14h00_news" sheetId="27" state="hidden" r:id="rId11"/>
    <sheet name="daily_8h45_nntd" sheetId="23" state="hidden" r:id="rId12"/>
    <sheet name="daily_8h45_itd" sheetId="21" state="hidden" r:id="rId13"/>
    <sheet name="daily_8h45_rr" sheetId="24" state="hidden" r:id="rId14"/>
    <sheet name="daily_14h00_time" sheetId="28" state="hidden" r:id="rId15"/>
    <sheet name="daily_14h00_data" sheetId="26" state="hidden" r:id="rId16"/>
    <sheet name="daily_8h45_comment" sheetId="16" state="hidden" r:id="rId17"/>
    <sheet name="daily_8h30_nhtm" sheetId="14" state="hidden" r:id="rId18"/>
    <sheet name="daily_8h30_time" sheetId="10" state="hidden" r:id="rId19"/>
    <sheet name="daily_8h30_omo" sheetId="13" state="hidden" r:id="rId20"/>
    <sheet name="daily_8h30_mm" sheetId="12" state="hidden" r:id="rId21"/>
    <sheet name="daily_8h30_news" sheetId="2" state="hidden" r:id="rId22"/>
    <sheet name="daily_8h30_data" sheetId="4" state="hidden" r:id="rId23"/>
  </sheets>
  <externalReferences>
    <externalReference r:id="rId24"/>
  </externalReferences>
  <definedNames>
    <definedName name="_xlchart.v1.0" hidden="1">'[1]data part 2'!$G$20:$G$29</definedName>
    <definedName name="_xlchart.v1.1" hidden="1">'[1]data part 2'!$H$19</definedName>
    <definedName name="_xlchart.v1.10" hidden="1">'[1]data part 2'!$H$32:$H$41</definedName>
    <definedName name="_xlchart.v1.11" hidden="1">daily_11h30_nn_stock!$B$12:$B$21</definedName>
    <definedName name="_xlchart.v1.12" hidden="1">daily_11h30_nn_stock!$C$12:$C$21</definedName>
    <definedName name="_xlchart.v1.2" hidden="1">'[1]data part 2'!$H$20:$H$29</definedName>
    <definedName name="_xlchart.v1.3" hidden="1">daily_11h30_nn_stock!$B$2:$B$11</definedName>
    <definedName name="_xlchart.v1.4" hidden="1">daily_11h30_nn_stock!$C$2:$C$11</definedName>
    <definedName name="_xlchart.v1.5" hidden="1">'[1]data part 2'!$G$32:$G$41</definedName>
    <definedName name="_xlchart.v1.6" hidden="1">'[1]data part 2'!$H$32:$H$41</definedName>
    <definedName name="_xlchart.v1.7" hidden="1">daily_11h30_nn_stock!$B$12:$B$21</definedName>
    <definedName name="_xlchart.v1.8" hidden="1">daily_11h30_nn_stock!$C$12:$C$21</definedName>
    <definedName name="_xlchart.v1.9" hidden="1">'[1]data part 2'!$G$32:$G$41</definedName>
    <definedName name="ExternalData_1" localSheetId="8" hidden="1">daily_11h30_comment!$A$1:$B$4</definedName>
    <definedName name="ExternalData_1" localSheetId="15" hidden="1">daily_14h00_data!$A$1:$I$187</definedName>
    <definedName name="ExternalData_1" localSheetId="10" hidden="1">daily_14h00_news!$A$1:$J$31</definedName>
    <definedName name="ExternalData_1" localSheetId="20" hidden="1">daily_8h30_mm!$A$1:$O$25</definedName>
    <definedName name="ExternalData_1" localSheetId="21" hidden="1">daily_8h30_news!$A$1:$J$31</definedName>
    <definedName name="ExternalData_1" localSheetId="17" hidden="1">daily_8h30_nhtm!$A$1:$H$14</definedName>
    <definedName name="ExternalData_1" localSheetId="18" hidden="1">daily_8h30_time!$A$1:$B$2</definedName>
    <definedName name="ExternalData_1" localSheetId="16" hidden="1">daily_8h45_comment!$A$1:$B$6</definedName>
    <definedName name="ExternalData_1" localSheetId="12" hidden="1">daily_8h45_itd!$A$1:$T$273</definedName>
    <definedName name="ExternalData_1" localSheetId="13" hidden="1">daily_8h45_rr!$A$1:$D$5</definedName>
    <definedName name="ExternalData_2" localSheetId="7" hidden="1">daily_11h30_industry!$A$1:$C$23</definedName>
    <definedName name="ExternalData_2" localSheetId="14" hidden="1">daily_14h00_time!$A$1:$B$2</definedName>
    <definedName name="ExternalData_2" localSheetId="19" hidden="1">daily_8h30_omo!$A$1:$K$10</definedName>
    <definedName name="ExternalData_3" localSheetId="3" hidden="1">daily_11h30_itd!$A$1:$S$152</definedName>
    <definedName name="ExternalData_3" localSheetId="22" hidden="1">daily_8h30_data!$A$1:$H$181</definedName>
    <definedName name="ExternalData_3" localSheetId="11" hidden="1">daily_8h45_nntd!$A$1:$I$41</definedName>
    <definedName name="ExternalData_4" localSheetId="4" hidden="1">daily_11h30_nn_data!$A$1:$G$21</definedName>
    <definedName name="ExternalData_5" localSheetId="6" hidden="1">daily_11h30_nn_stock!$A$1:$D$21</definedName>
    <definedName name="ExternalData_6" localSheetId="5" hidden="1">daily_11h30_top_stock!$A$1:$G$21</definedName>
    <definedName name="_xlnm.Print_Area" localSheetId="2">'11h30-report'!$A$1:$A$6,'11h30-report'!$B$7:$G$24,'11h30-report'!$H$25:$N$45,'11h30-report'!$O$46:$S$53,'11h30-report'!$T$54:$Z$62,'11h30-report'!$AA$63:$AI$71</definedName>
    <definedName name="_xlnm.Print_Area" localSheetId="9">'14h00-report'!$A$1:$A$6,'14h00-report'!$B$7:$N$17,'14h00-report'!$O$18:$Z$50,'14h00-report'!$AA$51:$AD$78,'14h00-report'!$AE$79:$AM$88</definedName>
    <definedName name="_xlnm.Print_Area" localSheetId="0">'8h30-report'!$A$1:$A$6,'8h30-report'!$B$7:$N$32,'8h30-report'!$O$33:$AA$50,'8h30-report'!$AB$51:$AF$60,'8h30-report'!$AG$61:$AR$93,'8h30-report'!$AS$94:$AV$121,'8h30-report'!$AW$122:$BE$131</definedName>
    <definedName name="_xlnm.Print_Area" localSheetId="1">'8h45-report'!$A$1:$A$6,'8h45-report'!$B$7:$H$32,'8h45-report'!$I$33:$O$54,'8h45-report'!$P$55:$S$65,'8h45-report'!$T$66:$Z$74,'8h45-report'!$AA$75:$AI$83</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 i="33" l="1" a="1"/>
  <c r="Y2" i="33" s="1"/>
  <c r="X2" i="33" a="1"/>
  <c r="X2" i="33" s="1"/>
  <c r="W2" i="33" a="1"/>
  <c r="W2" i="33" s="1"/>
  <c r="U2" i="33" a="1"/>
  <c r="U2" i="33" s="1"/>
  <c r="V2" i="33" a="1"/>
  <c r="V2" i="33" s="1"/>
  <c r="J30" i="15" l="1"/>
  <c r="J29" i="15"/>
  <c r="J28" i="15"/>
  <c r="J34" i="15"/>
  <c r="J33" i="15"/>
  <c r="J32" i="15"/>
  <c r="C22" i="15"/>
  <c r="F19" i="15"/>
  <c r="F20" i="15"/>
  <c r="AF83" i="30"/>
  <c r="Y74" i="30"/>
  <c r="Q70" i="30"/>
  <c r="R69" i="30" s="1" a="1"/>
  <c r="R65" i="30"/>
  <c r="I59" i="30"/>
  <c r="N59" i="30" s="1" a="1"/>
  <c r="Q58" i="30"/>
  <c r="N54" i="30"/>
  <c r="K51" i="30"/>
  <c r="K50" i="30"/>
  <c r="K49" i="30"/>
  <c r="J48" i="30"/>
  <c r="K47" i="30"/>
  <c r="K46" i="30"/>
  <c r="K42" i="30"/>
  <c r="K41" i="30"/>
  <c r="K40" i="30"/>
  <c r="J39" i="30"/>
  <c r="K38" i="30"/>
  <c r="K37" i="30"/>
  <c r="G32" i="30"/>
  <c r="C30" i="30"/>
  <c r="D28" i="30"/>
  <c r="D27" i="30"/>
  <c r="D26" i="30"/>
  <c r="D25" i="30"/>
  <c r="D23" i="30"/>
  <c r="D22" i="30"/>
  <c r="D21" i="30"/>
  <c r="D20" i="30"/>
  <c r="D18" i="30"/>
  <c r="D17" i="30"/>
  <c r="D16" i="30"/>
  <c r="D14" i="30"/>
  <c r="D13" i="30"/>
  <c r="D12" i="30"/>
  <c r="C11" i="30"/>
  <c r="D10" i="30"/>
  <c r="A7" i="30"/>
  <c r="U73" i="30" s="1"/>
  <c r="A3" i="30"/>
  <c r="AB83" i="30" s="1"/>
  <c r="AJ88" i="20"/>
  <c r="AC78" i="20"/>
  <c r="Y50" i="20"/>
  <c r="Y39" i="20"/>
  <c r="Y28" i="20"/>
  <c r="M17" i="20"/>
  <c r="A3" i="20"/>
  <c r="P28" i="20" s="1"/>
  <c r="BB131" i="9"/>
  <c r="AU121" i="9"/>
  <c r="AQ93" i="9"/>
  <c r="AQ82" i="9"/>
  <c r="AQ71" i="9"/>
  <c r="AE60" i="9"/>
  <c r="Z50" i="9"/>
  <c r="J32" i="9"/>
  <c r="AF71" i="15"/>
  <c r="Y62" i="15"/>
  <c r="R53" i="15"/>
  <c r="M45" i="15"/>
  <c r="F24" i="15"/>
  <c r="A3" i="15"/>
  <c r="C24" i="15" s="1"/>
  <c r="A3" i="9"/>
  <c r="C32" i="9" s="1"/>
  <c r="R63" i="30" l="1"/>
  <c r="R61" i="30"/>
  <c r="N59" i="30"/>
  <c r="R59" i="30" s="1"/>
  <c r="U72" i="30"/>
  <c r="X70" i="30"/>
  <c r="R69" i="30"/>
  <c r="V70" i="30" s="1"/>
  <c r="J53" i="30"/>
  <c r="J54" i="30"/>
  <c r="C31" i="30"/>
  <c r="C32" i="30"/>
  <c r="Q64" i="30"/>
  <c r="Q65" i="30"/>
  <c r="U74" i="30"/>
  <c r="AH93" i="9"/>
  <c r="AT121" i="9"/>
  <c r="P50" i="9"/>
  <c r="AX131" i="9"/>
  <c r="AC60" i="9"/>
  <c r="AH71" i="9"/>
  <c r="AH82" i="9"/>
  <c r="C17" i="20"/>
  <c r="P39" i="20"/>
  <c r="AB78" i="20"/>
  <c r="AF88" i="20"/>
  <c r="P50" i="20"/>
  <c r="I45" i="15"/>
  <c r="U62" i="15"/>
  <c r="AB71" i="15"/>
  <c r="P53" i="15"/>
  <c r="AJ2" i="26" l="1" a="1"/>
  <c r="AJ2" i="26" s="1"/>
  <c r="AE2" i="26" a="1"/>
  <c r="AE2" i="26" s="1"/>
  <c r="Z2" i="26" a="1"/>
  <c r="Z2" i="26" s="1"/>
  <c r="U2" i="26" a="1"/>
  <c r="U2" i="26" s="1"/>
  <c r="P2" i="26" a="1"/>
  <c r="P2" i="26" s="1"/>
  <c r="K2" i="26" a="1"/>
  <c r="K2" i="26" s="1"/>
  <c r="A7" i="20" a="1"/>
  <c r="A7" i="20" s="1"/>
  <c r="C16" i="20" s="1"/>
  <c r="A7" i="9"/>
  <c r="A7" i="15"/>
  <c r="U61" i="15" s="1"/>
  <c r="M26" i="27" a="1"/>
  <c r="M26" i="27" s="1"/>
  <c r="M14" i="27" a="1"/>
  <c r="M14" i="27" s="1"/>
  <c r="M2" i="27" a="1"/>
  <c r="M2" i="27" s="1"/>
  <c r="Q57" i="15"/>
  <c r="R57" i="15" s="1" a="1"/>
  <c r="R57" i="15" s="1"/>
  <c r="V58" i="15" s="1"/>
  <c r="G11" i="20" l="1" a="1"/>
  <c r="G11" i="20" s="1"/>
  <c r="H11" i="20" a="1"/>
  <c r="H11" i="20" s="1"/>
  <c r="I11" i="20" a="1"/>
  <c r="I11" i="20" s="1"/>
  <c r="K14" i="20" a="1"/>
  <c r="K14" i="20" s="1"/>
  <c r="G14" i="20" a="1"/>
  <c r="G14" i="20" s="1"/>
  <c r="E11" i="20" a="1"/>
  <c r="E11" i="20" s="1"/>
  <c r="D14" i="20" a="1"/>
  <c r="D14" i="20" s="1"/>
  <c r="E14" i="20" a="1"/>
  <c r="E14" i="20" s="1"/>
  <c r="C14" i="20" a="1"/>
  <c r="C14" i="20" s="1"/>
  <c r="C11" i="20" a="1"/>
  <c r="C11" i="20" s="1"/>
  <c r="H14" i="20" a="1"/>
  <c r="H14" i="20" s="1"/>
  <c r="I14" i="20" a="1"/>
  <c r="I14" i="20" s="1"/>
  <c r="K11" i="20" a="1"/>
  <c r="K11" i="20" s="1"/>
  <c r="L11" i="20" a="1"/>
  <c r="L11" i="20" s="1"/>
  <c r="M11" i="20" a="1"/>
  <c r="M11" i="20" s="1"/>
  <c r="L14" i="20" a="1"/>
  <c r="L14" i="20" s="1"/>
  <c r="M14" i="20" a="1"/>
  <c r="M14" i="20" s="1"/>
  <c r="D11" i="20" a="1"/>
  <c r="D11" i="20" s="1"/>
  <c r="C31" i="9"/>
  <c r="P49" i="9"/>
  <c r="AC59" i="9"/>
  <c r="C23" i="15"/>
  <c r="I44" i="15"/>
  <c r="Q52" i="15"/>
  <c r="L11" i="27"/>
  <c r="L24" i="27"/>
  <c r="L35" i="27"/>
  <c r="L16" i="27"/>
  <c r="L18" i="27"/>
  <c r="L29" i="27"/>
  <c r="L12" i="27"/>
  <c r="L36" i="27"/>
  <c r="L15" i="27"/>
  <c r="L17" i="27"/>
  <c r="L19" i="27"/>
  <c r="L20" i="27"/>
  <c r="L21" i="27"/>
  <c r="L22" i="27"/>
  <c r="L23" i="27"/>
  <c r="L31" i="27"/>
  <c r="L3" i="27"/>
  <c r="L27" i="27"/>
  <c r="L4" i="27"/>
  <c r="L28" i="27"/>
  <c r="L5" i="27"/>
  <c r="L6" i="27"/>
  <c r="L30" i="27"/>
  <c r="L7" i="27"/>
  <c r="L8" i="27"/>
  <c r="L32" i="27"/>
  <c r="L9" i="27"/>
  <c r="L33" i="27"/>
  <c r="L10" i="27"/>
  <c r="L34" i="27"/>
  <c r="U60" i="15"/>
  <c r="X58" i="15"/>
  <c r="V23" i="20" l="1" a="1"/>
  <c r="V23" i="20" s="1"/>
  <c r="P21" i="20" a="1"/>
  <c r="P21" i="20" s="1"/>
  <c r="U22" i="20" a="1"/>
  <c r="U22" i="20" s="1"/>
  <c r="U21" i="20" a="1"/>
  <c r="U21" i="20" s="1"/>
  <c r="P32" i="20" a="1"/>
  <c r="P32" i="20" s="1"/>
  <c r="U33" i="20" a="1"/>
  <c r="U33" i="20" s="1"/>
  <c r="V34" i="20" a="1"/>
  <c r="V34" i="20" s="1"/>
  <c r="U32" i="20" a="1"/>
  <c r="U32" i="20" s="1"/>
  <c r="U43" i="20" a="1"/>
  <c r="U43" i="20" s="1"/>
  <c r="V45" i="20" a="1"/>
  <c r="V45" i="20" s="1"/>
  <c r="U44" i="20" a="1"/>
  <c r="U44" i="20" s="1"/>
  <c r="P43" i="20" a="1"/>
  <c r="P43" i="20" s="1"/>
  <c r="K48" i="20" a="1"/>
  <c r="K49" i="20" a="1"/>
  <c r="K47" i="20" a="1"/>
  <c r="K37" i="20" a="1"/>
  <c r="K38" i="20" a="1"/>
  <c r="K36" i="20" a="1"/>
  <c r="K25" i="20" a="1"/>
  <c r="K25" i="20" s="1"/>
  <c r="K27" i="20" a="1"/>
  <c r="K27" i="20" s="1"/>
  <c r="K26" i="20" a="1"/>
  <c r="K26" i="20" l="1"/>
  <c r="P26" i="20" s="1"/>
  <c r="S26" i="20"/>
  <c r="X26" i="20"/>
  <c r="X37" i="20"/>
  <c r="S37" i="20"/>
  <c r="X48" i="20"/>
  <c r="S48" i="20"/>
  <c r="K47" i="20"/>
  <c r="P47" i="20" s="1"/>
  <c r="S47" i="20"/>
  <c r="X47" i="20"/>
  <c r="K49" i="20"/>
  <c r="Q49" i="20" s="1"/>
  <c r="T49" i="20"/>
  <c r="Y49" i="20"/>
  <c r="K48" i="20"/>
  <c r="P48" i="20" s="1"/>
  <c r="K36" i="20"/>
  <c r="P36" i="20" s="1"/>
  <c r="X36" i="20"/>
  <c r="S36" i="20"/>
  <c r="K38" i="20"/>
  <c r="Q38" i="20" s="1"/>
  <c r="Y38" i="20"/>
  <c r="T38" i="20"/>
  <c r="K37" i="20"/>
  <c r="P37" i="20" s="1"/>
  <c r="A12" i="13" l="1" a="1"/>
  <c r="A12" i="13" s="1"/>
  <c r="Q38" i="9" l="1"/>
  <c r="S38" i="9"/>
  <c r="U38" i="9"/>
  <c r="Y38" i="9"/>
  <c r="W38" i="9"/>
  <c r="F16" i="15" l="1"/>
  <c r="F17" i="15"/>
  <c r="F13" i="15"/>
  <c r="F11" i="15"/>
  <c r="F12" i="15"/>
  <c r="F15" i="15"/>
  <c r="M2" i="2" l="1" a="1"/>
  <c r="M2" i="2" s="1"/>
  <c r="M14" i="2" a="1"/>
  <c r="L24" i="2" s="1"/>
  <c r="M26" i="2" a="1"/>
  <c r="M26" i="2" s="1"/>
  <c r="J2" i="4" a="1"/>
  <c r="J2" i="4" s="1"/>
  <c r="P2" i="4" a="1"/>
  <c r="V2" i="4" a="1"/>
  <c r="V2" i="4" s="1"/>
  <c r="J24" i="4" a="1"/>
  <c r="J24" i="4" s="1"/>
  <c r="P24" i="4" a="1"/>
  <c r="P24" i="4" s="1"/>
  <c r="V24" i="4" a="1"/>
  <c r="V24" i="4" s="1"/>
  <c r="J46" i="4" a="1"/>
  <c r="J46" i="4" s="1"/>
  <c r="P46" i="4" a="1"/>
  <c r="P46" i="4" s="1"/>
  <c r="V46" i="4" a="1"/>
  <c r="V46" i="4" s="1"/>
  <c r="P2" i="4" l="1"/>
  <c r="L23" i="2"/>
  <c r="L22" i="2"/>
  <c r="L21" i="2"/>
  <c r="L20" i="2"/>
  <c r="L19" i="2"/>
  <c r="L18" i="2"/>
  <c r="L17" i="2"/>
  <c r="L16" i="2"/>
  <c r="L15" i="2"/>
  <c r="M14" i="2"/>
  <c r="L5" i="2"/>
  <c r="L32" i="2"/>
  <c r="L31" i="2"/>
  <c r="L30" i="2"/>
  <c r="L28" i="2"/>
  <c r="L3" i="2"/>
  <c r="L36" i="2"/>
  <c r="L12" i="2"/>
  <c r="L35" i="2"/>
  <c r="L11" i="2"/>
  <c r="L34" i="2"/>
  <c r="L10" i="2"/>
  <c r="L33" i="2"/>
  <c r="L9" i="2"/>
  <c r="L8" i="2"/>
  <c r="L7" i="2"/>
  <c r="L6" i="2"/>
  <c r="L29" i="2"/>
  <c r="L4" i="2"/>
  <c r="L27" i="2"/>
  <c r="P40" i="9" a="1"/>
  <c r="P40" i="9" s="1"/>
  <c r="AB55" i="20" l="1" a="1"/>
  <c r="AB55" i="20" s="1"/>
  <c r="AB63" i="20" a="1"/>
  <c r="AB63" i="20" s="1"/>
  <c r="AB71" i="20" a="1"/>
  <c r="AB71" i="20" s="1"/>
  <c r="Y27" i="20" l="1"/>
  <c r="Q27" i="20"/>
  <c r="T27" i="20"/>
  <c r="S25" i="20"/>
  <c r="X25" i="20"/>
  <c r="P25" i="20"/>
  <c r="I18" i="9"/>
  <c r="E18" i="9"/>
  <c r="M11" i="9"/>
  <c r="G11" i="9"/>
  <c r="E11" i="9"/>
  <c r="C25" i="9" l="1"/>
  <c r="D25" i="9"/>
  <c r="L18" i="9"/>
  <c r="K18" i="9"/>
  <c r="G25" i="9"/>
  <c r="M25" i="9"/>
  <c r="M18" i="9"/>
  <c r="E25" i="9"/>
  <c r="H25" i="9"/>
  <c r="I25" i="9"/>
  <c r="K25" i="9"/>
  <c r="L25" i="9"/>
  <c r="C18" i="9"/>
  <c r="D18" i="9"/>
  <c r="H11" i="9"/>
  <c r="I11" i="9"/>
  <c r="K11" i="9"/>
  <c r="L11" i="9"/>
  <c r="G18" i="9"/>
  <c r="H18" i="9"/>
  <c r="C11" i="9"/>
  <c r="D11" i="9"/>
  <c r="AT98" i="9" l="1" a="1"/>
  <c r="AT98" i="9" s="1"/>
  <c r="X68" i="9" a="1"/>
  <c r="X70" i="9" a="1"/>
  <c r="X69" i="9" a="1"/>
  <c r="AT114" i="9" a="1"/>
  <c r="AT114" i="9" s="1"/>
  <c r="X81" i="9" a="1"/>
  <c r="X79" i="9" a="1"/>
  <c r="X80" i="9" a="1"/>
  <c r="X91" i="9" a="1"/>
  <c r="X90" i="9" a="1"/>
  <c r="AN88" i="9" a="1"/>
  <c r="AN88" i="9" s="1"/>
  <c r="AM87" i="9" a="1"/>
  <c r="AM87" i="9" s="1"/>
  <c r="AH86" i="9" a="1"/>
  <c r="AH86" i="9" s="1"/>
  <c r="X92" i="9" a="1"/>
  <c r="AM86" i="9" a="1"/>
  <c r="AM86" i="9" s="1"/>
  <c r="AM75" i="9" a="1"/>
  <c r="AM75" i="9" s="1"/>
  <c r="AH75" i="9" a="1"/>
  <c r="AH75" i="9" s="1"/>
  <c r="AT106" i="9" a="1"/>
  <c r="AT106" i="9" s="1"/>
  <c r="AN77" i="9" a="1"/>
  <c r="AN77" i="9" s="1"/>
  <c r="AM76" i="9" a="1"/>
  <c r="AM76" i="9" s="1"/>
  <c r="AN66" i="9" a="1"/>
  <c r="AN66" i="9" s="1"/>
  <c r="AM64" i="9" a="1"/>
  <c r="AM64" i="9" s="1"/>
  <c r="AH64" i="9" a="1"/>
  <c r="AH64" i="9" s="1"/>
  <c r="AM65" i="9" a="1"/>
  <c r="AM65" i="9" s="1"/>
  <c r="AK91" i="9" l="1"/>
  <c r="AP91" i="9"/>
  <c r="AP69" i="9"/>
  <c r="AK69" i="9"/>
  <c r="AK80" i="9"/>
  <c r="AP80" i="9"/>
  <c r="X80" i="9"/>
  <c r="AH80" i="9" s="1"/>
  <c r="X79" i="9"/>
  <c r="AH79" i="9" s="1"/>
  <c r="AK79" i="9"/>
  <c r="AP79" i="9"/>
  <c r="X81" i="9"/>
  <c r="AI81" i="9" s="1"/>
  <c r="AL81" i="9"/>
  <c r="AQ81" i="9"/>
  <c r="X69" i="9"/>
  <c r="AH69" i="9" s="1"/>
  <c r="X70" i="9"/>
  <c r="AI70" i="9" s="1"/>
  <c r="AQ70" i="9"/>
  <c r="AL70" i="9"/>
  <c r="X68" i="9"/>
  <c r="AH68" i="9" s="1"/>
  <c r="AK68" i="9"/>
  <c r="AP68" i="9"/>
  <c r="X92" i="9"/>
  <c r="AI92" i="9" s="1"/>
  <c r="AQ92" i="9"/>
  <c r="AL92" i="9"/>
  <c r="AK90" i="9"/>
  <c r="X90" i="9"/>
  <c r="AH90" i="9" s="1"/>
  <c r="AP90" i="9"/>
  <c r="X91" i="9"/>
  <c r="AH9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CCBC05-3828-480C-A2AA-A361143D2487}" keepAlive="1" name="Query - daily_11h30_comment" description="Connection to the 'daily_11h30_comment' query in the workbook." type="5" refreshedVersion="8" background="1" saveData="1">
    <dbPr connection="Provider=Microsoft.Mashup.OleDb.1;Data Source=$Workbook$;Location=daily_11h30_comment;Extended Properties=&quot;&quot;" command="SELECT * FROM [daily_11h30_comment]"/>
  </connection>
  <connection id="2" xr16:uid="{76ECC7AA-988F-4A96-AE55-06804027DC95}" keepAlive="1" name="Query - daily_11h30_industry" description="Connection to the 'daily_11h30_industry' query in the workbook." type="5" refreshedVersion="8" background="1" saveData="1">
    <dbPr connection="Provider=Microsoft.Mashup.OleDb.1;Data Source=$Workbook$;Location=daily_11h30_industry;Extended Properties=&quot;&quot;" command="SELECT * FROM [daily_11h30_industry]"/>
  </connection>
  <connection id="3" xr16:uid="{D926A695-5E38-4135-B8A8-BEF76CE532AD}" keepAlive="1" name="Query - daily_11h30_itd" description="Connection to the 'daily_11h30_itd' query in the workbook." type="5" refreshedVersion="8" background="1" saveData="1">
    <dbPr connection="Provider=Microsoft.Mashup.OleDb.1;Data Source=$Workbook$;Location=daily_11h30_itd;Extended Properties=&quot;&quot;" command="SELECT * FROM [daily_11h30_itd]"/>
  </connection>
  <connection id="4" xr16:uid="{9C9B0CB5-F35E-41F7-9843-406DC86478A8}" keepAlive="1" name="Query - daily_11h30_nn_data" description="Connection to the 'daily_11h30_nn_data' query in the workbook." type="5" refreshedVersion="8" background="1" saveData="1">
    <dbPr connection="Provider=Microsoft.Mashup.OleDb.1;Data Source=$Workbook$;Location=daily_11h30_nn_data;Extended Properties=&quot;&quot;" command="SELECT * FROM [daily_11h30_nn_data]"/>
  </connection>
  <connection id="5" xr16:uid="{40EFE63C-DF8F-4E6A-A834-D62B45A84F29}" keepAlive="1" name="Query - daily_11h30_nn_stock" description="Connection to the 'daily_11h30_nn_stock' query in the workbook." type="5" refreshedVersion="8" background="1" saveData="1">
    <dbPr connection="Provider=Microsoft.Mashup.OleDb.1;Data Source=$Workbook$;Location=daily_11h30_nn_stock;Extended Properties=&quot;&quot;" command="SELECT * FROM [daily_11h30_nn_stock]"/>
  </connection>
  <connection id="6" xr16:uid="{3A601AC5-C3C9-4DAD-8113-A745027BA21B}" keepAlive="1" name="Query - daily_11h30_top_stock" description="Connection to the 'daily_11h30_top_stock' query in the workbook." type="5" refreshedVersion="8" background="1" saveData="1">
    <dbPr connection="Provider=Microsoft.Mashup.OleDb.1;Data Source=$Workbook$;Location=daily_11h30_top_stock;Extended Properties=&quot;&quot;" command="SELECT * FROM [daily_11h30_top_stock]"/>
  </connection>
  <connection id="7" xr16:uid="{5AFBDAC9-7B6B-43C3-889D-C23A9023E0E0}" keepAlive="1" name="Query - daily_14h00_data" description="Connection to the 'daily_14h00_data' query in the workbook." type="5" refreshedVersion="8" background="1" saveData="1">
    <dbPr connection="Provider=Microsoft.Mashup.OleDb.1;Data Source=$Workbook$;Location=daily_14h00_data;Extended Properties=&quot;&quot;" command="SELECT * FROM [daily_14h00_data]"/>
  </connection>
  <connection id="8" xr16:uid="{63401ECF-AD4C-4F76-838D-AD2775698B9A}" keepAlive="1" name="Query - daily_14h00_news" description="Connection to the 'daily_14h00_news' query in the workbook." type="5" refreshedVersion="8" background="1" saveData="1">
    <dbPr connection="Provider=Microsoft.Mashup.OleDb.1;Data Source=$Workbook$;Location=daily_14h00_news;Extended Properties=&quot;&quot;" command="SELECT * FROM [daily_14h00_news]"/>
  </connection>
  <connection id="9" xr16:uid="{7FA4DD07-50C8-4C3E-9B70-0B8DB34C6768}" keepAlive="1" name="Query - daily_14h00_time" description="Connection to the 'daily_14h00_time' query in the workbook." type="5" refreshedVersion="8" background="1" saveData="1">
    <dbPr connection="Provider=Microsoft.Mashup.OleDb.1;Data Source=$Workbook$;Location=daily_14h00_time;Extended Properties=&quot;&quot;" command="SELECT * FROM [daily_14h00_time]"/>
  </connection>
  <connection id="10" xr16:uid="{CB2104A7-5996-4805-B1D1-68845BF589BF}" keepAlive="1" name="Query - daily_8h30_data" description="Connection to the 'daily_8h30_data' query in the workbook." type="5" refreshedVersion="8" background="1" saveData="1">
    <dbPr connection="Provider=Microsoft.Mashup.OleDb.1;Data Source=$Workbook$;Location=daily_8h30_data;Extended Properties=&quot;&quot;" command="SELECT * FROM [daily_8h30_data]"/>
  </connection>
  <connection id="11" xr16:uid="{2277CB87-5385-4287-9E55-23D440561587}" keepAlive="1" name="Query - daily_8h30_mm" description="Connection to the 'daily_8h30_mm' query in the workbook." type="5" refreshedVersion="8" background="1" saveData="1">
    <dbPr connection="Provider=Microsoft.Mashup.OleDb.1;Data Source=$Workbook$;Location=daily_8h30_mm;Extended Properties=&quot;&quot;" command="SELECT * FROM [daily_8h30_mm]"/>
  </connection>
  <connection id="12" xr16:uid="{6AA43B55-13C0-4847-A4C3-86DCB693DD86}" keepAlive="1" name="Query - daily_8h30_news" description="Connection to the 'daily_8h30_news' query in the workbook." type="5" refreshedVersion="8" background="1" saveData="1">
    <dbPr connection="Provider=Microsoft.Mashup.OleDb.1;Data Source=$Workbook$;Location=daily_8h30_news;Extended Properties=&quot;&quot;" command="SELECT * FROM [daily_8h30_news]"/>
  </connection>
  <connection id="13" xr16:uid="{C756E3D3-4003-4150-9CE7-C8D4F470E56F}" keepAlive="1" name="Query - daily_8h30_nhtm" description="Connection to the 'daily_8h30_nhtm' query in the workbook." type="5" refreshedVersion="8" background="1" saveData="1">
    <dbPr connection="Provider=Microsoft.Mashup.OleDb.1;Data Source=$Workbook$;Location=daily_8h30_nhtm;Extended Properties=&quot;&quot;" command="SELECT * FROM [daily_8h30_nhtm]"/>
  </connection>
  <connection id="14" xr16:uid="{EEC04CA4-35DA-4367-A718-438CDF7357C7}" keepAlive="1" name="Query - daily_8h30_omo" description="Connection to the 'daily_8h30_omo' query in the workbook." type="5" refreshedVersion="8" background="1" saveData="1">
    <dbPr connection="Provider=Microsoft.Mashup.OleDb.1;Data Source=$Workbook$;Location=daily_8h30_omo;Extended Properties=&quot;&quot;" command="SELECT * FROM [daily_8h30_omo]"/>
  </connection>
  <connection id="15" xr16:uid="{21088457-8179-413E-ACD2-15E1F3646F7C}" keepAlive="1" name="Query - daily_8h30_time" description="Connection to the 'daily_8h30_time' query in the workbook." type="5" refreshedVersion="8" background="1" saveData="1">
    <dbPr connection="Provider=Microsoft.Mashup.OleDb.1;Data Source=$Workbook$;Location=daily_8h30_time;Extended Properties=&quot;&quot;" command="SELECT * FROM [daily_8h30_time]"/>
  </connection>
  <connection id="16" xr16:uid="{5A4CB82B-A391-4FCD-A01F-B5544663BBDC}" keepAlive="1" name="Query - daily_8h45_comment" description="Connection to the 'daily_8h45_comment' query in the workbook." type="5" refreshedVersion="8" background="1" saveData="1">
    <dbPr connection="Provider=Microsoft.Mashup.OleDb.1;Data Source=$Workbook$;Location=daily_8h45_comment;Extended Properties=&quot;&quot;" command="SELECT * FROM [daily_8h45_comment]"/>
  </connection>
  <connection id="17" xr16:uid="{711BF81F-01AE-4CE9-9F87-6BF5E7886C40}" keepAlive="1" name="Query - daily_8h45_itd" description="Connection to the 'daily_8h45_itd' query in the workbook." type="5" refreshedVersion="8" background="1" saveData="1">
    <dbPr connection="Provider=Microsoft.Mashup.OleDb.1;Data Source=$Workbook$;Location=daily_8h45_itd;Extended Properties=&quot;&quot;" command="SELECT * FROM [daily_8h45_itd]"/>
  </connection>
  <connection id="18" xr16:uid="{F4E7B50E-FDB7-4AD3-93C8-D8FD7DAD17DD}" keepAlive="1" name="Query - daily_8h45_nntd" description="Connection to the 'daily_8h45_nntd' query in the workbook." type="5" refreshedVersion="8" background="1" saveData="1">
    <dbPr connection="Provider=Microsoft.Mashup.OleDb.1;Data Source=$Workbook$;Location=daily_8h45_nntd;Extended Properties=&quot;&quot;" command="SELECT * FROM [daily_8h45_nntd]"/>
  </connection>
  <connection id="19" xr16:uid="{AD0EFF47-DEDF-4283-8C21-4645DA4C6EEB}" keepAlive="1" name="Query - daily_8h45_rr" description="Connection to the 'daily_8h45_rr' query in the workbook." type="5" refreshedVersion="8" background="1" saveData="1">
    <dbPr connection="Provider=Microsoft.Mashup.OleDb.1;Data Source=$Workbook$;Location=daily_8h45_rr;Extended Properties=&quot;&quot;" command="SELECT * FROM [daily_8h45_rr]"/>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futureMetadata name="XLDAPR" count="1">
    <bk>
      <extLst>
        <ext uri="{bdbb8cdc-fa1e-496e-a857-3c3f30c029c3}">
          <xda:dynamicArrayProperties fDynamic="1" fCollapsed="0"/>
        </ext>
      </extLst>
    </bk>
  </futureMetadata>
  <cellMetadata count="1">
    <bk>
      <rc t="2" v="0"/>
    </bk>
  </cell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<sst xmlns="http://schemas.openxmlformats.org/spreadsheetml/2006/main" count="2270" uniqueCount="487">
  <si>
    <t>news_type</t>
  </si>
  <si>
    <t>source</t>
  </si>
  <si>
    <t>title</t>
  </si>
  <si>
    <t>content</t>
  </si>
  <si>
    <t>image_url</t>
  </si>
  <si>
    <t>article_url</t>
  </si>
  <si>
    <t>published_time</t>
  </si>
  <si>
    <t>word_count</t>
  </si>
  <si>
    <t>impact</t>
  </si>
  <si>
    <t>trong_nuoc</t>
  </si>
  <si>
    <t>VietStock</t>
  </si>
  <si>
    <t>Trung lập</t>
  </si>
  <si>
    <t/>
  </si>
  <si>
    <t>Tích cực</t>
  </si>
  <si>
    <t>CafeF</t>
  </si>
  <si>
    <t>Tiêu cực</t>
  </si>
  <si>
    <t>x</t>
  </si>
  <si>
    <t>quoc_te</t>
  </si>
  <si>
    <t>doanh_nghiep</t>
  </si>
  <si>
    <t>ticker</t>
  </si>
  <si>
    <t>XAU_USD</t>
  </si>
  <si>
    <t>SSEC</t>
  </si>
  <si>
    <t>DJI</t>
  </si>
  <si>
    <t>FTSE</t>
  </si>
  <si>
    <t>VNINDEX</t>
  </si>
  <si>
    <t>VN30</t>
  </si>
  <si>
    <t>DXY</t>
  </si>
  <si>
    <t>date</t>
  </si>
  <si>
    <t>close</t>
  </si>
  <si>
    <t>1d_change</t>
  </si>
  <si>
    <t>market</t>
  </si>
  <si>
    <t>type</t>
  </si>
  <si>
    <t>vn</t>
  </si>
  <si>
    <t>commodity</t>
  </si>
  <si>
    <t>other</t>
  </si>
  <si>
    <t>asia</t>
  </si>
  <si>
    <t>fx</t>
  </si>
  <si>
    <t>cum_change</t>
  </si>
  <si>
    <t>hose</t>
  </si>
  <si>
    <t>VN30F1M</t>
  </si>
  <si>
    <t>derivatives</t>
  </si>
  <si>
    <t>us</t>
  </si>
  <si>
    <t>international</t>
  </si>
  <si>
    <t>eu</t>
  </si>
  <si>
    <t>Vietnambiz</t>
  </si>
  <si>
    <t>1d_diff</t>
  </si>
  <si>
    <t>Thay đổi (+/-)</t>
  </si>
  <si>
    <t>Thay đổi (%)</t>
  </si>
  <si>
    <t>GOLD</t>
  </si>
  <si>
    <t>time</t>
  </si>
  <si>
    <t>TIN TỨC TRONG NƯỚC</t>
  </si>
  <si>
    <t>selected</t>
  </si>
  <si>
    <t>o</t>
  </si>
  <si>
    <t xml:space="preserve"> </t>
  </si>
  <si>
    <t>Đánh giá:</t>
  </si>
  <si>
    <t>TIN TỨC QUỐC TẾ</t>
  </si>
  <si>
    <t>TIN TỨC DOANH NGHIỆP</t>
  </si>
  <si>
    <t>THÔNG BÁO MIỄN TRỪ TRÁCH NHIỆM</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</si>
  <si>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</si>
  <si>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Vui lòng quét mã QR để 
Mở tài khoản trực tuyến eKYC</t>
  </si>
  <si>
    <t>ai_selected</t>
  </si>
  <si>
    <t>CLZ</t>
  </si>
  <si>
    <t>VnEconomy</t>
  </si>
  <si>
    <t>WTI OIL</t>
  </si>
  <si>
    <t>TIN TRONG NƯỚC</t>
  </si>
  <si>
    <t>TIN QUỐC TẾ</t>
  </si>
  <si>
    <t>TIN DOANH NGHIỆP</t>
  </si>
  <si>
    <t>DỮ LIỆU THỊ TRƯỜNG TÀI CHÍNH</t>
  </si>
  <si>
    <t>lslnh_on</t>
  </si>
  <si>
    <t>dhtg_trung_tam</t>
  </si>
  <si>
    <t>dhtg_tran</t>
  </si>
  <si>
    <t>dhtg_san</t>
  </si>
  <si>
    <t>dhtg_nhtm_ban_ra</t>
  </si>
  <si>
    <t>dhtg_tu_do_ban_ra</t>
  </si>
  <si>
    <t>ĐÁNH GIÁ</t>
  </si>
  <si>
    <t>omo_bom_tien</t>
  </si>
  <si>
    <t>omo_hut_tien</t>
  </si>
  <si>
    <t>omo_bom_hut_rong</t>
  </si>
  <si>
    <t>lslnh_1m</t>
  </si>
  <si>
    <t>lslnh_3m</t>
  </si>
  <si>
    <t>tin_phieu_luu_hanh</t>
  </si>
  <si>
    <t>reverse_repo_luu_hanh</t>
  </si>
  <si>
    <t>outstanding_omo_value</t>
  </si>
  <si>
    <t>name</t>
  </si>
  <si>
    <t>DỮ LIỆU THỊ TRƯỜNG MỞ</t>
  </si>
  <si>
    <t>lshd_san</t>
  </si>
  <si>
    <t>lshd_tran</t>
  </si>
  <si>
    <t>lscv_san</t>
  </si>
  <si>
    <t>lscv_tran</t>
  </si>
  <si>
    <t>lshd_tb</t>
  </si>
  <si>
    <t>lscv_tb</t>
  </si>
  <si>
    <t>dtnh</t>
  </si>
  <si>
    <t>LS (%)</t>
  </si>
  <si>
    <t>Tín phiếu 7 ngày</t>
  </si>
  <si>
    <t>Tín phiếu 14 ngày</t>
  </si>
  <si>
    <t>Tín phiếu 28 ngày</t>
  </si>
  <si>
    <t>Reversed Repo 7 ngày</t>
  </si>
  <si>
    <t>Reversed Repo 14 ngày</t>
  </si>
  <si>
    <t>Reversed Repo 21 ngày</t>
  </si>
  <si>
    <t>Reversed Repo 28 ngày</t>
  </si>
  <si>
    <t>Reversed Repo 35 ngày</t>
  </si>
  <si>
    <t>Reversed Repo 91 ngày</t>
  </si>
  <si>
    <t>GT (Tỷ)</t>
  </si>
  <si>
    <t xml:space="preserve"> PHÁT HÀNH OMO</t>
  </si>
  <si>
    <t>LÃI SUẤT LIÊN NGÂN HÀNG</t>
  </si>
  <si>
    <t>LÃI SUẤT HUY ĐỘNG/CHO VAY CỦA NHTM</t>
  </si>
  <si>
    <t>DỰ TRỰ NGOẠI HỐI CỦA NHNN</t>
  </si>
  <si>
    <t>TỶ GIÁ VND/USD</t>
  </si>
  <si>
    <t>comment</t>
  </si>
  <si>
    <t>overall</t>
  </si>
  <si>
    <t>ta_index</t>
  </si>
  <si>
    <t>long_short</t>
  </si>
  <si>
    <t>open</t>
  </si>
  <si>
    <t>high</t>
  </si>
  <si>
    <t>low</t>
  </si>
  <si>
    <t>volume</t>
  </si>
  <si>
    <t>pct_change</t>
  </si>
  <si>
    <t>diff</t>
  </si>
  <si>
    <t>basis</t>
  </si>
  <si>
    <t>sell_volume</t>
  </si>
  <si>
    <t>buy_volume</t>
  </si>
  <si>
    <t>sell_value</t>
  </si>
  <si>
    <t>buy_value</t>
  </si>
  <si>
    <t>net_volume</t>
  </si>
  <si>
    <t>net_value</t>
  </si>
  <si>
    <t>NN</t>
  </si>
  <si>
    <t>41I1F8000</t>
  </si>
  <si>
    <t>TD</t>
  </si>
  <si>
    <t>Open Interest</t>
  </si>
  <si>
    <t>Volume</t>
  </si>
  <si>
    <t>Basis</t>
  </si>
  <si>
    <t>Giá hiện tại</t>
  </si>
  <si>
    <t>Giá mở cửa tuần (O)</t>
  </si>
  <si>
    <t>Giá cao nhất tuần (H)</t>
  </si>
  <si>
    <t>Giá thấp nhất tuần (L)</t>
  </si>
  <si>
    <t>Giá cân bằng tuần (Pivot)</t>
  </si>
  <si>
    <t>Giá mở cửa tháng (O)</t>
  </si>
  <si>
    <t>Giá cao nhất tháng (H)</t>
  </si>
  <si>
    <t>Giá thấp nhất tháng (L)</t>
  </si>
  <si>
    <t>Giá cân bằng tháng (Pivot)</t>
  </si>
  <si>
    <t>week_open</t>
  </si>
  <si>
    <t>week_prev_high</t>
  </si>
  <si>
    <t>week_prev_low</t>
  </si>
  <si>
    <t>week_pivot</t>
  </si>
  <si>
    <t>month_open</t>
  </si>
  <si>
    <t>month_prev_high</t>
  </si>
  <si>
    <t>month_prev_low</t>
  </si>
  <si>
    <t>month_pivot</t>
  </si>
  <si>
    <t>open_interest</t>
  </si>
  <si>
    <t>cum_volume</t>
  </si>
  <si>
    <t>DỮ LIỆU GIAO DỊCH CHỈ SỐ PHÁI SINH</t>
  </si>
  <si>
    <t>MÃ CHỈ SỐ</t>
  </si>
  <si>
    <t>“Địa chấn” cổ phiếu Hòa Phát: Gần 6.000 tỷ khớp lệnh trong một phiên, chưa từng có trong lịch sử</t>
  </si>
  <si>
    <t>https://cafefcdn.com/thumb_w/640/203337114487263232/2025/8/5/avatar1754382032852-17543820333721055071046.jpg</t>
  </si>
  <si>
    <t>https://cafef.vn/dia-chan-co-phieu-hoa-phat-gan-6000-ty-khop-lenh-trong-mot-phien-chua-tung-co-trong-lich-su-188250805152158321.chn</t>
  </si>
  <si>
    <t>* Đơn vị: Tỷ đồng</t>
  </si>
  <si>
    <t>Tổng khối lượng Long</t>
  </si>
  <si>
    <t>Tổng khối lượng Net</t>
  </si>
  <si>
    <t>Tổng khối lượng Short</t>
  </si>
  <si>
    <t>THỐNG KÊ GIAO DỊCH NƯỚC NGOÀI/TỰ DOANH</t>
  </si>
  <si>
    <t>* Đơn vị: Hợp đồng</t>
  </si>
  <si>
    <t>DỮ LIỆU NƯỚC NGOÀI GIAO DỊCH PHÁI SINH</t>
  </si>
  <si>
    <t>Luỹ kế kì hạn</t>
  </si>
  <si>
    <t>Giá vốn trung bình</t>
  </si>
  <si>
    <t>DỮ LIỆU TỰ DOANH GIAO DỊCH PHÁI SINH</t>
  </si>
  <si>
    <t>rate-2025-08-01</t>
  </si>
  <si>
    <t>value-2025-08-01</t>
  </si>
  <si>
    <t>rate-2025-08-04</t>
  </si>
  <si>
    <t>value-2025-08-04</t>
  </si>
  <si>
    <t>rate-2025-08-05</t>
  </si>
  <si>
    <t>value-2025-08-05</t>
  </si>
  <si>
    <t>DỮ LIỆU LÃI SUẤT VÀ TỶ GIÁ</t>
  </si>
  <si>
    <t>CÁC TIN NỔI BẬT KHÁC</t>
  </si>
  <si>
    <t xml:space="preserve">PHÂN TÍCH KỸ THUẬT CHỈ SỐ </t>
  </si>
  <si>
    <t>➤ Phân tích đa khung thời gian</t>
  </si>
  <si>
    <t>➤ Tổng quan diễn biến chỉ số</t>
  </si>
  <si>
    <t>➤ Kết luận xu hướng</t>
  </si>
  <si>
    <t>CHIẾN LƯỢC GIAO DỊCH</t>
  </si>
  <si>
    <t>base</t>
  </si>
  <si>
    <t>risk</t>
  </si>
  <si>
    <t>profit</t>
  </si>
  <si>
    <t>*Chiến lược LONG</t>
  </si>
  <si>
    <t>*Chiến lược SHORT</t>
  </si>
  <si>
    <t>HNXINDEX</t>
  </si>
  <si>
    <t>UPINDEX</t>
  </si>
  <si>
    <t>VN30F2M</t>
  </si>
  <si>
    <t>BIẾN ĐỘNG THỊ TRƯỜNG</t>
  </si>
  <si>
    <t>BẢN TIN CHÀO BUỔI SÁNG</t>
  </si>
  <si>
    <t>PHÒNG MÔI GIỚI VÀ TƯ VẤN ĐẦU TƯ</t>
  </si>
  <si>
    <t>BẢN TIN CHIẾN LƯỢC GIAO DỊCH PHÁI SINH</t>
  </si>
  <si>
    <t>10:31</t>
  </si>
  <si>
    <t>08/08/2025</t>
  </si>
  <si>
    <t>rate-2025-08-06</t>
  </si>
  <si>
    <t>value-2025-08-06</t>
  </si>
  <si>
    <t>rate-2025-08-07</t>
  </si>
  <si>
    <t>value-2025-08-07</t>
  </si>
  <si>
    <t>Đầu tư công tăng tốc, cổ phiếu vật liệu xây dựng bước vào chu kỳ mới?</t>
  </si>
  <si>
    <t>Đầu tư công gần 900.000 tỷ đồng năm 2025 thúc đẩy cổ phiếu xây dựng tăng trưởng. Chuyên gia BVSC dự báo doanh thu xây lắp tăng 16%, nguồn việc kéo dài đến 2030. Cải cách thể chế và phân cấp địa phương tạo hiệu quả tích cực cho giải ngân đầu tư công. Thị trường thép nội địa tăng tiêu thụ 19-24%, Hòa Phát hưởng lợi ba động lực chính. Đá xây dựng gần dự án có lợi thế, VLB được ưu tiên hàng đầu.</t>
  </si>
  <si>
    <t>https://cdn.vietnambiz.vn/1881912202208555/images/2025/08/07/screenshot-2025-08-07-172801-20250807173758766.png?width=700</t>
  </si>
  <si>
    <t>https://vietnambiz.vn/dau-tu-cong-tang-toc-co-phieu-vat-lieu-xay-dung-buoc-vao-chu-ky-moi-202587174617613.htm</t>
  </si>
  <si>
    <t>Tỷ giá USD hôm nay 8/8: Giá mua USD vẫn trên ngưỡng 26.000 VND/USD</t>
  </si>
  <si>
    <t>USD tăng nhẹ bởi Waller ứng cử viên hàng đầu chức chủ tịch Fed sắp tới. Tỷ giá trung tâm giảm 11 đồng, xuống 25.228 VND/USD. Các ngân hàng thương mại điều chỉnh mua bán USD giảm. Tỷ giá chợ đen không đổi, duy trì mức cao. Các nhà đầu tư cược Fed cắt giảm lãi suất tháng 9.</t>
  </si>
  <si>
    <t>https://cdn1.vietnambiz.vn/1881912202208555/images/2025/08/06/lynxnpec9p09nl-20250806141804437-avatar-15x10-20250806141915572.jpg?width=600&amp;height=315</t>
  </si>
  <si>
    <t>https://vietnambiz.vn/ty-gia-usd-hom-nay-88-tang-theo-tin-waller-duoc-chon-de-dung-dau-fed-202586141916163.htm</t>
  </si>
  <si>
    <t>Lãi suất VND liên ngân hàng tiến lên mức 6,73%/năm</t>
  </si>
  <si>
    <t>Lãi suất liên ngân hàng VND tăng nhẹ, kỳ hạn qua đêm 6,73%, 1 tuần 6,55%, 2 tuần 6,1%. Lợi suất Trái phiếu Chính phủ thứ cấp tăng, kỳ hạn 10 năm đạt 3,37%/năm. Tỷ giá USD/VND giảm nhẹ về 26.205, chịu áp lực lãi suất VND. NHNN hút ròng 4.427,5 tỷ đồng qua nghiệp vụ thị trường mở. Tỷ giá trung tâm ngày 8/8 giảm nhẹ xuống còn 25.228 VND/USD.</t>
  </si>
  <si>
    <t>https://media.vneconomy.vn/640x360/images/upload//2025/06/17/anh-thu-ngan-sach.png</t>
  </si>
  <si>
    <t>https://vneconomy.vn/lai-suat-vnd-lien-ngan-hang-tien-len-muc-6-73-nam.htm</t>
  </si>
  <si>
    <t>Nhiều kỷ lục mới của cổ phiếu ngân hàng được thiết lập trong tháng 7</t>
  </si>
  <si>
    <t>Tháng 7/2025, cổ phiếu ngân hàng dẫn dắt VN-Index lập đỉnh lịch sử mới 1,557.42 điểm. Chỉ số ngành ngân hàng cũng đạt đỉnh cao nhất mọi thời đại tại 941.23 điểm. Vốn hóa ngành ngân hàng cán mốc gần 2.5 triệu tỷ đồng, chiếm 39% toàn thị trường. Thanh khoản cổ phiếu ngân hàng tăng mạnh, đạt giá trị giao dịch cao nhất 49 tháng qua. Khối ngoại mua ròng kỷ lục gần 280 triệu cp ngân hàng, tổng giá trị 4,265 tỷ đồng.</t>
  </si>
  <si>
    <t>https://image.vietstock.vn/2025/08/06/bank-1.png</t>
  </si>
  <si>
    <t>http://vietstock.vn/2025/08/nhieu-ky-luc-moi-cua-co-phieu-ngan-hang-duoc-thiet-lap-trong-thang-7-830-1338832.htm</t>
  </si>
  <si>
    <t>Thống đốc NHNN nói gì khi tín dụng 'chảy' mạnh vào bất động sản và chứng khoán?</t>
  </si>
  <si>
    <t>Tín dụng toàn hệ thống tăng khoảng 10% trong 7 tháng, cao hơn cùng kỳ năm trước. Tốc độ tăng tín dụng vào bất động sản, chứng khoán cao hơn trung bình. Điều này phù hợp tháo gỡ khó khăn cho bất động sản, chứng khoán không rủi ro hệ thống. Tỷ giá VND/USD đã tăng 2,9%, áp lực lên chính sách tiền tệ. NHNN sẽ cân nhắc dừng giảm lãi suất nếu tỷ giá tiếp tục chịu áp lực.</t>
  </si>
  <si>
    <t>https://cdn.vietnambiz.vn/1881912202208555/images/2025/08/07/crawl-20250807155549565.png?width=700</t>
  </si>
  <si>
    <t>https://vietnambiz.vn/thong-doc-nhnn-noi-gi-khi-tin-dung-chay-manh-vao-bat-dong-san-va-chung-khoan-20258716654957.htm</t>
  </si>
  <si>
    <t>Bộ Tài chính: Nhiều chỉ số khởi sắc nhưng vẫn còn thách thức lớn cho tăng trưởng cuối năm</t>
  </si>
  <si>
    <t>Trong 7 tháng, kinh tế Việt Nam duy trì xu hướng tích cực, CPI tăng 3.26% so với cùng kỳ. Thu NSNN đạt 80.2% dự toán, xuất siêu 10.2 tỷ USD, FDI tăng 27.3%. IIP tăng 8.6%, PMI đạt 52.4 điểm, doanh nghiệp tăng 93.7%. Tuy nhiên, mục tiêu tăng trưởng 2025 còn thách thức lớn, đời sống người dân còn khó khăn. Cần khẩn trương hoàn thiện thể chế, thúc đẩy xuất khẩu và làm mới động lực tăng trưởng.</t>
  </si>
  <si>
    <t>https://image.vietstock.vn/2025/08/07/bo-truong-tai-chinh-nguyen-van-thang.jpg</t>
  </si>
  <si>
    <t>http://vietstock.vn/2025/08/bo-tai-chinh-nhieu-chi-so-khoi-sac-nhung-van-con-thach-thuc-lon-cho-tang-truong-cuoi-nam-761-1338910.htm</t>
  </si>
  <si>
    <t>Thủ tướng: Bộ Tài chính khẩn trương triển khai biện pháp cần thiết để nâng hạng TTCK</t>
  </si>
  <si>
    <t>Thủ tướng yêu cầu Bộ Tài chính khẩn trương nâng hạng thị trường chứng khoán Việt Nam. Bộ Tài chính cần điều hành chính sách tài khóa hài hòa với chính sách tiền tệ. Các giải pháp phát triển thị trường vốn, chứng khoán, trái phiếu doanh nghiệp được giao thực hiện. Bộ Công Thương xử lý dứt điểm các dự án điện tồn đọng kéo dài trong tháng 8. Thủ tướng chỉ đạo đảm bảo an ninh năng lượng, cung ứng đủ điện, xăng dầu thiết yếu.</t>
  </si>
  <si>
    <t>https://cdn.vietnambiz.vn/1881912202208555/images/2025/08/07/anh-cv-20250807084432525.jpg?width=700</t>
  </si>
  <si>
    <t>https://vietnambiz.vn/thu-tuong-bo-tai-chinh-khan-truong-trien-khai-bien-phap-can-thiet-de-nang-hang-ttck-20258784613257.htm</t>
  </si>
  <si>
    <t>Chính phủ chỉ đạo NHNN điều chỉnh room tín dụng phù hợp mục tiêu tăng trưởng 8,3 - 8,5%</t>
  </si>
  <si>
    <t>Chính phủ đặt mục tiêu tăng trưởng 8,3-8,5% cho năm 2025. Ngân hàng Nhà nước điều hành chính sách tiền tệ linh hoạt, hiệu quả. Tín dụng cần điều chỉnh công khai, minh bạch, hướng vào sản xuất kinh doanh. Các tổ chức tín dụng giảm chi phí, hạ lãi suất cho vay hỗ trợ doanh nghiệp. Nhà điều hành giám sát chặt chẽ việc thực hiện chỉ đạo về lãi suất.</t>
  </si>
  <si>
    <t>https://cdn.vietnambiz.vn/1881912202208555/images/2025/08/05/image-3-2025080510360718-avatar-15x10-20250805104345904.jpeg</t>
  </si>
  <si>
    <t>https://vietnambiz.vn/chinh-phu-chi-dao-nhnn-dieu-chinh-tang-truong-tin-dung-phu-hop-muc-tieu-tang-truong-83-85-202586161458872.htm</t>
  </si>
  <si>
    <t>Chính phủ 'chốt' mục tiêu tăng trưởng GDP năm 2025</t>
  </si>
  <si>
    <t xml:space="preserve">Chính phủ đặt mục tiêu GDP năm 2025 tăng 8.3%-8.5%, kiểm soát CPI dưới 4.5%.  Tăng trưởng được thúc đẩy bằng đầu tư: 1.5 triệu tỷ vốn tư nhân, FDI 18 tỷ USD.  Các biện pháp gồm ổn định tiền tệ, hỗ trợ doanh nghiệp, tăng thu ngân sách 25%.  Đẩy mạnh giải ngân vốn đầu tư công, hoàn thành 3,000 km đường cao tốc, 1,700 km đường bộ.  Tăng cường xúc tiến du lịch, phấn đấu 25 triệu khách quốc tế, 150 triệu khách nội địa.
</t>
  </si>
  <si>
    <t>https://image.vietstock.vn/2025/08/06/muc-tieu-tang-truong-gdp-2025.jpg</t>
  </si>
  <si>
    <t>http://vietstock.vn/2025/08/chinh-phu-chot-muc-tieu-tang-truong-gdp-nam-2025-761-1338644.htm</t>
  </si>
  <si>
    <t>Chứng khoán Việt Nam biến động mạnh chưa từng thấy</t>
  </si>
  <si>
    <t>Thị trường chứng khoán Việt Nam trải qua phiên giao dịch rung lắc mạnh, VN-Index tăng 18,96 điểm lên 1.547,15 điểm. Thanh khoản bùng nổ với hơn 2,77 tỷ cổ phiếu trên HoSE, giá trị gần 75.000 tỷ đồng. MBB tăng kịch trần 6,8%, HPG lập kỷ lục thanh khoản với hơn 5.700 tỷ đồng. Khối ngoại bán ròng hơn 2.259 tỷ đồng, tập trung gom HPG gần 1.100 tỷ đồng. Các mã ngân hàng và bán lẻ diễn biến phân hóa trong phiên biến động lớn.</t>
  </si>
  <si>
    <t>https://cafefcdn.com/thumb_w/640/203337114487263232/2025/8/5/avatar1754382134615-1754382135020664460647.png</t>
  </si>
  <si>
    <t>https://cafef.vn/chung-khoan-viet-nam-bien-dong-manh-chua-tung-thay-188250805152301989.chn</t>
  </si>
  <si>
    <t>Chính quyền Tổng thống Trump kỳ vọng thu 50 tỷ USD mỗi tháng từ thuế quan</t>
  </si>
  <si>
    <t xml:space="preserve">Mỹ dự kiến thu 50 tỷ USD/tháng từ thuế nhập khẩu hàng hóa, theo Bộ trưởng Lutnick. Các mặt hàng như chất bán dẫn, dược phẩm sẽ đóng góp đáng kể cho nguồn thu này. Ông Lutnick cho rằng, thỏa thuận thuế quan với Trung Quốc có thể gia hạn thêm 90 ngày. Quyết định cuối cùng sẽ do nhóm đàm phán thương mại và Tổng thống Trump đưa ra. Một số quốc gia đang tìm cách tránh mức thuế cao do Mỹ áp đặt.
</t>
  </si>
  <si>
    <t>https://cdn.vietnambiz.vn/1881912202208555/images/2025/08/08/crawl-2025080809513031-2025080809513041.jpg</t>
  </si>
  <si>
    <t>https://vietnambiz.vn/chinh-quyen-tong-thong-trump-ky-vong-thu-50-ty-usd-moi-thang-tu-thue-quan-20258895222409.htm</t>
  </si>
  <si>
    <t>Các đại gia chip ứng phó ra sao trước đề xuất thuế quan mới của ông Trump?</t>
  </si>
  <si>
    <t xml:space="preserve">Đề xuất thuế quan 100% của Trump gây chú ý lớn đến các "đại gia" chip. TSMC đã cam kết 165 tỷ USD đầu tư xây nhà máy tại Mỹ. Samsung cũng có kế hoạch đầu tư hàng tỷ USD và sản xuất chip tại Texas. GlobalFoundries tăng cường đầu tư vào nhà máy tại New York, hưởng lợi. SK Hynix xây dựng cơ sở đóng gói chip 4 tỷ USD tại Mỹ. Nvidia và Apple có kế hoạch sản xuất chip và hạ tầng AI.
</t>
  </si>
  <si>
    <t>https://image.vietstock.vn/2025/08/08/trump-chip_843360.jpeg</t>
  </si>
  <si>
    <t>http://vietstock.vn/2025/08/cac-dai-gia-chip-ung-pho-ra-sao-truoc-de-xuat-thue-quan-moi-cua-ong-trump-775-1339278.htm</t>
  </si>
  <si>
    <t>Kim ngạch xuất, nhập khẩu của Trung Quốc trong 7 tháng đạt 3.600 tỷ USD</t>
  </si>
  <si>
    <t>Kim ngạch xuất nhập khẩu Trung Quốc đạt 3.600 tỷ USD trong bảy tháng.  Thương mại bảy tháng tăng 3,5% so với cùng kỳ năm trước.  Tháng bảy ghi nhận tăng trưởng mạnh mẽ 6,7% so với năm trước.  ASEAN là đối tác lớn nhất, thương mại tăng 9,4% trong bảy tháng.  EU đứng thứ hai, thương mại song phương tăng 3,9% trong cùng thời gian.</t>
  </si>
  <si>
    <t>https://image.vietstock.vn/2025/08/08/kim-ngach-xuat-nhap-khau-cua-trung-quoc-trong-thang-7.jpg</t>
  </si>
  <si>
    <t>http://vietstock.vn/2025/08/kim-ngach-xuat-nhap-khau-cua-trung-quoc-trong-7-thang-dat-3600-ty-usd-775-1339291.htm</t>
  </si>
  <si>
    <t>Vàng thế giới lên cao nhất trong hơn 2 tuần</t>
  </si>
  <si>
    <t>Giá vàng thế giới tăng lên mức cao nhất hai tuần do căng thẳng thương mại leo thang. Thuế quan mới của Mỹ có hiệu lực, ảnh hưởng nhiều quốc gia. Số đơn xin trợ cấp thất nghiệp Mỹ tăng cao, củng cố kỳ vọng Fed hạ lãi suất. Thị trường dự báo Fed giảm 0.25% lãi suất tháng tới với xác suất 91%. Vàng hưởng lợi từ môi trường bất ổn và lãi suất thấp.</t>
  </si>
  <si>
    <t>https://image.vietstock.vn/2025/08/08/080825-vang.jpeg</t>
  </si>
  <si>
    <t>http://vietstock.vn/2025/08/vang-the-gioi-len-cao-nhat-trong-hon-2-tuan-759-1339263.htm</t>
  </si>
  <si>
    <t>Nguy cơ suy thoái kinh tế Mỹ đang tăng lên?</t>
  </si>
  <si>
    <t>Hoạt động tuyển dụng Mỹ chậm lại đáng kể, chỉ tạo thêm 35.000 việc làm mỗi tháng.  GDP tăng trưởng bình quân chỉ 1,2% trong nửa đầu năm 2025.  Chuyên gia lo ngại suy thoái, nhưng triển vọng này còn chưa chắc chắn lắm.  Thuế quan của ông Trump bị cho là nguyên nhân làm kinh tế Mỹ suy yếu.  Nhiều chuyên gia khác cho rằng cảnh báo suy thoái là quá sớm, chi tiêu tiêu dùng vẫn tăng.</t>
  </si>
  <si>
    <t>https://media.vneconomy.vn/640x360/images/upload//2025/08/07/anh-man-hinh-2025-08-07-luc-17-46-27.png</t>
  </si>
  <si>
    <t>https://vneconomy.vn/nguy-co-suy-thoai-kinh-te-my-dang-tang-len.htm</t>
  </si>
  <si>
    <t>UBS: Khủng hoảng bất động sản Trung Quốc kéo dài hơn dự báo</t>
  </si>
  <si>
    <t>Dự báo giá nhà Trung Quốc ổn định đầu năm 2026, nay chậm lại giữa hoặc cuối năm. Doanh số bất động sản Trung Quốc suy yếu khiến thời gian bán nhà kéo dài thêm. Tồn kho bất động sản tại các thành phố lớn tăng từ 14 lên 20,7 tháng. Doanh số 100 công ty lớn giảm hơn 20% hai tháng liên tiếp. REIT Trung Quốc có thể bù đắp sự sụt giảm giá trị thị trường bất động sản.</t>
  </si>
  <si>
    <t>https://media.vneconomy.vn/640x360/images/upload//2025/08/07/cea5e7dff136378200a7f19be0d6fcd9.png</t>
  </si>
  <si>
    <t>https://vneconomy.vn/ubs-khung-hoang-bat-dong-san-trung-quoc-keo-dai-hon-du-bao.htm</t>
  </si>
  <si>
    <t>Dầu xoá sạch đà tăng và lùi xuống mức thấp nhất trong 5 tuần</t>
  </si>
  <si>
    <t>Giá dầu giảm xuống mức thấp nhất năm tuần do lo ngại trừng phạt Nga gia tăng. Hợp đồng dầu Brent đóng cửa ở mức 67.24 USD/thùng, WTI còn 64.65 USD/thùng. Đây là phiên giảm thứ năm liên tiếp của cả hai loại dầu thô. Dự trữ dầu Mỹ giảm 3 triệu thùng, thấp hơn dự báo, hỗ trợ giá dầu. Kế hoạch tăng nguồn cung từ OPEC+ sẽ bù đắp cho khả năng sụt giảm nguồn cung từ Nga.</t>
  </si>
  <si>
    <t>https://image.vietstock.vn/2025/08/07/080725-dau.jpg</t>
  </si>
  <si>
    <t>http://vietstock.vn/2025/08/dau-xoa-sach-da-tang-va-lui-xuong-muc-thap-nhat-trong-5-tuan-34-1338849.htm</t>
  </si>
  <si>
    <t>Phố Wall tăng nhẹ sau loạt báo cáo lợi nhuận doanh nghiệp</t>
  </si>
  <si>
    <t>Phố Wall tăng nhẹ ngày 06/08 nhờ Apple, với S&amp;P 500 tăng 0.73% và Nasdaq tăng 1.21%. Apple vọt 5% sau khi cam kết đầu tư thêm 100 tỷ USD vào sản xuất trong nước. Khoảng 81% công ty S&amp;P 500 báo cáo lợi nhuận vượt kỳ vọng trong mùa này. McDonald's tăng gần 3% nhờ kết quả kinh doanh quý 2 vượt dự báo. Ngược lại, Snap sụt 17% do doanh thu thấp hơn kỳ vọng.</t>
  </si>
  <si>
    <t>https://image.vietstock.vn/2025/08/07/080725-ck-1.png</t>
  </si>
  <si>
    <t>http://vietstock.vn/2025/08/pho-wall-tang-nhe-sau-loat-bao-cao-loi-nhuan-doanh-nghiep-773-1338847.htm</t>
  </si>
  <si>
    <t>Ba quan chức Fed lo ngại thị trường lao động, phát tín hiệu sẽ giảm lãi suất ít nhất hai lần</t>
  </si>
  <si>
    <t>Số liệu việc làm Mỹ suy yếu, tạo 73.000 việc làm tháng 7. Quan chức Fed lo ngại thị trường lao động suy thoái hơn nữa. Lãi suất có thể được điều chỉnh sớm, giảm 258.000 việc làm so với ước tính. Rủi ro lạm phát và thị trường lao động ngang nhau, cần chính sách tiền tệ hợp lý. Fed giữ nguyên lãi suất, có thể cắt giảm hai lần năm 2025.</t>
  </si>
  <si>
    <t>https://cdn.vietnambiz.vn/1881912202208555/images/2025/08/07/crawl-20250807072141116-20250807072141135.jpg?width=700</t>
  </si>
  <si>
    <t>https://vietnambiz.vn/ba-quan-chuc-fed-lo-ngai-thi-truong-lao-dong-phat-tin-hieu-se-giam-lai-suat-it-nhat-hai-lan-2025877223187.htm</t>
  </si>
  <si>
    <t>Ông Trump sẽ áp thuế 100% với chip bán dẫn, trừ khi doanh nghiệp sản xuất tại Mỹ</t>
  </si>
  <si>
    <t>Tổng thống Trump sẽ áp thuế 100% chip nhập khẩu nếu không sản xuất tại Mỹ. Các công ty cam kết hoặc đang sản xuất tại Mỹ sẽ được miễn thuế quan đối với chip. Apple cam kết đầu tư thêm 100 tỷ USD vào Mỹ trong bốn năm tới. TSMC đầu tư tổng cộng 165 tỷ USD cho sản xuất tại Mỹ. Texas Instruments công bố khoản đầu tư 60 tỷ USD vào bảy nhà máy chip.</t>
  </si>
  <si>
    <t>https://cdn.vietnambiz.vn/1881912202208555/images/2025/08/07/crawl-20250807064822562-20250807064822577.jpg?width=700</t>
  </si>
  <si>
    <t>https://vietnambiz.vn/ong-trump-se-ap-thue-100-voi-chip-ban-dan-tru-khi-doanh-nghiep-san-xuat-tai-my-20258765132830.htm</t>
  </si>
  <si>
    <t>Techcombank hoàn tất phát hành ESOP, nâng vốn điều lệ lên gần 71.000 tỷ đồng</t>
  </si>
  <si>
    <t>Techcombank hoàn tất phát hành gần 21,4 triệu cổ phiếu ESOP, thu về gần 214 tỷ đồng.  Số cổ phiếu mới hạn chế chuyển nhượng một năm, giao dịch dự kiến tháng 8-9/2025.  Vốn điều lệ Techcombank tăng lên 70.862 tỷ đồng, xếp thứ ba toàn hệ thống.  Số tiền thu được bổ sung vốn hoạt động, nâng cao năng lực an toàn vốn. Lợi nhuận trước thuế quý II đạt 7.899 tỷ đồng, tổng tài sản gần 1,04 triệu tỷ.</t>
  </si>
  <si>
    <t>https://cdn.vietnambiz.vn/1881912202208555/images/2025/08/08/crawl-20250808075015847-20250808075015861.jpg?width=700</t>
  </si>
  <si>
    <t>https://vietnambiz.vn/techcombank-hoan-tat-phat-hanh-esop-nang-von-dieu-le-len-gan-71000-ty-dong-20258872950713.htm</t>
  </si>
  <si>
    <t>POM lên phương án khắc phục cổ phiếu bị hạn chế giao dịch</t>
  </si>
  <si>
    <t xml:space="preserve">Pomina giải trình việc chậm báo cáo tài chính do âm vốn lưu động.  Nguyên nhân: dự án Lò cao đội chi phí lên 5.880 tỷ sau dịch bệnh.  Năm 2022, kinh tế khó khăn khiến công ty cắt giảm sản xuất và thua lỗ.  Công ty hợp tác không thành với Nansei, Thaco, rồi ký biên bản với VNSteel.  Dự kiến hoàn tất thủ tục thành lập công ty vào quý 1/2026 với vốn 2.800 tỷ.
</t>
  </si>
  <si>
    <t>https://media.vneconomy.vn/images/upload//2025/08/07/pom.gif</t>
  </si>
  <si>
    <t>https://vneconomy.vn/pom-len-phuong-an-khac-phuc-co-phieu-bi-han-che-giao-dich.htm</t>
  </si>
  <si>
    <t>VCG chuyển nhượng thành công 51% vốn tại Vinaconex ITC</t>
  </si>
  <si>
    <t xml:space="preserve">Vinaconex bán 51% vốn tại Vinaconex ITC thu 5.300 tỷ đồng, kết thúc 1/8.  Bốn cổ đông lớn mới nắm giữ 94,18% vốn điều lệ của Vinaconex ITC. Vinaconex ITC là chủ đầu tư Cát Bà Amatina, vốn đầu tư gần 10.941 tỷ đồng.  HĐQT và Ban Kiểm soát Vinaconex ITC đồng loạt từ nhiệm, sau khi Vinaconex thoái vốn. Quý 2/2025, lợi nhuận sau thuế của Vinaconex đạt 357 tỷ đồng, tăng 163% so với năm trước.
</t>
  </si>
  <si>
    <t>https://media.vneconomy.vn/images/upload//2025/08/07/vcg.gif</t>
  </si>
  <si>
    <t>https://vneconomy.vn/vcg-chuyen-nhuong-thanh-cong-51-von-tai-vinaconex-itc.htm</t>
  </si>
  <si>
    <t>Tập đoàn T&amp;T và chủ hãng AirAsia tính làm khu đô thị sân bay tại Quảng Trị</t>
  </si>
  <si>
    <t xml:space="preserve">T&amp;T và Capital A đề xuất tổ hợp công nghiệp hàng không kết hợp đô thị sân bay tại Quảng Trị tuần trước. Dự án bao gồm nhiều hạng mục, tổng mức đầu tư chưa được tiết lộ, đón nhận sự ủng hộ từ tỉnh. Phó chủ tịch tỉnh Lê Đức Tiến cam kết tạo mọi điều kiện, hỗ trợ triển khai dự án chiến lược. Cảng hàng không Quảng Trị 5.800 tỷ đồng do T&amp;T xây dựng, hợp tác với Capital A - AirAsia. Hai tập đoàn hướng tới hệ sinh thái toàn diện trong ngành hàng không tại khu vực Đông Nam Á.
</t>
  </si>
  <si>
    <t>https://cdn1.vietnambiz.vn/1881912202208555/images/2025/08/07/crawl-20250807203541302-20250807203541307-avatar-15x10-20250807203654221.jpg?width=600&amp;height=315</t>
  </si>
  <si>
    <t>https://vietnambiz.vn/tap-doan-tt-va-chu-hang-airasia-tinh-lam-khu-do-thi-san-bay-tai-quang-tri-202587203654784.htm</t>
  </si>
  <si>
    <t>GPBank đã có lãi ngay trong tháng 6, VPBank tự tin hoàn thành mục tiêu cả năm 2025</t>
  </si>
  <si>
    <t>VPBank ghi nhận lợi nhuận hợp nhất 6 tháng hơn 11.200 tỷ đồng, tăng 30% kế hoạch năm.  VPBankS cho vay ký quỹ gần 18.000 tỷ đồng, lợi nhuận 6 tháng tăng 80%. FE CREDIT doanh số giải ngân tăng 19%, tín dụng cốt lõi tăng 5,5%. CASA VPBank đạt gần 100.000 tỷ đồng, tăng gần 40% nhờ "Super Sinh Lời". GPBank ghi nhận lợi nhuận dương tháng 6, mục tiêu 500 tỷ đồng cả năm.</t>
  </si>
  <si>
    <t>https://media.vneconomy.vn/640x360/images/upload//2025/08/07/anh-bo-2.jpg</t>
  </si>
  <si>
    <t>https://vneconomy.vn/gpbank-da-co-lai-ngay-trong-thang-6-vpbank-tu-tin-hoan-thanh-muc-tieu-ca-nam-2025.htm</t>
  </si>
  <si>
    <t>PV Gas chốt quyền chia cổ tức 4.900 tỷ và 70 triệu cổ phiếu thưởng</t>
  </si>
  <si>
    <t>PV Gas chốt quyền cổ tức 21% và thưởng cổ phiếu 3% ngày 29/8.  Tổng công ty dự kiến chi gần 4.920 tỷ đồng trả cổ tức cho cổ đông.  Năm 2025, PV Gas đặt mục tiêu doanh thu hợp nhất 74.000 tỷ đồng.  6 tháng đầu năm, lợi nhuận sau thuế đạt 7.571 tỷ đồng, vượt kế hoạch.  Nhiều dự án hạ tầng chiến lược đang được PV Gas tập trung đầu tư phát triển.</t>
  </si>
  <si>
    <t>https://cdn1.vietnambiz.vn/1881912202208555/images/2025/08/07/gas-a-20250807083650503-avatar-15x10-2025080708504167.jpg?width=600&amp;height=315</t>
  </si>
  <si>
    <t>https://vietnambiz.vn/pv-gas-chot-quyen-chia-co-tuc-4900-ty-va-70-trieu-co-phieu-thuong-20258785041702.htm</t>
  </si>
  <si>
    <t>Coteccons thi công “thần tốc” nhà máy VinFast 2 tỷ USD tại Ấn Độ, hoàn thành sau 17 tháng</t>
  </si>
  <si>
    <t>Ngày 4/8/2025, VinFast khánh thành nhà máy ô tô điện tại Ấn Độ, công suất 50.000 xe/năm. Dự án 2 tỷ USD này là nhà máy thứ ba của VinFast, đặt tại Thoothukudi, Tamil Nadu. Coteccons là tổng thầu chính, hoàn thành nhà xưởng 6ha chỉ trong 4 tháng. Coteccons ghi nhận doanh thu 24.867 tỷ đồng và lợi nhuận 454 tỷ đồng năm tài chính 2025. Nhà máy sẽ lắp ráp hai mẫu xe VF 7 và VF 6 cao cấp.</t>
  </si>
  <si>
    <t>https://cafefcdn.com/thumb_w/640/203337114487263232/2025/8/6/avatar1754488747444-17544887484921600909273.jpg</t>
  </si>
  <si>
    <t>https://cafef.vn/coteccons-thi-cong-than-toc-nha-may-vinfast-2-ty-usd-tai-an-do-hoan-thanh-sau-17-thang-188250806205954133.chn</t>
  </si>
  <si>
    <t>Đại gia Phú Thọ mua 10.000 xe điện VinFast Limo Green</t>
  </si>
  <si>
    <t>Ngày 5/8, VinFast bàn giao những chiếc Limo Green đầu tiên cho khách hàng đặt trước. Anh Mạnh đã đặt mua 10.000 chiếc Limo Green cho doanh nghiệp vận tải. Xe MPV 7 chỗ này có không gian rộng rãi, vận hành êm ái, chi phí sử dụng tiết kiệm. Limo Green trang bị pin 60,13 kWh, cho quãng đường 450 km, sạc nhanh 30 phút. Xe có giá niêm yết 749 triệu đồng, miễn phí sạc đến 30/6/2027.</t>
  </si>
  <si>
    <t>https://cafefcdn.com/thumb_w/640/203337114487263232/2025/8/6/avatar1754458303916-17544583047362147004074.jpg</t>
  </si>
  <si>
    <t>https://cafef.vn/dai-gia-phu-tho-mua-10000-xe-dien-vinfast-limo-green-188250806123247796.chn</t>
  </si>
  <si>
    <t>Đức Giang lên kế hoạch lãi 880 tỷ quý III, rót 600 tỷ vào Nghi Sơn</t>
  </si>
  <si>
    <t>Đức Giang dự kiến rót 600 tỷ đồng cho siêu dự án Nghi Sơn trong quý III. Tổng cộng, tập đoàn đã đầu tư 724 tỷ đồng vào dự án này đến nay. Kế hoạch kinh doanh quý III đặt mục tiêu doanh thu 2.907 tỷ đồng, lợi nhuận sau thuế 880 tỷ. Doanh thu phốt pho vàng dự kiến đạt 1.300 tỷ đồng trong quý. Cổ phiếu DGC hiện giao dịch ở mức 103.500 đồng/cổ phiếu.</t>
  </si>
  <si>
    <t>https://cdn.vietnambiz.vn/1881912202208555/images/2025/08/06/dgc-1-20250806101129794.png?width=700</t>
  </si>
  <si>
    <t>https://vietnambiz.vn/duc-giang-len-ke-hoach-lai-880-ty-quy-iii-rot-600-ty-vao-nghi-son-2025861053069.htm</t>
  </si>
  <si>
    <t>Cổ phiếu Hòa Phát (HPG) có phiên giao dịch kỷ lục với hơn 5.700 tỷ đồng. Khối ngoại mua ròng gần 1.100 tỷ đồng, thúc đẩy HPG tăng 4,35%. Doanh thu quý 2 giảm 9%, nhưng lợi nhuận sau thuế tăng 28% lên 4.265 tỷ đồng. Lũy kế 6 tháng, doanh thu đạt 74.000 tỷ, lợi nhuận 7.600 tỷ đồng. Hòa Phát đặt mục tiêu doanh thu 170.000 tỷ và lợi nhuận 15.000 tỷ năm nay.</t>
  </si>
  <si>
    <t>220 triệu công nhân nhà máy phải chuyển nghề: Chuyện gì đang xảy ra với nền kinh tế lớn nhất Châu Á?</t>
  </si>
  <si>
    <t>https://cafefcdn.com/zoom/600_315/203337114487263232/2025/8/6/avatar1754483969303-17544839699101244006064.jpg</t>
  </si>
  <si>
    <t>https://cafef.vn/220-trieu-cong-nhan-nha-may-phai-chuyen-nghe-chuyen-gi-dang-xay-ra-voi-nen-kinh-te-lon-nhat-chau-a-188250806194124563.chn</t>
  </si>
  <si>
    <t>TCBS công bố giá IPO dự kiến 46.800 đồng/cổ phiếu</t>
  </si>
  <si>
    <t>https://cafefcdn.com/thumb_w/640/203337114487263232/2025/8/5/z6874957040084-2f4817227e4b329434a7f9ea84939cbc-17543682187412112659530.jpg</t>
  </si>
  <si>
    <t>https://cafef.vn/tcbs-cong-bo-gia-ipo-du-kien-46800-dong-co-phieu-188250805113323943.chn</t>
  </si>
  <si>
    <t>11:30</t>
  </si>
  <si>
    <t>Tái cân bằng cán cân thương mại Việt Nam-Hoa Kỳ: Không chỉ là con số</t>
  </si>
  <si>
    <t>Việt Nam chủ động tăng nhập khẩu dược phẩm, bông từ Hoa Kỳ, tăng 18-25%.
Nhiều doanh nghiệp như PANGroup, Vinatex đẩy mạnh nhập khẩu công nghệ, nguyên liệu từ Mỹ.
Việc áp thuế là cơ hội để Việt Nam điều chỉnh chính sách, nâng cao năng lực sản xuất.
Việt Nam mở rộng thị trường xuất khẩu và đàm phán nhiều hiệp định thương mại tự do mới.
Tái cân bằng thương mại là quá trình hài hòa, bền vững, nâng cao năng lực cạnh tranh.</t>
  </si>
  <si>
    <t>https://image.vietstock.vn/2025/08/08/tai-can-bang-thuong-mai-viet-nam-hoa-ky.jpg</t>
  </si>
  <si>
    <t>http://vietstock.vn/2025/08/tai-can-bang-can-can-thuong-mai-viet-nam-hoa-ky-khong-chi-la-con-so-768-1339364.htm</t>
  </si>
  <si>
    <t>Xác định chủ sở hữu hưởng lợi: Những điều doanh nghiệp cần biết</t>
  </si>
  <si>
    <t>Luật Doanh nghiệp 2020 quy định chủ sở hữu hưởng lợi từ 25% vốn điều lệ. Cá nhân sở hữu trên 25% cổ phần có quyền biểu quyết là chủ sở hữu. Doanh nghiệp phải kê khai, công bố thông tin về chủ sở hữu hưởng lợi. Quy định này nhằm tăng minh bạch, phòng chống rửa tiền, tham nhũng hiệu quả. Xác định đúng chủ sở hữu hưởng lợi giúp nâng cao uy tín nhà đầu tư.</t>
  </si>
  <si>
    <t>https://image.vietstock.vn/2025/07/31/business-people_1040347.jpg</t>
  </si>
  <si>
    <t>http://vietstock.vn/2025/08/xac-dinh-chu-so-huu-huong-loi-nhung-dieu-doanh-nghiep-can-biet-768-1335670.htm</t>
  </si>
  <si>
    <t>Đầu tư công gần 900.000 tỷ đồng năm 2025 thúc đẩy cổ phiếu xây dựng tăng trưởng.  Doanh nghiệp xây lắp dự kiến tăng trưởng doanh thu trung bình 16% năm 2025.  Ngành thép tiêu thụ tăng 10,2% nửa đầu năm, thép xây dựng tăng 14%.  Doanh nghiệp đá xây dựng hưởng lợi từ vị trí gần dự án giao thông trọng điểm.  Bất động sản phục hồi, TP HCM mở bán 9.000 căn hộ, thúc đẩy vật liệu.</t>
  </si>
  <si>
    <t>USD tăng nhẹ do Thống đốc Christopher Waller là ứng viên chủ tịch Fed tiềm năng.  Tỷ giá trung tâm giảm 11 đồng, còn 25.228 VND/USD.  Các ngân hàng thương mại giảm nhẹ tỷ giá mua bán USD.  Chỉ số DXY theo dõi sức mạnh USD so với các ngoại tệ chính.  Dữ liệu việc làm và lạm phát ảnh hưởng đến kỳ vọng cắt giảm lãi suất của Fed.</t>
  </si>
  <si>
    <t>Lãi suất liên ngân hàng VND kỳ hạn qua đêm đạt 6,73%, USD tăng nhẹ 0,01-0,02 điểm%. Lợi suất Trái phiếu Chính phủ thứ cấp đồng loạt tăng ở các kỳ hạn. Tỷ giá USD/VND chốt phiên 7/8 là 26.205, giảm 20 đồng. Ngân hàng Nhà nước hút ròng 4.427,5 tỷ đồng qua nghiệp vụ thị trường mở. Tỷ giá trung tâm ngày 8/8 điều chỉnh giảm nhẹ còn 25.228 VND/USD.</t>
  </si>
  <si>
    <t>Chứng khoán Yuanta: VN-Index hướng lên 1.600-1.650 điểm trong tháng 8</t>
  </si>
  <si>
    <t>VN-Index vượt 1.500 điểm, tăng 9,2% tháng 7, hướng tới 1.600-1.650 điểm. Lãi suất thấp duy trì định giá hấp dẫn thị trường chứng khoán. Ngân hàng và bất động sản còn dư địa nhờ P/B thấp, tăng trưởng tín dụng. Bán lẻ, hóa chất, nguyên vật liệu là ba nhóm ngành tiềm năng quý II/2025. Nhà đầu tư lạc quan, rủi ro thấp, cơ hội lợi nhuận còn nhiều.</t>
  </si>
  <si>
    <t>https://cdn.vietnambiz.vn/1881912202208555/images/2025/08/07/hinh-anh-7-8-25-luc-2044-20250807204429346.jpeg?width=700</t>
  </si>
  <si>
    <t>https://vietnambiz.vn/chung-khoan-yuanta-vn-index-huong-len-1600-1650-diem-trong-thang-8-202587205010123.htm</t>
  </si>
  <si>
    <t>Nhận định thị trường chứng khoán 8/8: Tiếp tục đà tăng</t>
  </si>
  <si>
    <t>Thị trường chứng khoán ngày 7/8, VN-Index tăng 8 điểm lên 1.581,81, tài nguyên cơ bản dẫn đầu. SSI nhận định VN-Index hướng tới 1.600 điểm, hỗ trợ 1.550-1.560. YSVN dự báo tiếp tục tăng, có thể thử thách 1.600 điểm. BSC cho thấy lực bắt đáy tốt tại 1.570, có thể tích lũy ngắn hạn. TPS dự báo tiến tới 1.614-1.645, cảnh báo chậm lại, hạn chế mua đuổi. PHS nhận định VN-Index hướng tới 1.600, hỗ trợ 1.525, dòng tiền lan tỏa.</t>
  </si>
  <si>
    <t>https://cdn.vietnambiz.vn/1881912202208555/images/2025/08/07/hsx-20250807185303178.png?width=700</t>
  </si>
  <si>
    <t>https://vietnambiz.vn/nhan-dinh-thi-truong-chung-khoan-88-tiep-tuc-da-tang-202587194377.htm</t>
  </si>
  <si>
    <t>Cổ phiếu ngân hàng và thép bứt phá, VN-Index vượt mốc 1.580 điểm</t>
  </si>
  <si>
    <t>Thị trường chứng khoán ngày 7/8 tăng điểm nhờ dòng tiền quay lại nhóm vốn hóa lớn. VN-Index đóng cửa tăng 8,1 điểm lên 1.581,81 điểm, HN-Index tăng 2,2 điểm. Ngân hàng, thép, bất động sản dẫn dắt đà tăng khi nhiều mã tăng trần hoặc tăng mạnh. Thanh khoản toàn thị trường đạt hơn 1,9 tỷ đơn vị, tương đương 48.000 tỷ đồng. Khối ngoại bán ròng 81 tỷ đồng trên HOSE, VPB và HPG được mua vào nhiều.</t>
  </si>
  <si>
    <t>https://cdn.vietnambiz.vn/1881912202208555/images/2025/08/07/khi-lng-giao-dch-11-20250807155633308.png?width=700</t>
  </si>
  <si>
    <t>https://vietnambiz.vn/sac-xanh-van-ap-dao-vn-index-co-luc-tien-gan-1590-diem-20258710756196.htm</t>
  </si>
  <si>
    <t>Trong 7 tháng, kinh tế Việt Nam duy trì đà tăng trưởng, GDP năm 2025 dự báo tích cực.  CPI tăng 3.26%, thu NSNN đạt 80.2% dự toán, xuất siêu 10.2 tỷ USD.  Đầu tư FDI gần 24.1 tỷ USD, tăng 27.3%, doanh nghiệp mới tăng 93.7%.  Sản xuất công nghiệp tháng 7 tăng 8.5%, PMI đạt 52.4 điểm.  Tuy nhiên, tăng trưởng năm 2025 vẫn còn thách thức lớn.</t>
  </si>
  <si>
    <t>Chính phủ đặt mục tiêu tăng trưởng GDP năm 2025 đạt 8.3 - 8.5%. Đẩy mạnh đầu tư toàn xã hội, thu hút hơn 18 tỷ USD vốn FDI năm 2025. Ngân hàng Nhà nước điều hành chính sách tiền tệ linh hoạt, giảm lãi suất cho vay. Bộ Tài chính tăng cường quản lý thu, tiết kiệm chi ngân sách 10% cho an sinh xã hội. Xúc tiến thương mại điện tử tăng trưởng 25%, thu hút 25 triệu lượt khách quốc tế.</t>
  </si>
  <si>
    <t>Ông Trump mở đường để 12.500 tỷ USD vốn hưu trí đổ vào bất động sản, tiền mã hóa</t>
  </si>
  <si>
    <t>Tổng thống Trump cho phép tài khoản 401(k) đầu tư tài sản thay thế mới. Sắc lệnh chỉ đạo đánh giá lại hướng dẫn đầu tư tài sản thay thế trong 6 tháng. Tài khoản 401(k) hiện nắm giữ khoảng 12.500 tỷ USD vốn. Lãnh đạo ngành tiền mã hóa ủng hộ việc tiếp cận nguồn vốn hưu trí. Tuy nhiên, phe phản đối cảnh báo về rủi ro, thiếu minh bạch và phí cao.</t>
  </si>
  <si>
    <t>https://cdn.vietnambiz.vn/1881912202208555/images/2025/08/08/trump-20250808112946842.png?width=700</t>
  </si>
  <si>
    <t>https://vietnambiz.vn/ong-trump-mo-duong-de-12500-ty-usd-von-huu-tri-do-vao-bat-dong-san-tien-ma-hoa-20258811335364.htm</t>
  </si>
  <si>
    <t>Động lực 7,000 tỷ USD cho thị trường chứng khoán cuối năm</t>
  </si>
  <si>
    <t>Giới đầu tư đang nắm giữ 7.000 tỷ USD tiền mặt ngoài thị trường chứng khoán. Lượng tiền mặt này có thể chảy vào cổ phiếu khi Fed cắt giảm lãi suất. Lợi suất từ tiền mặt và trái phiếu hiện không còn hấp dẫn nhà đầu tư. Thị trường định giá 95.1% khả năng Fed hạ lãi suất tháng 9. S&amp;P 500 có thể đạt 6.600 điểm cuối năm nay.</t>
  </si>
  <si>
    <t>https://image.vietstock.vn/2025/08/08/ttck-my-25-26-1.png</t>
  </si>
  <si>
    <t>http://vietstock.vn/2025/08/dong-luc-7000-ty-usd-cho-thi-truong-chung-khoan-cuoi-nam-773-1339283.htm</t>
  </si>
  <si>
    <t>Mỹ có thể thu 50 tỷ USD mỗi tháng từ thuế quan đối với hàng hóa nhập khẩu. Các mặt hàng như chất bán dẫn và dược phẩm sẽ đóng góp đáng kể vào nguồn thu này. Thời hạn chót ngày 12/8 để thỏa thuận thuế quan với Trung Quốc có thể được gia hạn 90 ngày. Mỹ có thể chưa áp dụng biện pháp nghiêm ngặt đối với hàng trung chuyển ngay. Thụy Sĩ tiếp tục đàm phán, không áp dụng biện pháp trả đũa thuế quan với Mỹ.</t>
  </si>
  <si>
    <t>Các đại gia chip ứng phó đề xuất thuế quan 100% bằng cách tăng cường đầu tư tại Mỹ. TSMC cam kết đầu tư 165 tỷ USD, bao gồm 65 tỷ USD cho nhà máy ở Arizona. Samsung sản xuất cảm biến hình ảnh cho Apple tại nhà máy ở Texas. GlobalFoundries, có trụ sở tại Mỹ, tăng cường đầu tư vào nhà máy New York. SK Hynix và Nvidia cũng công bố kế hoạch đầu tư xây dựng cơ sở mới tại Mỹ.</t>
  </si>
  <si>
    <t>Trong bảy tháng năm 2025, Trung Quốc đạt kim ngạch xuất nhập khẩu 3.600 tỷ USD. Con số này tăng 3,5% so với cùng kỳ năm trước.  Hoạt động ngoại thương tháng bảy tăng trưởng mạnh mẽ đã thúc đẩy con số trên. ASEAN tiếp tục là đối tác thương mại lớn nhất của Trung Quốc. EU và Mỹ lần lượt xếp thứ hai và thứ ba về kim ngạch thương mại song phương.</t>
  </si>
  <si>
    <t xml:space="preserve">Giá vàng thế giới tăng 0.5% lên 3,385.07 USD/oz vào ngày 07/08 do nhu cầu trú ẩn an toàn. Chính sách thuế quan mới của Trump đã khiến các đối tác thương mại gặp khó khăn. Số người xin trợ cấp thất nghiệp Mỹ tăng cao nhất một tháng gần đây. Thị trường dự báo 91% khả năng Fed hạ lãi suất 0.25% vào tháng tới. Ba quan chức Fed cho rằng hạ lãi suất hai lần, mỗi lần 0.25% đến cuối năm là hợp lý.
</t>
  </si>
  <si>
    <t>Chi tiết mức thuế đối ứng Tổng thống Trump áp lên các đối tác thương mại của Mỹ</t>
  </si>
  <si>
    <t xml:space="preserve">Thuế quan đối ứng của Trump chính thức có hiệu lực ngày 7/8 sau nhiều lần trì hoãn và đàm phán. Mức thuế mới được áp dụng cho các quốc gia, riêng Brazil bị áp thuế 50%, Ấn Độ 25%. Mỹ đã áp thuế 25% và 35% lên hàng hóa của Mexico và Canada trước đó. Trung Quốc được "đình chiến" với mức thuế 30%, thỏa thuận kéo dài đến 12/8. Một số quốc gia khác như Thụy Sỹ vẫn đang nỗ lực đàm phán để giảm thuế quan.
</t>
  </si>
  <si>
    <t>https://media.vneconomy.vn/640x360/images/upload//2025/08/08/anh-man-hinh-2025-08-08-luc-09-31-06.png</t>
  </si>
  <si>
    <t>https://vneconomy.vn/chi-tiet-muc-thue-doi-ung-tong-thong-trump-ap-len-cac-doi-tac-thuong-mai-cua-my.htm</t>
  </si>
  <si>
    <t>Dow Jones trượt dốc vì mối lo thuế quan, giá dầu chờ thượng đỉnh Nga-Mỹ</t>
  </si>
  <si>
    <t xml:space="preserve">Thị trường chứng khoán Mỹ ngày 7/8 biến động trái chiều, Dow Jones giảm 0,51% xuống 33.968,64 điểm. SP 500 giảm 0,08% trong khi Nasdaq tăng 0,35% lên 21.242,7 điểm nhờ cổ phiếu chip.  Cổ phiếu Caterpillar giảm 2,5% ảnh hưởng Dow Jones, còn Apple tăng 3% đầu tư 100 tỷ USD vào Mỹ.  Giá dầu thô giảm 0,69% và 0,73% do lo ngại cuộc gặp Trump-Putin về Ukraine.  Dù vậy, các chỉ số chính vẫn tăng điểm trong tuần, SP 500 tăng 1,6%.
</t>
  </si>
  <si>
    <t>https://media.vneconomy.vn/640x360/images/upload//2025/08/08/anh-man-hinh-2025-08-08-luc-07-49-17.png</t>
  </si>
  <si>
    <t>https://vneconomy.vn/dow-jones-truot-doc-vi-moi-lo-thue-quan-gia-dau-cho-thuong-dinh-nga-my.htm</t>
  </si>
  <si>
    <t xml:space="preserve">Tuyển dụng chậm lại trong 3 tháng đến hết tháng 7, trung bình 35.000 việc làm/tháng. Tăng trưởng GDP 1,2% nửa đầu 2025 thấp hơn nhiều so với 2,8% năm trước. Các chuyên gia kinh tế Mỹ tranh luận về nguy cơ suy thoái, lo ngại đang gia tăng đáng kể. Tổng thống sa thải Erika McEntarfer sau báo cáo việc làm, gây ra nhiều xôn xao trên truyền thông. Suy thoái chưa xảy ra nhưng rủi ro ngày càng lớn, theo Mark Zandi, Moody's Analytics.
</t>
  </si>
  <si>
    <t xml:space="preserve">Trung Quốc tự động hóa mạnh mẽ, chiếm 51% lượng tiêu thụ robot toàn cầu với hơn 1,75 triệu robot. Đầu tư 20 tỷ USD và quỹ 1 nghìn tỷ NDT hỗ trợ AI, robot trong 20 năm tới. Sản lượng robot Quảng Đông tăng gấp 5 lần, đạt 246.800 đơn vị, năng suất tăng 16%, nhưng 15% lao động mất việc. Tự động hóa gây thất nghiệp 7,5%, giảm lương 9%, nhưng đào tạo lại vẫn còn nhiều thách thức.
</t>
  </si>
  <si>
    <t>Đại gia tôn Hoa Sen dồn tiền mua đất</t>
  </si>
  <si>
    <t>Tập đoàn Hoa Sen rót gần 394 tỷ đồng mua đất, gấp đôi đầu kỳ tài chính.  Bà Lê Thị Lệ Hoa nhận 900 tỷ trả trước cho dự án khu đất Đồng Nai.  Công ty Hoa Sen Sài Gòn, thành lập tháng 2/2024, chưa nhận vốn.  Ông Lê Phước Vũ muốn làm khu đô thị 600-700 ha gần sân bay Long Thành.  Dự án Đại Tùng Lâm Hoa Sen 521ha tại Lâm Đồng bị chậm tiến độ.</t>
  </si>
  <si>
    <t>https://image.vietstock.vn/2025/08/08/vu-hsg_923501.jpg</t>
  </si>
  <si>
    <t>http://vietstock.vn/2025/08/dai-gia-ton-hoa-sen-don-tien-mua-dat-737-1339329.htm</t>
  </si>
  <si>
    <t>Techcombank phát hành thành công gần 21,4 triệu cổ phiếu ESOP, thu về 214 tỷ đồng. Vốn điều lệ ngân hàng tăng lên 70.862 tỷ đồng, đứng thứ ba toàn hệ thống. Số tiền thu được sẽ bổ sung vốn hoạt động và tăng trưởng tín dụng. Các cổ phiếu ESOP mới bị hạn chế chuyển nhượng một năm. Techcombank tiếp tục duy trì chương trình ESOP từ năm 2018.</t>
  </si>
  <si>
    <t>Dự án lò cao Pomina tăng chi phí đầu tư từ 2.833 tỷ lên 5.880 tỷ đồng, gây âm vốn lưu động. Xung đột Nga-Ukraine và các yếu tố kinh tế đã làm trầm trọng thêm tình hình tài chính của Pomina. Pomina dự kiến hoàn tất việc thành lập CTCP Pomina Phú Mỹ với VNSteel vào quý 1/2026. Công ty sẽ nộp báo cáo tài chính kiểm toán năm 2023-2025 vào quý 2/2026. Giá cổ phiếu POM chốt ngày 7/8 tăng 9,52% lên 2.300 đồng/cổ phiếu.</t>
  </si>
  <si>
    <t>T&amp;T và Capital A đề xuất tổ hợp công nghiệp hàng không, đô thị sân bay Quảng Trị. Dự án bao gồm trung tâm vận tải, logistics, bảo trì máy bay. T&amp;T đang xây dựng cảng hàng không Quảng Trị hơn 5.800 tỷ đồng. Capital A, mẹ AirAsia, muốn xây hệ sinh thái tích hợp Đông Nam Á. Lãnh đạo tỉnh Quảng Trị sẵn sàng tạo điều kiện thuận lợi cho nhà đầu tư.</t>
  </si>
  <si>
    <t>Khối ngoại mua mạnh VPB và HPG, ngược lại bán FPT</t>
  </si>
  <si>
    <t>Nhà đầu tư nước ngoài bán ròng nhẹ 81 tỷ đồng trên HOSE, FPT bị bán mạnh nhất 368,6 tỷ đồng. VPB hút ròng 443,4 tỷ đồng, HPG theo sau với 386,5 tỷ đồng. Trên HNX, khối ngoại mua ròng 54 tỷ đồng, CEO dẫn đầu với 33,6 tỷ đồng. PVS bị bán ròng 21,2 tỷ đồng trên HNX. UPCoM chứng kiến bán ròng 40 tỷ đồng, ACV dẫn đầu với 34,9 tỷ đồng.</t>
  </si>
  <si>
    <t>https://cdn.vietnambiz.vn/1881912202208555/images/2025/08/07/-81-20250807155924989.png?width=700</t>
  </si>
  <si>
    <t>https://vietnambiz.vn/khoi-ngoai-mua-manh-vpb-va-hpg-nguoc-lai-ban-fpt-202587162359495.htm</t>
  </si>
  <si>
    <t>VPBank ghi nhận lợi nhuận hợp nhất 11.200 tỷ đồng, tăng 30% trong sáu tháng.  Dư nợ tín dụng hợp nhất tăng 18,6% đạt hơn 842.000 tỷ đồng năm 2025.  CASA VPBank đạt gần 100.000 tỷ đồng, tăng gần 40% nhờ "Super Sinh Lời".  VPBankS có lợi nhuận tăng 80%, FE CREDIT doanh số giải ngân tăng 19%.  GPBank có lãi tháng 6/2025, mục tiêu năm đạt 500 tỷ đồng lợi nhuận.</t>
  </si>
  <si>
    <t>PV Gas chốt cổ đông 29/8, chi trả cổ tức 2.100 đồng/cổ phiếu. Tổng công ty thưởng cổ phiếu tỷ lệ 3%, phát hành thêm 70 triệu cổ phiếu mới. Năm 2025, PV Gas dự kiến doanh thu 74.000 tỷ, lãi sau thuế 5.300 tỷ. 7 tháng đầu năm, doanh thu tăng 8%, lợi nhuận trước thuế tăng 14%. PV Gas đang đầu tư nhiều dự án hạ tầng chiến lược về LNG và LPG.</t>
  </si>
  <si>
    <t>Hanoi Metro lãi gấp 3 lần nửa đầu năm</t>
  </si>
  <si>
    <t>Hanoi Metro lãi gần 10 tỷ đồng nửa đầu năm 2024, gấp ba lần cùng kỳ. Doanh thu hơn 393,2 tỷ đồng, tăng 1,5 lần so với cùng kỳ năm trước. Lãi gộp đạt hơn 2,1 tỷ đồng, giảm 28% dù doanh thu tài chính tăng 2,65 lần. Công ty không vay nợ, không chi phí bán hàng, chỉ có chi phí quản lý 13,2 tỷ đồng. Mức lãi này vượt 4 lần năm 2022 và tiếp cận lợi nhuận cả năm 2023.</t>
  </si>
  <si>
    <t>https://cdn.vietnambiz.vn/1881912202208555/images/2025/08/07/crawl-20250807064825154.jpg</t>
  </si>
  <si>
    <t>https://vietnambiz.vn/hanoi-metro-lai-gap-3-lan-nua-dau-nam-2025876517565.htm</t>
  </si>
  <si>
    <t>VinFast bàn giao lô Limo Green đầu tiên cho khách hàng đặt cọc sớm từ tháng 3/2025.  Doanh nghiệp vận tải đặt mua 10.000 chiếc Limo Green, nhận 4 xe đầu tiên.  Anh Mạnh đánh giá xe rộng rãi, êm ái, tiết kiệm chi phí sử dụng tốt.  Limo Green MPV 7 chỗ có pin 60,13 kWh, tầm hoạt động 450 km.  Xe có giá niêm yết 749 triệu đồng, bảo hành 7 năm.</t>
  </si>
  <si>
    <t>TCBS dự kiến IPO tối đa 231,15 triệu cổ phiếu với giá 46.800 đồng, định giá 3,7 tỷ USD.  Mức P/E 20 lần được đánh giá "vừa phải", chưa phản ánh giá trị vượt trội.  Công ty dẫn đầu ngành này có tiềm năng tăng trưởng nhờ mô hình WealthTech và mảng quản lý gia sản.  IPO dự kiến thu về gần 11.000 tỷ đồng, tăng vốn chủ sở hữu 35%.  Thương vụ diễn ra trong bối cảnh thị trường chứng khoán Việt Nam đang hưng phấn mạnh mẽ.</t>
  </si>
  <si>
    <t>BẢN TIN CẬP NHẬT DỮ LIỆU PHIÊN SÁNG</t>
  </si>
  <si>
    <t>BẢN TIN CẬP NHẬT THÔNG TIN THỊ TRƯỜNG</t>
  </si>
  <si>
    <t>Trong phiên giao dịch sáng ngày 15/05, chỉ số VNINDEX mở cửa khá tích cực nhưng nhanh chóng chịu áp lực điều chỉnh. Xu hướng giằng co chiếm ưu thế xuyên suốt phiên, giúp chỉ số có lúc tăng hơn 24.1 điểm so với mức điểm thấp nhất. Mặc dù có những giai đoạn điều chỉnh, nỗ lực phục hồi mạnh mẽ cuối phiên đã giúp chỉ số đóng cửa ở mức cao nhất.</t>
  </si>
  <si>
    <t>15:00</t>
  </si>
  <si>
    <t>vol_ratio</t>
  </si>
  <si>
    <t>t0_score</t>
  </si>
  <si>
    <t>Dầu khí</t>
  </si>
  <si>
    <t>Bảo hiểm</t>
  </si>
  <si>
    <t>Công nghiệp</t>
  </si>
  <si>
    <t>Bất động sản</t>
  </si>
  <si>
    <t>BĐS KCN</t>
  </si>
  <si>
    <t>Xây dựng</t>
  </si>
  <si>
    <t>Hoá chất</t>
  </si>
  <si>
    <t>DV hạ tầng</t>
  </si>
  <si>
    <t>Vận tải</t>
  </si>
  <si>
    <t>Hàng tiêu dùng</t>
  </si>
  <si>
    <t>Thực phẩm</t>
  </si>
  <si>
    <t>Khoáng sản</t>
  </si>
  <si>
    <t>Thép</t>
  </si>
  <si>
    <t>Bán lẻ</t>
  </si>
  <si>
    <t>Công ty tài chính</t>
  </si>
  <si>
    <t>Y tế</t>
  </si>
  <si>
    <t>Thuỷ sản</t>
  </si>
  <si>
    <t>Du lịch và DV</t>
  </si>
  <si>
    <t>Công nghệ</t>
  </si>
  <si>
    <t>Ngân hàng</t>
  </si>
  <si>
    <t>Dệt may</t>
  </si>
  <si>
    <t>Chứng khoán</t>
  </si>
  <si>
    <t>cum_value</t>
  </si>
  <si>
    <t>sentiment_pos</t>
  </si>
  <si>
    <t>sentiment_neg</t>
  </si>
  <si>
    <t>score_pos</t>
  </si>
  <si>
    <t>score_neg</t>
  </si>
  <si>
    <t>price_pos</t>
  </si>
  <si>
    <t>price_neg</t>
  </si>
  <si>
    <t>price_neu</t>
  </si>
  <si>
    <t>top_check</t>
  </si>
  <si>
    <t>VPB</t>
  </si>
  <si>
    <t>GEX</t>
  </si>
  <si>
    <t>CII</t>
  </si>
  <si>
    <t>DCM</t>
  </si>
  <si>
    <t>CEO</t>
  </si>
  <si>
    <t>PDR</t>
  </si>
  <si>
    <t>VIC</t>
  </si>
  <si>
    <t>PVD</t>
  </si>
  <si>
    <t>PVS</t>
  </si>
  <si>
    <t>HAH</t>
  </si>
  <si>
    <t>GMD</t>
  </si>
  <si>
    <t>CTR</t>
  </si>
  <si>
    <t>CTG</t>
  </si>
  <si>
    <t>VCI</t>
  </si>
  <si>
    <t>VRE</t>
  </si>
  <si>
    <t>VCB</t>
  </si>
  <si>
    <t>FPT</t>
  </si>
  <si>
    <t>HPG</t>
  </si>
  <si>
    <t>SSI</t>
  </si>
  <si>
    <t>BID</t>
  </si>
  <si>
    <t>value</t>
  </si>
  <si>
    <t>BCG</t>
  </si>
  <si>
    <t>HT1</t>
  </si>
  <si>
    <t>GEE</t>
  </si>
  <si>
    <t>HAG</t>
  </si>
  <si>
    <t>PVC</t>
  </si>
  <si>
    <t>DTD</t>
  </si>
  <si>
    <t>BFC</t>
  </si>
  <si>
    <t>BVS</t>
  </si>
  <si>
    <t>HAX</t>
  </si>
  <si>
    <t>DGW</t>
  </si>
  <si>
    <t>OCB</t>
  </si>
  <si>
    <t>MBS</t>
  </si>
  <si>
    <t>FTS</t>
  </si>
  <si>
    <t>CTS</t>
  </si>
  <si>
    <t>VJC</t>
  </si>
  <si>
    <t>Giá mở của</t>
  </si>
  <si>
    <t>Giá cao nhất</t>
  </si>
  <si>
    <t>Giá thấp nhất</t>
  </si>
  <si>
    <t>KLGD (Triệu CP)</t>
  </si>
  <si>
    <t>GTGD (Tỷ VNĐ)</t>
  </si>
  <si>
    <t>CẬP NHẬT DỮ LIỆU VNINDEX</t>
  </si>
  <si>
    <t>DỮ LIỆU GIAO DỊCH VNINDEX</t>
  </si>
  <si>
    <t>Long (Hỗ trợ)</t>
  </si>
  <si>
    <t>Long (Tiếp diễn xu hướng)</t>
  </si>
  <si>
    <t>Short (Suy yếu)</t>
  </si>
  <si>
    <t>Short (Kháng cự)</t>
  </si>
  <si>
    <t>Trong phiên giao dịch ngày 08/08/2025, hợp đồng VN30F1M mở cửa trong sắc xanh, đạt đỉnh phiên ngay sau đó và sau đó chịu áp lực bán. Áp lực giảm chiếm ưu thế xuyên suốt phiên, đẩy chỉ số có thời điểm giảm hơn 26.7 điểm so với mức cao nhất. Mặc dù có nỗ lực phục hồi cuối phiên, chỉ số vẫn đóng cửa ở vùng giá thấp hơn so với mức mở cửa ban đầu.</t>
  </si>
  <si>
    <t>Trong phiên 08/08, chỉ số mở cửa tăng điểm rồi giảm nhẹ cuối phiên, đã hình thành nên một cây nến thân giảm với bóng dưới dài, thể hiện sự giằng co đáng kể. Đường trung bình động 20 và 60 phiên tiếp tục dốc lên, xác nhận xu hướng tăng vững chắc trong ngắn và trung hạn. Chỉ báo Sức mạnh Tương đối 14 đang ở vùng quá mua, cảnh báo rủi ro điều chỉnh giảm trong các phiên giao dịch tới.
Trong khung tuần, mốc cao nhất tuần trước tại 1693.8 đóng vai trò hỗ trợ quan trọng, là vùng đệm vững chắc cho chỉ số. Ở khung tháng, vùng 1693.8 trở thành ngưỡng hỗ trợ mạnh; trong khi đó, mốc 1739.9 là kháng cự cứng tiếp theo. Vùng 1693.8 sẽ đóng vai trò hỗ trợ then chốt, còn 1739.9 là ngưỡng kháng cự quyết định cho xu hướng thị trường.
Xu hướng kỹ thuật chủ đạo của chỉ số VN30F1M đang là tăng điểm vững chắc, dù đã có tín hiệu quá mua. Vùng hỗ trợ 1693.8 và kháng cự 1739.9 sẽ là tâm điểm, quyết định hướng đi tiếp theo của chỉ số.</t>
  </si>
  <si>
    <t>Vị thế Long có thể xem xét tại vùng 1720.0 khi chỉ số điều chỉnh về mức hỗ trợ gần, với mức Dừng Lỗ chặt chẽ tại 1714.0. Kịch bản Vị thế Long thứ hai là khi chỉ số quay lại vùng 1718.5, vùng giá này có khả năng bật lên để tiếp diễn xu hướng, đặt Dừng Lỗ tại 1713.2. Mục tiêu Chốt Lời chung có thể đặt tại 1739.9 hoặc 1750.0; lợi nhuận kỳ vọng lần lượt là 19.9 điểm và 30.0 điểm cho kịch bản vào lệnh thứ nhất, và 21.4 điểm cùng 31.5 điểm cho kịch bản thứ hai.
Vị thế Short nên được cân nhắc khi chỉ số phản ứng tại vùng 1726.0, cho thấy dấu hiệu suy yếu tiềm năng, với mức Dừng Lỗ ở 1732.0. Kịch bản Vị thế Short thứ hai là khi chỉ số kiểm tra lại vùng kháng cự phía trên tại 1728.0 và cho tín hiệu đảo chiều, đặt Dừng Lỗ tại 1733.2. Mục tiêu Chốt Lời chung có thể đặt tại 1705.5 hoặc 1693.8; lợi nhuận kỳ vọng lần lượt là 20.5 điểm và 32.2 điểm cho kịch bản vào lệnh thứ nhất, và 22.5 điểm cùng 34.2 điểm cho kịch bản thứ hai.
Trong giai đoạn này, nên ưu tiên Vị thế Long. Xu hướng kỹ thuật chủ đạo của chỉ số VN30F1M đang là tăng điểm vững chắc, được xác nhận bởi các đường trung bình động dốc lên. Nếu chọn Vị thế Short, cần quản lý rủi ro chặt chẽ do đây là giao dịch ngược xu hướng, đồng thời chờ đợi tín hiệu xác nhận từ chối rõ ràng tại các ngưỡng kháng cự.</t>
  </si>
  <si>
    <t>THỐNG KÊ GIAO DỊCH NƯỚC NGOÀI</t>
  </si>
  <si>
    <t>* Đơn vị: Triệu CP</t>
  </si>
  <si>
    <t>Tổng khối lượng nước ngoài mua</t>
  </si>
  <si>
    <t>Tổng khối lượng nước ngoài bán</t>
  </si>
  <si>
    <t>Tổng khối lượng mua/bán ròng</t>
  </si>
  <si>
    <t>Tổng giá trị nước ngoài mua</t>
  </si>
  <si>
    <t>Tổng giá trị nước ngoài bán</t>
  </si>
  <si>
    <t>Tổng giá trị mua/bán ròng</t>
  </si>
  <si>
    <t>* Đơn vị: Tỷ VNĐ</t>
  </si>
  <si>
    <t>Dòng tiền dương</t>
  </si>
  <si>
    <t>Dòng tiền âm</t>
  </si>
  <si>
    <t>Giá tăng</t>
  </si>
  <si>
    <t>Giá giảm</t>
  </si>
  <si>
    <t>Giá không đổi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</si>
</sst>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
    <numFmt numFmtId="165" formatCode="hh:mm:ss\ dd/mm/yyyy"/>
    <numFmt numFmtId="166" formatCode="0.00000"/>
    <numFmt numFmtId="167" formatCode="[$]hh:mm;@" x16r2:formatCode16="[$-en-001,1]hh:mm;@"/>
  </numFmts>
  <fonts count="38" x14ac:knownFonts="1">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b/>
      <sz val="18"/>
      <color rgb="FF11588C"/>
      <name val="Calibri"/>
      <family val="2"/>
      <scheme val="minor"/>
    </font>
    <font>
      <b/>
      <sz val="11"/>
      <color rgb="FF033F64"/>
      <name val="Calibri"/>
      <family val="2"/>
      <scheme val="minor"/>
    </font>
    <font>
      <b/>
      <sz val="10"/>
      <color rgb="FF033F64"/>
      <name val="Calibri"/>
      <family val="2"/>
      <scheme val="minor"/>
    </font>
    <font>
      <b/>
      <sz val="9"/>
      <color theme="1"/>
      <name val="Calibri"/>
      <family val="2"/>
      <scheme val="minor"/>
    </font>
    <font>
      <sz val="9"/>
      <name val="Calibri"/>
      <family val="2"/>
      <scheme val="minor"/>
    </font>
    <font>
      <sz val="8"/>
      <color rgb="FF033F64"/>
      <name val="Calibri"/>
      <family val="2"/>
      <scheme val="minor"/>
    </font>
    <font>
      <sz val="9"/>
      <color rgb="FF11588C"/>
      <name val="Calibri"/>
      <family val="2"/>
      <scheme val="minor"/>
    </font>
    <font>
      <b/>
      <sz val="8"/>
      <color rgb="FF054372"/>
      <name val="Calibri"/>
      <family val="2"/>
      <scheme val="minor"/>
    </font>
    <font>
      <b/>
      <sz val="11"/>
      <color rgb="FF3F3F3F"/>
      <name val="Calibri"/>
      <family val="2"/>
      <scheme val="minor"/>
    </font>
    <font>
      <sz val="11"/>
      <color theme="0"/>
      <name val="Calibri"/>
      <family val="2"/>
      <scheme val="minor"/>
    </font>
    <font>
      <sz val="9"/>
      <color theme="1"/>
      <name val="Calibri"/>
      <family val="2"/>
      <scheme val="minor"/>
    </font>
    <font>
      <sz val="10"/>
      <color theme="1"/>
      <name val="Calibri"/>
      <family val="2"/>
      <scheme val="minor"/>
    </font>
    <font>
      <b/>
      <sz val="10"/>
      <color rgb="FF054372"/>
      <name val="Calibri"/>
      <family val="2"/>
      <scheme val="minor"/>
    </font>
    <font>
      <b/>
      <sz val="9"/>
      <color rgb="FF033F64"/>
      <name val="Calibri"/>
      <family val="2"/>
      <scheme val="minor"/>
    </font>
    <font>
      <b/>
      <sz val="9"/>
      <color rgb="FF054372"/>
      <name val="Calibri"/>
      <family val="2"/>
      <scheme val="minor"/>
    </font>
    <font>
      <b/>
      <sz val="11"/>
      <color rgb="FF054372"/>
      <name val="Calibri"/>
      <family val="2"/>
      <scheme val="minor"/>
    </font>
    <font>
      <b/>
      <sz val="12"/>
      <color rgb="FF11588C"/>
      <name val="Calibri"/>
      <family val="2"/>
      <scheme val="minor"/>
    </font>
    <font>
      <b/>
      <sz val="10"/>
      <color theme="0"/>
      <name val="Calibri"/>
      <family val="2"/>
      <scheme val="minor"/>
    </font>
    <font>
      <b/>
      <sz val="12"/>
      <color rgb="FFC00000"/>
      <name val="Calibri"/>
      <family val="2"/>
      <scheme val="minor"/>
    </font>
    <font>
      <b/>
      <sz val="10"/>
      <color rgb="FF11588C"/>
      <name val="Calibri"/>
      <family val="2"/>
      <scheme val="minor"/>
    </font>
    <font>
      <b/>
      <sz val="9"/>
      <color theme="0"/>
      <name val="Calibri"/>
      <family val="2"/>
      <scheme val="minor"/>
    </font>
    <font>
      <sz val="9"/>
      <color theme="0"/>
      <name val="Calibri"/>
      <family val="2"/>
      <scheme val="minor"/>
    </font>
    <font>
      <sz val="9"/>
      <color rgb="FF054372"/>
      <name val="Calibri"/>
      <family val="2"/>
      <scheme val="minor"/>
    </font>
    <font>
      <b/>
      <sz val="11"/>
      <color theme="0"/>
      <name val="Calibri"/>
      <family val="2"/>
      <scheme val="minor"/>
    </font>
    <font>
      <sz val="11"/>
      <color rgb="FF054372"/>
      <name val="Calibri"/>
      <family val="2"/>
      <scheme val="minor"/>
    </font>
    <font>
      <sz val="8"/>
      <color rgb="FF054372"/>
      <name val="Calibri"/>
      <family val="2"/>
      <scheme val="minor"/>
    </font>
    <font>
      <i/>
      <sz val="9"/>
      <color rgb="FF033F64"/>
      <name val="Calibri"/>
      <family val="2"/>
      <scheme val="minor"/>
    </font>
    <font>
      <b/>
      <u/>
      <sz val="11"/>
      <color rgb="FFC00000"/>
      <name val="Calibri"/>
      <family val="2"/>
      <scheme val="minor"/>
    </font>
    <font>
      <b/>
      <sz val="20"/>
      <color theme="0"/>
      <name val="Calibri"/>
      <family val="2"/>
      <scheme val="minor"/>
    </font>
    <font>
      <b/>
      <sz val="16"/>
      <color theme="0"/>
      <name val="Calibri"/>
      <family val="2"/>
      <scheme val="minor"/>
    </font>
    <font>
      <b/>
      <sz val="12"/>
      <color theme="0"/>
      <name val="Calibri"/>
      <family val="2"/>
      <scheme val="minor"/>
    </font>
    <font>
      <b/>
      <sz val="13"/>
      <color theme="0"/>
      <name val="Calibri"/>
      <family val="2"/>
      <scheme val="minor"/>
    </font>
    <font>
      <sz val="10"/>
      <color rgb="FF054372"/>
      <name val="Calibri"/>
      <family val="2"/>
      <scheme val="minor"/>
    </font>
    <font>
      <b/>
      <sz val="10"/>
      <color theme="1"/>
      <name val="Calibri"/>
      <family val="2"/>
      <scheme val="minor"/>
    </font>
  </fonts>
  <fills count="10">
    <fill>
      <patternFill patternType="none"/>
    </fill>
    <fill>
      <patternFill patternType="gray125"/>
    </fill>
    <fill>
      <patternFill patternType="solid">
        <fgColor rgb="FFDEEBF6"/>
        <bgColor indexed="64"/>
      </patternFill>
    </fill>
    <fill>
      <patternFill patternType="solid">
        <fgColor rgb="FFF2F2F2"/>
      </patternFill>
    </fill>
    <fill>
      <patternFill patternType="solid">
        <fgColor theme="0"/>
        <bgColor indexed="64"/>
      </patternFill>
    </fill>
    <fill>
      <patternFill patternType="solid">
        <fgColor theme="8"/>
      </patternFill>
    </fill>
    <fill>
      <patternFill patternType="solid">
        <fgColor rgb="FF11588C"/>
        <bgColor indexed="64"/>
      </patternFill>
    </fill>
    <fill>
      <patternFill patternType="solid">
        <fgColor rgb="FF123B6E"/>
        <bgColor indexed="64"/>
      </patternFill>
    </fill>
    <fill>
      <patternFill patternType="solid">
        <fgColor rgb="FF054372"/>
        <bgColor indexed="64"/>
      </patternFill>
    </fill>
    <fill>
      <patternFill patternType="solid">
        <fgColor theme="4"/>
        <bgColor theme="4"/>
      </patternFill>
    </fill>
  </fills>
  <borders count="16">
    <border>
      <left/>
      <right/>
      <top/>
      <bottom/>
      <diagonal/>
    </border>
    <border>
      <left/>
      <right/>
      <top/>
      <bottom style="thick">
        <color theme="4"/>
      </bottom>
      <diagonal/>
    </border>
    <border>
      <left/>
      <right/>
      <top style="medium">
        <color rgb="FF11588C"/>
      </top>
      <bottom/>
      <diagonal/>
    </border>
    <border>
      <left/>
      <right/>
      <top style="thin">
        <color rgb="FF054372"/>
      </top>
      <bottom/>
      <diagonal/>
    </border>
    <border>
      <left style="thin">
        <color rgb="FF3F3F3F"/>
      </left>
      <right style="thin">
        <color rgb="FF3F3F3F"/>
      </right>
      <top style="thin">
        <color rgb="FF3F3F3F"/>
      </top>
      <bottom style="thin">
        <color rgb="FF3F3F3F"/>
      </bottom>
      <diagonal/>
    </border>
    <border>
      <left/>
      <right/>
      <top style="medium">
        <color rgb="FF054372"/>
      </top>
      <bottom/>
      <diagonal/>
    </border>
    <border>
      <left/>
      <right/>
      <top style="medium">
        <color rgb="FF033F64"/>
      </top>
      <bottom/>
      <diagonal/>
    </border>
    <border>
      <left style="thin">
        <color theme="0"/>
      </left>
      <right/>
      <top/>
      <bottom/>
      <diagonal/>
    </border>
    <border>
      <left/>
      <right/>
      <top/>
      <bottom style="thin">
        <color rgb="FF0976C7"/>
      </bottom>
      <diagonal/>
    </border>
    <border>
      <left/>
      <right/>
      <top style="thin">
        <color rgb="FF0976C7"/>
      </top>
      <bottom style="thin">
        <color rgb="FF0976C7"/>
      </bottom>
      <diagonal/>
    </border>
    <border>
      <left/>
      <right/>
      <top style="thin">
        <color rgb="FF005993"/>
      </top>
      <bottom style="thin">
        <color rgb="FF005993"/>
      </bottom>
      <diagonal/>
    </border>
    <border>
      <left style="thin">
        <color theme="0"/>
      </left>
      <right style="thin">
        <color theme="0"/>
      </right>
      <top style="thin">
        <color theme="0"/>
      </top>
      <bottom style="thin">
        <color theme="0"/>
      </bottom>
      <diagonal/>
    </border>
    <border>
      <left/>
      <right/>
      <top style="thin">
        <color theme="0"/>
      </top>
      <bottom style="thin">
        <color rgb="FF005993"/>
      </bottom>
      <diagonal/>
    </border>
    <border>
      <left/>
      <right/>
      <top style="thin">
        <color rgb="FF005993"/>
      </top>
      <bottom/>
      <diagonal/>
    </border>
    <border>
      <left/>
      <right/>
      <top style="thick">
        <color rgb="FF11588C"/>
      </top>
      <bottom/>
      <diagonal/>
    </border>
    <border>
      <left style="thin">
        <color indexed="64"/>
      </left>
      <right style="thin">
        <color indexed="64"/>
      </right>
      <top style="thin">
        <color indexed="64"/>
      </top>
      <bottom style="thin">
        <color indexed="64"/>
      </bottom>
      <diagonal/>
    </border>
  </borders>
  <cellStyleXfs count="5">
    <xf numFmtId="0" fontId="0" fillId="0" borderId="0"/>
    <xf numFmtId="9" fontId="1" fillId="0" borderId="0" applyFont="0" applyFill="0" applyBorder="0" applyAlignment="0" applyProtection="0"/>
    <xf numFmtId="0" fontId="2" fillId="0" borderId="1" applyNumberFormat="0" applyFill="0" applyAlignment="0" applyProtection="0"/>
    <xf numFmtId="0" fontId="12" fillId="3" borderId="4" applyNumberFormat="0" applyAlignment="0" applyProtection="0"/>
    <xf numFmtId="0" fontId="13" fillId="5" borderId="0" applyNumberFormat="0" applyBorder="0" applyAlignment="0" applyProtection="0"/>
  </cellStyleXfs>
  <cellXfs count="158">
    <xf numFmtId="0" fontId="0" fillId="0" borderId="0" xfId="0"/>
    <xf numFmtId="22" fontId="0" fillId="0" borderId="0" xfId="0" applyNumberFormat="1"/>
    <xf numFmtId="14" fontId="0" fillId="0" borderId="0" xfId="0" applyNumberFormat="1"/>
    <xf numFmtId="0" fontId="4" fillId="0" borderId="0" xfId="0" applyFont="1" applyAlignment="1">
      <alignment horizontal="left" vertical="center"/>
    </xf>
    <xf numFmtId="4" fontId="6" fillId="0" borderId="0" xfId="0" applyNumberFormat="1" applyFont="1" applyAlignment="1">
      <alignment horizontal="left" vertical="center"/>
    </xf>
    <xf numFmtId="10" fontId="7" fillId="0" borderId="0" xfId="1" applyNumberFormat="1" applyFont="1" applyBorder="1" applyAlignment="1">
      <alignment horizontal="center" vertical="center"/>
    </xf>
    <xf numFmtId="0" fontId="10" fillId="0" borderId="2" xfId="0" applyFont="1" applyBorder="1" applyAlignment="1">
      <alignment horizontal="left"/>
    </xf>
    <xf numFmtId="0" fontId="10" fillId="0" borderId="2" xfId="0" applyFont="1" applyBorder="1" applyAlignment="1">
      <alignment vertical="center"/>
    </xf>
    <xf numFmtId="0" fontId="0" fillId="0" borderId="2" xfId="0" applyBorder="1"/>
    <xf numFmtId="0" fontId="10" fillId="0" borderId="2" xfId="0" applyFont="1" applyBorder="1" applyAlignment="1">
      <alignment horizontal="right"/>
    </xf>
    <xf numFmtId="0" fontId="5" fillId="0" borderId="3" xfId="0" applyFont="1" applyBorder="1" applyAlignment="1">
      <alignment horizontal="left" vertical="center"/>
    </xf>
    <xf numFmtId="2" fontId="7" fillId="0" borderId="0" xfId="1" applyNumberFormat="1" applyFont="1" applyBorder="1" applyAlignment="1">
      <alignment horizontal="right" vertical="center"/>
    </xf>
    <xf numFmtId="164" fontId="7" fillId="0" borderId="0" xfId="1" applyNumberFormat="1" applyFont="1" applyBorder="1" applyAlignment="1">
      <alignment horizontal="right" vertical="center"/>
    </xf>
    <xf numFmtId="0" fontId="11" fillId="0" borderId="3" xfId="0" applyFont="1" applyBorder="1" applyAlignment="1">
      <alignment horizontal="right"/>
    </xf>
    <xf numFmtId="0" fontId="11" fillId="0" borderId="0" xfId="0" applyFont="1" applyAlignment="1">
      <alignment horizontal="right"/>
    </xf>
    <xf numFmtId="0" fontId="5" fillId="0" borderId="0" xfId="0" applyFont="1" applyAlignment="1">
      <alignment horizontal="left" vertical="center"/>
    </xf>
    <xf numFmtId="165" fontId="0" fillId="0" borderId="0" xfId="0" applyNumberFormat="1"/>
    <xf numFmtId="0" fontId="12" fillId="3" borderId="4" xfId="3" applyNumberFormat="1"/>
    <xf numFmtId="165" fontId="12" fillId="3" borderId="4" xfId="3" applyNumberFormat="1"/>
    <xf numFmtId="0" fontId="14" fillId="0" borderId="0" xfId="0" applyFont="1" applyAlignment="1">
      <alignment wrapText="1"/>
    </xf>
    <xf numFmtId="0" fontId="14" fillId="0" borderId="0" xfId="0" applyFont="1" applyAlignment="1">
      <alignment horizontal="left" vertical="center" wrapText="1"/>
    </xf>
    <xf numFmtId="0" fontId="9" fillId="0" borderId="0" xfId="0" applyFont="1" applyAlignment="1">
      <alignment vertical="top"/>
    </xf>
    <xf numFmtId="0" fontId="14" fillId="0" borderId="0" xfId="0" applyFont="1"/>
    <xf numFmtId="0" fontId="17" fillId="0" borderId="0" xfId="0" applyFont="1" applyAlignment="1">
      <alignment horizontal="left" vertical="top"/>
    </xf>
    <xf numFmtId="0" fontId="18" fillId="0" borderId="0" xfId="0" applyFont="1" applyAlignment="1">
      <alignment horizontal="left" vertical="top"/>
    </xf>
    <xf numFmtId="0" fontId="18" fillId="0" borderId="0" xfId="0" applyFont="1" applyAlignment="1">
      <alignment horizontal="left" vertical="top" indent="1"/>
    </xf>
    <xf numFmtId="0" fontId="4" fillId="0" borderId="0" xfId="0" applyFont="1"/>
    <xf numFmtId="0" fontId="13" fillId="4" borderId="0" xfId="0" applyFont="1" applyFill="1"/>
    <xf numFmtId="0" fontId="21" fillId="4" borderId="0" xfId="0" applyFont="1" applyFill="1" applyAlignment="1">
      <alignment horizontal="left" vertical="center"/>
    </xf>
    <xf numFmtId="10" fontId="21" fillId="4" borderId="0" xfId="0" applyNumberFormat="1" applyFont="1" applyFill="1" applyAlignment="1">
      <alignment horizontal="left" vertical="center"/>
    </xf>
    <xf numFmtId="0" fontId="0" fillId="0" borderId="0" xfId="0" applyAlignment="1">
      <alignment horizontal="center" vertical="center"/>
    </xf>
    <xf numFmtId="0" fontId="0" fillId="0" borderId="0" xfId="0" applyAlignment="1">
      <alignment vertical="center" wrapText="1"/>
    </xf>
    <xf numFmtId="0" fontId="0" fillId="0" borderId="0" xfId="0" applyAlignment="1">
      <alignment vertical="top"/>
    </xf>
    <xf numFmtId="0" fontId="10" fillId="0" borderId="6" xfId="0" applyFont="1" applyBorder="1"/>
    <xf numFmtId="0" fontId="5" fillId="0" borderId="0" xfId="0" applyFont="1" applyAlignment="1">
      <alignment horizontal="center" vertical="center"/>
    </xf>
    <xf numFmtId="0" fontId="0" fillId="0" borderId="0" xfId="0" applyAlignment="1">
      <alignment horizontal="center"/>
    </xf>
    <xf numFmtId="0" fontId="14" fillId="0" borderId="0" xfId="0" applyFont="1" applyAlignment="1">
      <alignment horizontal="center" vertical="center"/>
    </xf>
    <xf numFmtId="0" fontId="14" fillId="0" borderId="0" xfId="0" applyFont="1" applyAlignment="1">
      <alignment vertical="center"/>
    </xf>
    <xf numFmtId="0" fontId="10" fillId="0" borderId="5" xfId="0" applyFont="1" applyBorder="1"/>
    <xf numFmtId="0" fontId="23" fillId="2" borderId="0" xfId="0" applyFont="1" applyFill="1" applyAlignment="1">
      <alignment horizontal="center" vertical="center"/>
    </xf>
    <xf numFmtId="0" fontId="17" fillId="0" borderId="0" xfId="0" applyFont="1" applyAlignment="1">
      <alignment vertical="top"/>
    </xf>
    <xf numFmtId="0" fontId="17" fillId="0" borderId="0" xfId="0" applyFont="1" applyAlignment="1">
      <alignment horizontal="center" vertical="center"/>
    </xf>
    <xf numFmtId="0" fontId="21" fillId="6" borderId="0" xfId="4" applyFont="1" applyFill="1" applyAlignment="1">
      <alignment horizontal="center" vertical="center"/>
    </xf>
    <xf numFmtId="0" fontId="21" fillId="6" borderId="7" xfId="4" applyFont="1" applyFill="1" applyBorder="1" applyAlignment="1">
      <alignment horizontal="center" vertical="center"/>
    </xf>
    <xf numFmtId="0" fontId="14" fillId="0" borderId="8" xfId="0" applyFont="1" applyBorder="1" applyAlignment="1">
      <alignment horizontal="left" vertical="center" wrapText="1"/>
    </xf>
    <xf numFmtId="0" fontId="17" fillId="0" borderId="8" xfId="0" applyFont="1" applyBorder="1" applyAlignment="1">
      <alignment horizontal="center" vertical="center"/>
    </xf>
    <xf numFmtId="0" fontId="14" fillId="0" borderId="9" xfId="0" applyFont="1" applyBorder="1" applyAlignment="1">
      <alignment horizontal="left" vertical="center" wrapText="1"/>
    </xf>
    <xf numFmtId="0" fontId="17" fillId="0" borderId="9" xfId="0" applyFont="1" applyBorder="1" applyAlignment="1">
      <alignment horizontal="center" vertical="center"/>
    </xf>
    <xf numFmtId="2" fontId="0" fillId="0" borderId="0" xfId="0" applyNumberFormat="1"/>
    <xf numFmtId="166" fontId="0" fillId="0" borderId="0" xfId="0" applyNumberFormat="1"/>
    <xf numFmtId="0" fontId="10" fillId="0" borderId="0" xfId="0" applyFont="1" applyAlignment="1">
      <alignment horizontal="left"/>
    </xf>
    <xf numFmtId="3" fontId="0" fillId="0" borderId="0" xfId="0" applyNumberFormat="1"/>
    <xf numFmtId="3" fontId="10" fillId="0" borderId="0" xfId="0" applyNumberFormat="1" applyFont="1" applyAlignment="1">
      <alignment horizontal="left"/>
    </xf>
    <xf numFmtId="3" fontId="4" fillId="0" borderId="0" xfId="0" applyNumberFormat="1" applyFont="1" applyAlignment="1">
      <alignment horizontal="left" vertical="center"/>
    </xf>
    <xf numFmtId="3" fontId="10" fillId="0" borderId="2" xfId="0" applyNumberFormat="1" applyFont="1" applyBorder="1" applyAlignment="1">
      <alignment horizontal="left"/>
    </xf>
    <xf numFmtId="3" fontId="23" fillId="2" borderId="0" xfId="0" applyNumberFormat="1" applyFont="1" applyFill="1" applyAlignment="1">
      <alignment horizontal="center" vertical="center"/>
    </xf>
    <xf numFmtId="3" fontId="10" fillId="0" borderId="2" xfId="0" applyNumberFormat="1" applyFont="1" applyBorder="1" applyAlignment="1">
      <alignment horizontal="right"/>
    </xf>
    <xf numFmtId="3" fontId="10" fillId="0" borderId="0" xfId="0" applyNumberFormat="1" applyFont="1" applyAlignment="1">
      <alignment horizontal="right"/>
    </xf>
    <xf numFmtId="3" fontId="14" fillId="0" borderId="0" xfId="0" applyNumberFormat="1" applyFont="1" applyAlignment="1">
      <alignment horizontal="left" vertical="center" wrapText="1"/>
    </xf>
    <xf numFmtId="3" fontId="14" fillId="0" borderId="0" xfId="0" applyNumberFormat="1" applyFont="1" applyAlignment="1">
      <alignment wrapText="1"/>
    </xf>
    <xf numFmtId="3" fontId="14" fillId="0" borderId="0" xfId="0" applyNumberFormat="1" applyFont="1"/>
    <xf numFmtId="0" fontId="25" fillId="6" borderId="11" xfId="0" applyFont="1" applyFill="1" applyBorder="1" applyAlignment="1">
      <alignment horizontal="center" vertical="center"/>
    </xf>
    <xf numFmtId="0" fontId="26" fillId="0" borderId="0" xfId="0" applyFont="1" applyAlignment="1">
      <alignment horizontal="left" vertical="center"/>
    </xf>
    <xf numFmtId="0" fontId="26" fillId="0" borderId="10" xfId="0" applyFont="1" applyBorder="1" applyAlignment="1">
      <alignment horizontal="left" vertical="center"/>
    </xf>
    <xf numFmtId="0" fontId="26" fillId="0" borderId="13" xfId="0" applyFont="1" applyBorder="1" applyAlignment="1">
      <alignment horizontal="left" vertical="center"/>
    </xf>
    <xf numFmtId="0" fontId="4" fillId="0" borderId="0" xfId="0" applyFont="1" applyAlignment="1">
      <alignment vertical="center"/>
    </xf>
    <xf numFmtId="0" fontId="20" fillId="2" borderId="0" xfId="0" applyFont="1" applyFill="1" applyAlignment="1">
      <alignment vertical="center"/>
    </xf>
    <xf numFmtId="3" fontId="7" fillId="0" borderId="0" xfId="1" applyNumberFormat="1" applyFont="1" applyAlignment="1">
      <alignment horizontal="right" vertical="center"/>
    </xf>
    <xf numFmtId="3" fontId="7" fillId="0" borderId="12" xfId="1" applyNumberFormat="1" applyFont="1" applyBorder="1" applyAlignment="1">
      <alignment horizontal="right" vertical="center"/>
    </xf>
    <xf numFmtId="3" fontId="7" fillId="0" borderId="10" xfId="1" applyNumberFormat="1" applyFont="1" applyBorder="1" applyAlignment="1">
      <alignment horizontal="right" vertical="center"/>
    </xf>
    <xf numFmtId="3" fontId="7" fillId="0" borderId="13" xfId="1" applyNumberFormat="1" applyFont="1" applyBorder="1" applyAlignment="1">
      <alignment horizontal="right" vertical="center"/>
    </xf>
    <xf numFmtId="0" fontId="12" fillId="3" borderId="4" xfId="3" applyNumberFormat="1" applyAlignment="1">
      <alignment horizontal="left"/>
    </xf>
    <xf numFmtId="0" fontId="0" fillId="0" borderId="0" xfId="0" applyAlignment="1">
      <alignment horizontal="left"/>
    </xf>
    <xf numFmtId="0" fontId="14" fillId="0" borderId="0" xfId="0" applyFont="1" applyAlignment="1">
      <alignment horizontal="left" vertical="top" wrapText="1"/>
    </xf>
    <xf numFmtId="3" fontId="7" fillId="0" borderId="0" xfId="0" applyNumberFormat="1" applyFont="1" applyAlignment="1">
      <alignment horizontal="right" vertical="center"/>
    </xf>
    <xf numFmtId="4" fontId="7" fillId="0" borderId="0" xfId="0" applyNumberFormat="1" applyFont="1" applyAlignment="1">
      <alignment horizontal="right" vertical="center"/>
    </xf>
    <xf numFmtId="10" fontId="7" fillId="0" borderId="0" xfId="1" applyNumberFormat="1" applyFont="1" applyBorder="1" applyAlignment="1">
      <alignment horizontal="right" vertical="center"/>
    </xf>
    <xf numFmtId="0" fontId="21" fillId="6" borderId="0" xfId="4" applyFont="1" applyFill="1" applyAlignment="1">
      <alignment horizontal="left" vertical="center" indent="1"/>
    </xf>
    <xf numFmtId="3" fontId="7" fillId="0" borderId="0" xfId="0" applyNumberFormat="1" applyFont="1" applyAlignment="1">
      <alignment horizontal="right" vertical="center" indent="1"/>
    </xf>
    <xf numFmtId="2" fontId="7" fillId="0" borderId="0" xfId="1" applyNumberFormat="1" applyFont="1" applyBorder="1" applyAlignment="1">
      <alignment horizontal="right" vertical="center" indent="1"/>
    </xf>
    <xf numFmtId="4" fontId="7" fillId="0" borderId="0" xfId="0" applyNumberFormat="1" applyFont="1" applyAlignment="1">
      <alignment horizontal="right" vertical="center" indent="1"/>
    </xf>
    <xf numFmtId="10" fontId="7" fillId="0" borderId="0" xfId="1" applyNumberFormat="1" applyFont="1" applyBorder="1" applyAlignment="1">
      <alignment horizontal="right" vertical="center" indent="1"/>
    </xf>
    <xf numFmtId="0" fontId="27" fillId="6" borderId="0" xfId="0" applyFont="1" applyFill="1" applyAlignment="1">
      <alignment horizontal="right" vertical="center" indent="1"/>
    </xf>
    <xf numFmtId="0" fontId="26" fillId="0" borderId="0" xfId="0" applyFont="1" applyAlignment="1">
      <alignment horizontal="left" vertical="center" indent="1"/>
    </xf>
    <xf numFmtId="0" fontId="28" fillId="0" borderId="0" xfId="0" applyFont="1" applyAlignment="1">
      <alignment horizontal="left" vertical="center" indent="1"/>
    </xf>
    <xf numFmtId="2" fontId="7" fillId="0" borderId="0" xfId="1" applyNumberFormat="1" applyFont="1" applyBorder="1" applyAlignment="1">
      <alignment horizontal="left" vertical="top"/>
    </xf>
    <xf numFmtId="0" fontId="29" fillId="0" borderId="0" xfId="0" applyFont="1"/>
    <xf numFmtId="0" fontId="9" fillId="0" borderId="0" xfId="0" applyFont="1" applyAlignment="1">
      <alignment horizontal="right" indent="1"/>
    </xf>
    <xf numFmtId="0" fontId="30" fillId="0" borderId="0" xfId="0" applyFont="1" applyAlignment="1">
      <alignment horizontal="left"/>
    </xf>
    <xf numFmtId="3" fontId="7" fillId="0" borderId="0" xfId="1" applyNumberFormat="1" applyFont="1" applyBorder="1" applyAlignment="1">
      <alignment horizontal="right" vertical="center" indent="1"/>
    </xf>
    <xf numFmtId="4" fontId="7" fillId="0" borderId="0" xfId="0" applyNumberFormat="1" applyFont="1" applyAlignment="1">
      <alignment horizontal="right" indent="1"/>
    </xf>
    <xf numFmtId="0" fontId="17" fillId="0" borderId="0" xfId="0" applyFont="1" applyAlignment="1">
      <alignment vertical="center"/>
    </xf>
    <xf numFmtId="0" fontId="14" fillId="0" borderId="0" xfId="0" applyFont="1" applyAlignment="1">
      <alignment vertical="center" wrapText="1"/>
    </xf>
    <xf numFmtId="0" fontId="0" fillId="0" borderId="0" xfId="0" applyAlignment="1">
      <alignment wrapText="1"/>
    </xf>
    <xf numFmtId="0" fontId="6" fillId="0" borderId="0" xfId="0" applyFont="1" applyAlignment="1">
      <alignment horizontal="left"/>
    </xf>
    <xf numFmtId="167" fontId="0" fillId="0" borderId="0" xfId="0" applyNumberFormat="1"/>
    <xf numFmtId="2" fontId="7" fillId="0" borderId="0" xfId="0" applyNumberFormat="1" applyFont="1"/>
    <xf numFmtId="0" fontId="0" fillId="7" borderId="0" xfId="0" applyFill="1"/>
    <xf numFmtId="0" fontId="32" fillId="7" borderId="0" xfId="0" applyFont="1" applyFill="1" applyAlignment="1">
      <alignment horizontal="center" vertical="center"/>
    </xf>
    <xf numFmtId="0" fontId="33" fillId="7" borderId="0" xfId="0" applyFont="1" applyFill="1" applyAlignment="1">
      <alignment horizontal="center" vertical="top"/>
    </xf>
    <xf numFmtId="0" fontId="0" fillId="7" borderId="0" xfId="0" applyFill="1" applyAlignment="1">
      <alignment vertical="top"/>
    </xf>
    <xf numFmtId="0" fontId="34" fillId="7" borderId="0" xfId="0" applyFont="1" applyFill="1" applyAlignment="1">
      <alignment horizontal="center" vertical="top"/>
    </xf>
    <xf numFmtId="0" fontId="0" fillId="0" borderId="14" xfId="0" applyBorder="1"/>
    <xf numFmtId="0" fontId="35" fillId="7" borderId="0" xfId="0" applyFont="1" applyFill="1" applyAlignment="1">
      <alignment horizontal="center"/>
    </xf>
    <xf numFmtId="3" fontId="0" fillId="0" borderId="14" xfId="0" applyNumberFormat="1" applyBorder="1"/>
    <xf numFmtId="0" fontId="0" fillId="0" borderId="14" xfId="0" applyBorder="1" applyAlignment="1">
      <alignment horizontal="center"/>
    </xf>
    <xf numFmtId="0" fontId="4" fillId="0" borderId="14" xfId="0" applyFont="1" applyBorder="1"/>
    <xf numFmtId="0" fontId="14" fillId="0" borderId="14" xfId="0" applyFont="1" applyBorder="1"/>
    <xf numFmtId="0" fontId="0" fillId="8" borderId="0" xfId="0" applyFill="1"/>
    <xf numFmtId="0" fontId="4" fillId="0" borderId="0" xfId="0" applyFont="1" applyAlignment="1">
      <alignment horizontal="left"/>
    </xf>
    <xf numFmtId="0" fontId="0" fillId="0" borderId="0" xfId="0" applyAlignment="1">
      <alignment horizontal="right"/>
    </xf>
    <xf numFmtId="0" fontId="14" fillId="0" borderId="0" xfId="0" applyFont="1" applyAlignment="1">
      <alignment horizontal="left" vertical="top" wrapText="1"/>
    </xf>
    <xf numFmtId="0" fontId="10" fillId="0" borderId="2" xfId="0" applyFont="1" applyBorder="1" applyAlignment="1">
      <alignment horizontal="right"/>
    </xf>
    <xf numFmtId="0" fontId="15" fillId="0" borderId="0" xfId="0" applyFont="1" applyAlignment="1">
      <alignment horizontal="left" vertical="center" wrapText="1"/>
    </xf>
    <xf numFmtId="0" fontId="0" fillId="0" borderId="0" xfId="0"/>
    <xf numFmtId="0" fontId="17" fillId="0" borderId="0" xfId="0" applyFont="1" applyAlignment="1">
      <alignment horizontal="left" vertical="top"/>
    </xf>
    <xf numFmtId="4" fontId="8" fillId="0" borderId="0" xfId="0" applyNumberFormat="1" applyFont="1" applyAlignment="1">
      <alignment horizontal="left" vertical="top" wrapText="1"/>
    </xf>
    <xf numFmtId="0" fontId="4" fillId="0" borderId="0" xfId="0" applyFont="1" applyAlignment="1">
      <alignment horizontal="left" vertical="center"/>
    </xf>
    <xf numFmtId="0" fontId="5" fillId="0" borderId="0" xfId="0" applyFont="1" applyAlignment="1">
      <alignment horizontal="center" vertical="center"/>
    </xf>
    <xf numFmtId="0" fontId="22" fillId="0" borderId="0" xfId="0" applyFont="1" applyAlignment="1">
      <alignment horizontal="center" vertical="center" wrapText="1"/>
    </xf>
    <xf numFmtId="0" fontId="10" fillId="0" borderId="6" xfId="0" applyFont="1" applyBorder="1" applyAlignment="1">
      <alignment horizontal="right"/>
    </xf>
    <xf numFmtId="4" fontId="6" fillId="0" borderId="0" xfId="0" applyNumberFormat="1" applyFont="1" applyAlignment="1">
      <alignment horizontal="left" vertical="center" wrapText="1"/>
    </xf>
    <xf numFmtId="0" fontId="20" fillId="2" borderId="0" xfId="0" applyFont="1" applyFill="1" applyAlignment="1">
      <alignment horizontal="center" vertical="center"/>
    </xf>
    <xf numFmtId="4" fontId="6" fillId="0" borderId="0" xfId="0" applyNumberFormat="1" applyFont="1" applyAlignment="1">
      <alignment horizontal="left" vertical="top" wrapText="1"/>
    </xf>
    <xf numFmtId="2" fontId="16" fillId="0" borderId="0" xfId="1" applyNumberFormat="1" applyFont="1" applyBorder="1" applyAlignment="1">
      <alignment horizontal="left" vertical="top" wrapText="1"/>
    </xf>
    <xf numFmtId="0" fontId="10" fillId="0" borderId="5" xfId="0" applyFont="1" applyBorder="1" applyAlignment="1">
      <alignment horizontal="left"/>
    </xf>
    <xf numFmtId="0" fontId="19" fillId="0" borderId="0" xfId="0" applyFont="1" applyAlignment="1">
      <alignment horizontal="left" vertical="center" wrapText="1" indent="1"/>
    </xf>
    <xf numFmtId="0" fontId="8" fillId="0" borderId="0" xfId="0" applyFont="1" applyAlignment="1">
      <alignment horizontal="left" vertical="top" wrapText="1" indent="1"/>
    </xf>
    <xf numFmtId="0" fontId="24" fillId="6" borderId="11" xfId="4" applyFont="1" applyFill="1" applyBorder="1" applyAlignment="1">
      <alignment horizontal="center" vertical="center"/>
    </xf>
    <xf numFmtId="0" fontId="26" fillId="0" borderId="0" xfId="0" applyFont="1" applyAlignment="1">
      <alignment horizontal="right" vertical="top"/>
    </xf>
    <xf numFmtId="14" fontId="24" fillId="6" borderId="11" xfId="0" applyNumberFormat="1" applyFont="1" applyFill="1" applyBorder="1" applyAlignment="1">
      <alignment horizontal="center" vertical="center"/>
    </xf>
    <xf numFmtId="0" fontId="9" fillId="0" borderId="0" xfId="0" applyFont="1" applyAlignment="1">
      <alignment horizontal="right" vertical="top"/>
    </xf>
    <xf numFmtId="0" fontId="10" fillId="0" borderId="2" xfId="0" applyFont="1" applyBorder="1" applyAlignment="1">
      <alignment horizontal="left"/>
    </xf>
    <xf numFmtId="0" fontId="14" fillId="0" borderId="0" xfId="0" applyFont="1" applyAlignment="1">
      <alignment horizontal="left" vertical="center" wrapText="1"/>
    </xf>
    <xf numFmtId="0" fontId="0" fillId="0" borderId="0" xfId="0" applyAlignment="1">
      <alignment horizontal="center"/>
    </xf>
    <xf numFmtId="0" fontId="14" fillId="2" borderId="0" xfId="0" applyFont="1" applyFill="1" applyAlignment="1">
      <alignment horizontal="left" vertical="center" wrapText="1" indent="1"/>
    </xf>
    <xf numFmtId="0" fontId="30" fillId="0" borderId="0" xfId="0" applyFont="1" applyAlignment="1">
      <alignment horizontal="right" vertical="center"/>
    </xf>
    <xf numFmtId="0" fontId="21" fillId="6" borderId="0" xfId="0" applyFont="1" applyFill="1" applyAlignment="1">
      <alignment horizontal="center" vertical="center"/>
    </xf>
    <xf numFmtId="0" fontId="9" fillId="0" borderId="0" xfId="0" applyFont="1" applyAlignment="1">
      <alignment horizontal="right" vertical="center"/>
    </xf>
    <xf numFmtId="0" fontId="9" fillId="0" borderId="0" xfId="0" applyFont="1" applyAlignment="1">
      <alignment horizontal="right" vertical="center" indent="1"/>
    </xf>
    <xf numFmtId="0" fontId="30" fillId="0" borderId="0" xfId="0" applyFont="1" applyAlignment="1">
      <alignment horizontal="left"/>
    </xf>
    <xf numFmtId="0" fontId="31" fillId="0" borderId="0" xfId="0" applyFont="1" applyAlignment="1">
      <alignment horizontal="left" vertical="center" indent="1"/>
    </xf>
    <xf numFmtId="0" fontId="31" fillId="0" borderId="0" xfId="0" applyFont="1" applyAlignment="1">
      <alignment horizontal="right" vertical="center" indent="1"/>
    </xf>
    <xf numFmtId="0" fontId="15" fillId="2" borderId="0" xfId="0" applyFont="1" applyFill="1" applyAlignment="1">
      <alignment horizontal="left" vertical="center" wrapText="1" indent="1"/>
    </xf>
    <xf numFmtId="0" fontId="2" fillId="0" borderId="1" xfId="2" applyNumberFormat="1" applyAlignment="1">
      <alignment horizontal="center"/>
    </xf>
    <xf numFmtId="0" fontId="2" fillId="0" borderId="1" xfId="2" applyAlignment="1">
      <alignment horizontal="center"/>
    </xf>
    <xf numFmtId="14" fontId="2" fillId="0" borderId="1" xfId="2" applyNumberFormat="1" applyAlignment="1">
      <alignment horizontal="center"/>
    </xf>
    <xf numFmtId="0" fontId="0" fillId="0" borderId="0" xfId="0" applyNumberFormat="1"/>
    <xf numFmtId="0" fontId="36" fillId="0" borderId="0" xfId="0" applyFont="1" applyAlignment="1">
      <alignment horizontal="left" vertical="center" indent="1"/>
    </xf>
    <xf numFmtId="3" fontId="37" fillId="0" borderId="0" xfId="0" applyNumberFormat="1" applyFont="1" applyAlignment="1">
      <alignment horizontal="right" vertical="center" indent="1"/>
    </xf>
    <xf numFmtId="2" fontId="37" fillId="0" borderId="0" xfId="1" applyNumberFormat="1" applyFont="1" applyBorder="1" applyAlignment="1">
      <alignment horizontal="right" vertical="center" indent="1"/>
    </xf>
    <xf numFmtId="4" fontId="37" fillId="0" borderId="0" xfId="0" applyNumberFormat="1" applyFont="1" applyAlignment="1">
      <alignment horizontal="right" vertical="center" indent="1"/>
    </xf>
    <xf numFmtId="10" fontId="37" fillId="0" borderId="0" xfId="1" applyNumberFormat="1" applyFont="1" applyBorder="1" applyAlignment="1">
      <alignment horizontal="right" vertical="center" indent="1"/>
    </xf>
    <xf numFmtId="0" fontId="0" fillId="0" borderId="0" xfId="0" applyAlignment="1"/>
    <xf numFmtId="4" fontId="7" fillId="0" borderId="0" xfId="1" applyNumberFormat="1" applyFont="1" applyBorder="1" applyAlignment="1">
      <alignment horizontal="right" vertical="center" indent="1"/>
    </xf>
    <xf numFmtId="0" fontId="0" fillId="0" borderId="0" xfId="0" applyBorder="1"/>
    <xf numFmtId="0" fontId="27" fillId="9" borderId="15" xfId="0" applyFont="1" applyFill="1" applyBorder="1"/>
    <xf numFmtId="0" fontId="0" fillId="0" borderId="15" xfId="0" applyBorder="1"/>
  </cellXfs>
  <cellStyles count="5">
    <cellStyle name="Accent5" xfId="4" builtinId="45"/>
    <cellStyle name="Heading 1" xfId="2" builtinId="16"/>
    <cellStyle name="Normal" xfId="0" builtinId="0"/>
    <cellStyle name="Output" xfId="3" builtinId="21"/>
    <cellStyle name="Percent" xfId="1" builtinId="5"/>
  </cellStyles>
  <dxfs count="202">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theme="1"/>
      </font>
    </dxf>
    <dxf>
      <font>
        <color rgb="FF00B050"/>
      </font>
    </dxf>
    <dxf>
      <font>
        <color rgb="FFFF0000"/>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theme="1"/>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0" formatCode="General"/>
    </dxf>
    <dxf>
      <numFmt numFmtId="27" formatCode="dd/mm/yyyy\ hh:mm"/>
    </dxf>
    <dxf>
      <numFmt numFmtId="27" formatCode="dd/mm/yyyy\ hh:mm"/>
    </dxf>
    <dxf>
      <numFmt numFmtId="27" formatCode="dd/mm/yyyy\ hh:mm"/>
    </dxf>
    <dxf>
      <numFmt numFmtId="19" formatCode="dd/mm/yyyy"/>
    </dxf>
    <dxf>
      <numFmt numFmtId="27" formatCode="dd/mm/yyyy\ hh:mm"/>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C71585"/>
      <color rgb="FF123B6E"/>
      <color rgb="FF054372"/>
      <color rgb="FF11588C"/>
      <color rgb="FF4A677F"/>
      <color rgb="FFDEEBF6"/>
      <color rgb="FFBACFEC"/>
      <color rgb="FF3776C9"/>
      <color rgb="FFB41C49"/>
      <color rgb="FF0059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20/07/relationships/rdRichValueWebImage" Target="richData/rdRichValueWebImage.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35.xml"/><Relationship Id="rId1" Type="http://schemas.microsoft.com/office/2011/relationships/chartStyle" Target="style35.xml"/></Relationships>
</file>

<file path=xl/charts/_rels/chartEx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29889421932420313"/>
          <c:w val="1"/>
          <c:h val="0.70110578067579687"/>
        </c:manualLayout>
      </c:layout>
      <c:barChart>
        <c:barDir val="col"/>
        <c:grouping val="clustered"/>
        <c:varyColors val="0"/>
        <c:ser>
          <c:idx val="0"/>
          <c:order val="0"/>
          <c:tx>
            <c:strRef>
              <c:f>daily_8h30_data!$M$2</c:f>
              <c:strCache>
                <c:ptCount val="1"/>
                <c:pt idx="0">
                  <c:v>1d_change</c:v>
                </c:pt>
              </c:strCache>
            </c:strRef>
          </c:tx>
          <c:spPr>
            <a:solidFill>
              <a:srgbClr val="00B050">
                <a:alpha val="50196"/>
              </a:srgbClr>
            </a:solidFill>
            <a:ln w="25400">
              <a:noFill/>
            </a:ln>
            <a:effectLst/>
          </c:spPr>
          <c:invertIfNegative val="1"/>
          <c:cat>
            <c:numRef>
              <c:f>daily_8h30_data!$J$3:$J$22</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daily_8h30_data!$M$3:$M$22</c:f>
              <c:numCache>
                <c:formatCode>General</c:formatCode>
                <c:ptCount val="20"/>
                <c:pt idx="0">
                  <c:v>2.2568741864217312E-3</c:v>
                </c:pt>
                <c:pt idx="1">
                  <c:v>5.1471350231682145E-3</c:v>
                </c:pt>
                <c:pt idx="2">
                  <c:v>1.7167007791307309E-2</c:v>
                </c:pt>
                <c:pt idx="3">
                  <c:v>1.2406889022162693E-2</c:v>
                </c:pt>
                <c:pt idx="4">
                  <c:v>2.205708986052457E-2</c:v>
                </c:pt>
                <c:pt idx="5">
                  <c:v>-4.8651987985028899E-3</c:v>
                </c:pt>
                <c:pt idx="6">
                  <c:v>-3.3894160603149537E-3</c:v>
                </c:pt>
                <c:pt idx="7">
                  <c:v>9.5218127491261129E-3</c:v>
                </c:pt>
                <c:pt idx="8">
                  <c:v>-4.1100029510004576E-2</c:v>
                </c:pt>
                <c:pt idx="9">
                  <c:v>1.7170350642114363E-2</c:v>
                </c:pt>
                <c:pt idx="10">
                  <c:v>6.6468456836472622E-3</c:v>
                </c:pt>
                <c:pt idx="11">
                  <c:v>5.75937512813951E-3</c:v>
                </c:pt>
                <c:pt idx="12">
                  <c:v>1.835008982584041E-3</c:v>
                </c:pt>
                <c:pt idx="13">
                  <c:v>1.6491020119961952E-2</c:v>
                </c:pt>
                <c:pt idx="14">
                  <c:v>-8.1681316984459906E-3</c:v>
                </c:pt>
                <c:pt idx="15">
                  <c:v>4.8791749609746748E-3</c:v>
                </c:pt>
                <c:pt idx="16">
                  <c:v>9.8545137150918283E-3</c:v>
                </c:pt>
                <c:pt idx="17">
                  <c:v>1.0146130860475999E-2</c:v>
                </c:pt>
                <c:pt idx="18">
                  <c:v>-6.6443731989913601E-3</c:v>
                </c:pt>
                <c:pt idx="19">
                  <c:v>8.6845805172848234E-3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daily_8h30_data!$N$2</c:f>
              <c:strCache>
                <c:ptCount val="1"/>
                <c:pt idx="0">
                  <c:v>cum_change</c:v>
                </c:pt>
              </c:strCache>
            </c:strRef>
          </c:tx>
          <c:spPr>
            <a:ln w="19050" cap="rnd">
              <a:solidFill>
                <a:srgbClr val="054372"/>
              </a:solidFill>
              <a:round/>
            </a:ln>
            <a:effectLst/>
          </c:spPr>
          <c:marker>
            <c:symbol val="none"/>
          </c:marker>
          <c:cat>
            <c:numRef>
              <c:f>daily_8h30_data!$J$3:$J$22</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daily_8h30_data!$N$3:$N$22</c:f>
              <c:numCache>
                <c:formatCode>General</c:formatCode>
                <c:ptCount val="20"/>
                <c:pt idx="0">
                  <c:v>8.5856659976725314E-2</c:v>
                </c:pt>
                <c:pt idx="1">
                  <c:v>8.3599785790303582E-2</c:v>
                </c:pt>
                <c:pt idx="2">
                  <c:v>7.8452650767135368E-2</c:v>
                </c:pt>
                <c:pt idx="3">
                  <c:v>6.1285642975828059E-2</c:v>
                </c:pt>
                <c:pt idx="4">
                  <c:v>4.8878753953665366E-2</c:v>
                </c:pt>
                <c:pt idx="5">
                  <c:v>2.6821664093140796E-2</c:v>
                </c:pt>
                <c:pt idx="6">
                  <c:v>3.1686862891643686E-2</c:v>
                </c:pt>
                <c:pt idx="7">
                  <c:v>3.5076278951958639E-2</c:v>
                </c:pt>
                <c:pt idx="8">
                  <c:v>2.5554466202832526E-2</c:v>
                </c:pt>
                <c:pt idx="9">
                  <c:v>6.6654495712837103E-2</c:v>
                </c:pt>
                <c:pt idx="10">
                  <c:v>4.948414507072274E-2</c:v>
                </c:pt>
                <c:pt idx="11">
                  <c:v>4.2837299387075478E-2</c:v>
                </c:pt>
                <c:pt idx="12">
                  <c:v>3.7077924258935968E-2</c:v>
                </c:pt>
                <c:pt idx="13">
                  <c:v>3.5242915276351927E-2</c:v>
                </c:pt>
                <c:pt idx="14">
                  <c:v>1.8751895156389975E-2</c:v>
                </c:pt>
                <c:pt idx="15">
                  <c:v>2.6920026854835966E-2</c:v>
                </c:pt>
                <c:pt idx="16">
                  <c:v>2.2040851893861291E-2</c:v>
                </c:pt>
                <c:pt idx="17">
                  <c:v>1.2186338178769462E-2</c:v>
                </c:pt>
                <c:pt idx="18">
                  <c:v>2.0402073182934632E-3</c:v>
                </c:pt>
                <c:pt idx="19">
                  <c:v>8.6845805172848234E-3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daily_8h30_data!$S$2</c:f>
              <c:strCache>
                <c:ptCount val="1"/>
                <c:pt idx="0">
                  <c:v>1d_change</c:v>
                </c:pt>
              </c:strCache>
            </c:strRef>
          </c:tx>
          <c:spPr>
            <a:solidFill>
              <a:srgbClr val="00B050">
                <a:alpha val="50196"/>
              </a:srgbClr>
            </a:solidFill>
            <a:ln w="25400">
              <a:noFill/>
            </a:ln>
            <a:effectLst/>
          </c:spPr>
          <c:invertIfNegative val="1"/>
          <c:cat>
            <c:numRef>
              <c:f>daily_8h30_data!$P$3:$P$22</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daily_8h30_data!$S$3:$S$22</c:f>
              <c:numCache>
                <c:formatCode>General</c:formatCode>
                <c:ptCount val="20"/>
                <c:pt idx="0">
                  <c:v>-2.3459932249692006E-3</c:v>
                </c:pt>
                <c:pt idx="1">
                  <c:v>6.6963672234376936E-3</c:v>
                </c:pt>
                <c:pt idx="2">
                  <c:v>1.9450674584631455E-2</c:v>
                </c:pt>
                <c:pt idx="3">
                  <c:v>2.2507641854814242E-2</c:v>
                </c:pt>
                <c:pt idx="4">
                  <c:v>2.4230062205484737E-2</c:v>
                </c:pt>
                <c:pt idx="5">
                  <c:v>-6.9339668699219814E-4</c:v>
                </c:pt>
                <c:pt idx="6">
                  <c:v>-9.5353441597083588E-3</c:v>
                </c:pt>
                <c:pt idx="7">
                  <c:v>5.8533575151442641E-3</c:v>
                </c:pt>
                <c:pt idx="8">
                  <c:v>-4.3842091497696911E-2</c:v>
                </c:pt>
                <c:pt idx="9">
                  <c:v>1.5754853456462659E-2</c:v>
                </c:pt>
                <c:pt idx="10">
                  <c:v>4.8758905637207306E-3</c:v>
                </c:pt>
                <c:pt idx="11">
                  <c:v>4.9727289336201075E-3</c:v>
                </c:pt>
                <c:pt idx="12">
                  <c:v>-1.7934822510863313E-3</c:v>
                </c:pt>
                <c:pt idx="13">
                  <c:v>1.714919651005764E-2</c:v>
                </c:pt>
                <c:pt idx="14">
                  <c:v>-9.641631997122424E-3</c:v>
                </c:pt>
                <c:pt idx="15">
                  <c:v>5.6341122425616064E-3</c:v>
                </c:pt>
                <c:pt idx="16">
                  <c:v>1.2561729088176099E-2</c:v>
                </c:pt>
                <c:pt idx="17">
                  <c:v>1.2912261310004114E-2</c:v>
                </c:pt>
                <c:pt idx="18">
                  <c:v>-7.3615012566553562E-3</c:v>
                </c:pt>
                <c:pt idx="19">
                  <c:v>7.3086268860855785E-3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daily_8h30_data!$T$2</c:f>
              <c:strCache>
                <c:ptCount val="1"/>
                <c:pt idx="0">
                  <c:v>cum_change</c:v>
                </c:pt>
              </c:strCache>
            </c:strRef>
          </c:tx>
          <c:spPr>
            <a:ln w="19050" cap="rnd">
              <a:solidFill>
                <a:srgbClr val="054372"/>
              </a:solidFill>
              <a:round/>
            </a:ln>
            <a:effectLst/>
          </c:spPr>
          <c:marker>
            <c:symbol val="none"/>
          </c:marker>
          <c:cat>
            <c:numRef>
              <c:f>daily_8h30_data!$P$3:$P$22</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daily_8h30_data!$T$3:$T$22</c:f>
              <c:numCache>
                <c:formatCode>General</c:formatCode>
                <c:ptCount val="20"/>
                <c:pt idx="0">
                  <c:v>8.4694061299970147E-2</c:v>
                </c:pt>
                <c:pt idx="1">
                  <c:v>8.7040054524939348E-2</c:v>
                </c:pt>
                <c:pt idx="2">
                  <c:v>8.0343687301501654E-2</c:v>
                </c:pt>
                <c:pt idx="3">
                  <c:v>6.0893012716870198E-2</c:v>
                </c:pt>
                <c:pt idx="4">
                  <c:v>3.8385370862055956E-2</c:v>
                </c:pt>
                <c:pt idx="5">
                  <c:v>1.4155308656571219E-2</c:v>
                </c:pt>
                <c:pt idx="6">
                  <c:v>1.4848705343563418E-2</c:v>
                </c:pt>
                <c:pt idx="7">
                  <c:v>2.4384049503271776E-2</c:v>
                </c:pt>
                <c:pt idx="8">
                  <c:v>1.8530691988127512E-2</c:v>
                </c:pt>
                <c:pt idx="9">
                  <c:v>6.2372783485824423E-2</c:v>
                </c:pt>
                <c:pt idx="10">
                  <c:v>4.6617930029361765E-2</c:v>
                </c:pt>
                <c:pt idx="11">
                  <c:v>4.1742039465641034E-2</c:v>
                </c:pt>
                <c:pt idx="12">
                  <c:v>3.6769310532020927E-2</c:v>
                </c:pt>
                <c:pt idx="13">
                  <c:v>3.8562792783107258E-2</c:v>
                </c:pt>
                <c:pt idx="14">
                  <c:v>2.1413596273049618E-2</c:v>
                </c:pt>
                <c:pt idx="15">
                  <c:v>3.1055228270172042E-2</c:v>
                </c:pt>
                <c:pt idx="16">
                  <c:v>2.5421116027610435E-2</c:v>
                </c:pt>
                <c:pt idx="17">
                  <c:v>1.2859386939434336E-2</c:v>
                </c:pt>
                <c:pt idx="18">
                  <c:v>-5.2874370569777618E-5</c:v>
                </c:pt>
                <c:pt idx="19">
                  <c:v>7.3086268860855785E-3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daily_8h30_data!$Y$2</c:f>
              <c:strCache>
                <c:ptCount val="1"/>
                <c:pt idx="0">
                  <c:v>1d_change</c:v>
                </c:pt>
              </c:strCache>
            </c:strRef>
          </c:tx>
          <c:spPr>
            <a:solidFill>
              <a:srgbClr val="00B050">
                <a:alpha val="50196"/>
              </a:srgbClr>
            </a:solidFill>
            <a:ln w="25400">
              <a:noFill/>
            </a:ln>
            <a:effectLst/>
          </c:spPr>
          <c:invertIfNegative val="1"/>
          <c:cat>
            <c:numRef>
              <c:f>daily_8h30_data!$V$3:$V$22</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daily_8h30_data!$Y$3:$Y$22</c:f>
              <c:numCache>
                <c:formatCode>General</c:formatCode>
                <c:ptCount val="20"/>
                <c:pt idx="0">
                  <c:v>-5.8034353789593318E-5</c:v>
                </c:pt>
                <c:pt idx="1">
                  <c:v>3.0823197604681329E-3</c:v>
                </c:pt>
                <c:pt idx="2">
                  <c:v>1.7696510917439845E-2</c:v>
                </c:pt>
                <c:pt idx="3">
                  <c:v>2.1832461799780711E-2</c:v>
                </c:pt>
                <c:pt idx="4">
                  <c:v>2.3839009287925705E-2</c:v>
                </c:pt>
                <c:pt idx="5">
                  <c:v>4.7906121682066427E-3</c:v>
                </c:pt>
                <c:pt idx="6">
                  <c:v>-9.8564649286806416E-3</c:v>
                </c:pt>
                <c:pt idx="7">
                  <c:v>1.4189073584978118E-3</c:v>
                </c:pt>
                <c:pt idx="8">
                  <c:v>-4.2528056704075556E-2</c:v>
                </c:pt>
                <c:pt idx="9">
                  <c:v>1.1954572624028659E-2</c:v>
                </c:pt>
                <c:pt idx="10">
                  <c:v>1.0570824524312794E-2</c:v>
                </c:pt>
                <c:pt idx="11">
                  <c:v>1.5124016938898865E-3</c:v>
                </c:pt>
                <c:pt idx="12">
                  <c:v>-1.2084592145015227E-3</c:v>
                </c:pt>
                <c:pt idx="13">
                  <c:v>1.8775007694675327E-2</c:v>
                </c:pt>
                <c:pt idx="14">
                  <c:v>-8.2417582417582125E-3</c:v>
                </c:pt>
                <c:pt idx="15">
                  <c:v>0</c:v>
                </c:pt>
                <c:pt idx="16">
                  <c:v>1.2360939431396822E-2</c:v>
                </c:pt>
                <c:pt idx="17">
                  <c:v>1.5056461731492998E-2</c:v>
                </c:pt>
                <c:pt idx="18">
                  <c:v>-4.4965971717683129E-3</c:v>
                </c:pt>
                <c:pt idx="19">
                  <c:v>3.3209641435767434E-3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daily_8h30_data!$Z$2</c:f>
              <c:strCache>
                <c:ptCount val="1"/>
                <c:pt idx="0">
                  <c:v>cum_change</c:v>
                </c:pt>
              </c:strCache>
            </c:strRef>
          </c:tx>
          <c:spPr>
            <a:ln w="19050" cap="rnd">
              <a:solidFill>
                <a:srgbClr val="054372"/>
              </a:solidFill>
              <a:round/>
            </a:ln>
            <a:effectLst/>
          </c:spPr>
          <c:marker>
            <c:symbol val="none"/>
          </c:marker>
          <c:cat>
            <c:numRef>
              <c:f>daily_8h30_data!$V$3:$V$22</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daily_8h30_data!$Z$3:$Z$22</c:f>
              <c:numCache>
                <c:formatCode>General</c:formatCode>
                <c:ptCount val="20"/>
                <c:pt idx="0">
                  <c:v>7.9821622521118241E-2</c:v>
                </c:pt>
                <c:pt idx="1">
                  <c:v>7.9879656874907834E-2</c:v>
                </c:pt>
                <c:pt idx="2">
                  <c:v>7.6797337114439701E-2</c:v>
                </c:pt>
                <c:pt idx="3">
                  <c:v>5.9100826196999856E-2</c:v>
                </c:pt>
                <c:pt idx="4">
                  <c:v>3.7268364397219145E-2</c:v>
                </c:pt>
                <c:pt idx="5">
                  <c:v>1.3429355109293439E-2</c:v>
                </c:pt>
                <c:pt idx="6">
                  <c:v>8.6387429410867966E-3</c:v>
                </c:pt>
                <c:pt idx="7">
                  <c:v>1.8495207869767438E-2</c:v>
                </c:pt>
                <c:pt idx="8">
                  <c:v>1.7076300511269626E-2</c:v>
                </c:pt>
                <c:pt idx="9">
                  <c:v>5.9604357215345183E-2</c:v>
                </c:pt>
                <c:pt idx="10">
                  <c:v>4.7649784591316524E-2</c:v>
                </c:pt>
                <c:pt idx="11">
                  <c:v>3.707896006700373E-2</c:v>
                </c:pt>
                <c:pt idx="12">
                  <c:v>3.5566558373113843E-2</c:v>
                </c:pt>
                <c:pt idx="13">
                  <c:v>3.6775017587615366E-2</c:v>
                </c:pt>
                <c:pt idx="14">
                  <c:v>1.8000009892940039E-2</c:v>
                </c:pt>
                <c:pt idx="15">
                  <c:v>2.6241768134698251E-2</c:v>
                </c:pt>
                <c:pt idx="16">
                  <c:v>2.6241768134698251E-2</c:v>
                </c:pt>
                <c:pt idx="17">
                  <c:v>1.3880828703301429E-2</c:v>
                </c:pt>
                <c:pt idx="18">
                  <c:v>-1.1756330281915695E-3</c:v>
                </c:pt>
                <c:pt idx="19">
                  <c:v>3.3209641435767434E-3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daily_8h30_data!$M$24</c:f>
              <c:strCache>
                <c:ptCount val="1"/>
                <c:pt idx="0">
                  <c:v>1d_change</c:v>
                </c:pt>
              </c:strCache>
            </c:strRef>
          </c:tx>
          <c:spPr>
            <a:solidFill>
              <a:srgbClr val="00B050">
                <a:alpha val="50196"/>
              </a:srgbClr>
            </a:solidFill>
            <a:ln w="25400">
              <a:noFill/>
            </a:ln>
            <a:effectLst/>
          </c:spPr>
          <c:invertIfNegative val="1"/>
          <c:cat>
            <c:numRef>
              <c:f>daily_8h30_data!$J$25:$J$44</c:f>
              <c:numCache>
                <c:formatCode>m/d/yyyy</c:formatCode>
                <c:ptCount val="20"/>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numCache>
            </c:numRef>
          </c:cat>
          <c:val>
            <c:numRef>
              <c:f>daily_8h30_data!$M$25:$M$44</c:f>
              <c:numCache>
                <c:formatCode>General</c:formatCode>
                <c:ptCount val="20"/>
                <c:pt idx="0">
                  <c:v>-5.0795341717050357E-3</c:v>
                </c:pt>
                <c:pt idx="1">
                  <c:v>1.8449241782565462E-3</c:v>
                </c:pt>
                <c:pt idx="2">
                  <c:v>-1.4013412268982783E-3</c:v>
                </c:pt>
                <c:pt idx="3">
                  <c:v>1.3422380934799083E-2</c:v>
                </c:pt>
                <c:pt idx="4">
                  <c:v>-1.2290738569338711E-2</c:v>
                </c:pt>
                <c:pt idx="5">
                  <c:v>-7.4289532816825821E-3</c:v>
                </c:pt>
                <c:pt idx="6">
                  <c:v>-3.8470879468792685E-3</c:v>
                </c:pt>
                <c:pt idx="7">
                  <c:v>-4.562476613713673E-3</c:v>
                </c:pt>
                <c:pt idx="8">
                  <c:v>-1.433419296153482E-3</c:v>
                </c:pt>
                <c:pt idx="9">
                  <c:v>4.6541400835771185E-3</c:v>
                </c:pt>
                <c:pt idx="10">
                  <c:v>-7.0290352014998891E-3</c:v>
                </c:pt>
                <c:pt idx="11">
                  <c:v>1.1411680802273505E-2</c:v>
                </c:pt>
                <c:pt idx="12">
                  <c:v>4.0469013650306085E-3</c:v>
                </c:pt>
                <c:pt idx="13">
                  <c:v>-4.3121670678880619E-4</c:v>
                </c:pt>
                <c:pt idx="14">
                  <c:v>-3.19879761458286E-3</c:v>
                </c:pt>
                <c:pt idx="15">
                  <c:v>5.1905585060372239E-3</c:v>
                </c:pt>
                <c:pt idx="16">
                  <c:v>5.2584028233635394E-3</c:v>
                </c:pt>
                <c:pt idx="17">
                  <c:v>-9.8147284185888806E-3</c:v>
                </c:pt>
                <c:pt idx="18">
                  <c:v>1.9863357216372002E-3</c:v>
                </c:pt>
                <c:pt idx="19">
                  <c:v>-6.2513975688338608E-3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daily_8h30_data!$N$24</c:f>
              <c:strCache>
                <c:ptCount val="1"/>
                <c:pt idx="0">
                  <c:v>cum_change</c:v>
                </c:pt>
              </c:strCache>
            </c:strRef>
          </c:tx>
          <c:spPr>
            <a:ln w="19050" cap="rnd">
              <a:solidFill>
                <a:srgbClr val="054372"/>
              </a:solidFill>
              <a:round/>
            </a:ln>
            <a:effectLst/>
          </c:spPr>
          <c:marker>
            <c:symbol val="none"/>
          </c:marker>
          <c:cat>
            <c:numRef>
              <c:f>daily_8h30_data!$J$25:$J$44</c:f>
              <c:numCache>
                <c:formatCode>m/d/yyyy</c:formatCode>
                <c:ptCount val="20"/>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numCache>
            </c:numRef>
          </c:cat>
          <c:val>
            <c:numRef>
              <c:f>daily_8h30_data!$N$25:$N$44</c:f>
              <c:numCache>
                <c:formatCode>General</c:formatCode>
                <c:ptCount val="20"/>
                <c:pt idx="0">
                  <c:v>-1.4953402201690502E-2</c:v>
                </c:pt>
                <c:pt idx="1">
                  <c:v>-9.8738680299854664E-3</c:v>
                </c:pt>
                <c:pt idx="2">
                  <c:v>-1.1718792208242013E-2</c:v>
                </c:pt>
                <c:pt idx="3">
                  <c:v>-1.0317450981343734E-2</c:v>
                </c:pt>
                <c:pt idx="4">
                  <c:v>-2.3739831916142817E-2</c:v>
                </c:pt>
                <c:pt idx="5">
                  <c:v>-1.1449093346804107E-2</c:v>
                </c:pt>
                <c:pt idx="6">
                  <c:v>-4.0201400651215247E-3</c:v>
                </c:pt>
                <c:pt idx="7">
                  <c:v>-1.7305211824225619E-4</c:v>
                </c:pt>
                <c:pt idx="8">
                  <c:v>4.3894244954714168E-3</c:v>
                </c:pt>
                <c:pt idx="9">
                  <c:v>5.8228437916248987E-3</c:v>
                </c:pt>
                <c:pt idx="10">
                  <c:v>1.1687037080477802E-3</c:v>
                </c:pt>
                <c:pt idx="11">
                  <c:v>8.1977389095476694E-3</c:v>
                </c:pt>
                <c:pt idx="12">
                  <c:v>-3.2139418927258356E-3</c:v>
                </c:pt>
                <c:pt idx="13">
                  <c:v>-7.2608432577564441E-3</c:v>
                </c:pt>
                <c:pt idx="14">
                  <c:v>-6.8296265509676379E-3</c:v>
                </c:pt>
                <c:pt idx="15">
                  <c:v>-3.6308289363847779E-3</c:v>
                </c:pt>
                <c:pt idx="16">
                  <c:v>-8.8213874424220018E-3</c:v>
                </c:pt>
                <c:pt idx="17">
                  <c:v>-1.4079790265785541E-2</c:v>
                </c:pt>
                <c:pt idx="18">
                  <c:v>-4.2650618471966606E-3</c:v>
                </c:pt>
                <c:pt idx="19">
                  <c:v>-6.2513975688338608E-3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daily_8h30_data!$S$24</c:f>
              <c:strCache>
                <c:ptCount val="1"/>
                <c:pt idx="0">
                  <c:v>1d_change</c:v>
                </c:pt>
              </c:strCache>
            </c:strRef>
          </c:tx>
          <c:spPr>
            <a:solidFill>
              <a:srgbClr val="00B050">
                <a:alpha val="50196"/>
              </a:srgbClr>
            </a:solidFill>
            <a:ln w="25400">
              <a:noFill/>
            </a:ln>
            <a:effectLst/>
          </c:spPr>
          <c:invertIfNegative val="1"/>
          <c:cat>
            <c:numRef>
              <c:f>daily_8h30_data!$P$25:$P$44</c:f>
              <c:numCache>
                <c:formatCode>m/d/yyyy</c:formatCode>
                <c:ptCount val="20"/>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numCache>
            </c:numRef>
          </c:cat>
          <c:val>
            <c:numRef>
              <c:f>daily_8h30_data!$S$25:$S$44</c:f>
              <c:numCache>
                <c:formatCode>General</c:formatCode>
                <c:ptCount val="20"/>
                <c:pt idx="0">
                  <c:v>-6.9334234701472486E-3</c:v>
                </c:pt>
                <c:pt idx="1">
                  <c:v>2.3602469345735955E-3</c:v>
                </c:pt>
                <c:pt idx="2">
                  <c:v>1.5808709585862779E-3</c:v>
                </c:pt>
                <c:pt idx="3">
                  <c:v>6.5853447891532912E-3</c:v>
                </c:pt>
                <c:pt idx="4">
                  <c:v>-7.0328294587775897E-3</c:v>
                </c:pt>
                <c:pt idx="5">
                  <c:v>-4.5210531980466317E-4</c:v>
                </c:pt>
                <c:pt idx="6">
                  <c:v>6.7873844862065269E-5</c:v>
                </c:pt>
                <c:pt idx="7">
                  <c:v>6.0430812972240844E-3</c:v>
                </c:pt>
                <c:pt idx="8">
                  <c:v>-4.261822510008062E-3</c:v>
                </c:pt>
                <c:pt idx="9">
                  <c:v>-1.9763422408369813E-3</c:v>
                </c:pt>
                <c:pt idx="10">
                  <c:v>8.4842427485993799E-3</c:v>
                </c:pt>
                <c:pt idx="11">
                  <c:v>4.17569362129111E-3</c:v>
                </c:pt>
                <c:pt idx="12">
                  <c:v>1.2004158060923142E-3</c:v>
                </c:pt>
                <c:pt idx="13">
                  <c:v>2.320933986147411E-3</c:v>
                </c:pt>
                <c:pt idx="14">
                  <c:v>2.1710967466961328E-3</c:v>
                </c:pt>
                <c:pt idx="15">
                  <c:v>5.1632315685727903E-3</c:v>
                </c:pt>
                <c:pt idx="16">
                  <c:v>-1.3168590295471461E-3</c:v>
                </c:pt>
                <c:pt idx="17">
                  <c:v>-6.6391267301229018E-3</c:v>
                </c:pt>
                <c:pt idx="18">
                  <c:v>6.368268447209946E-3</c:v>
                </c:pt>
                <c:pt idx="19">
                  <c:v>-3.8481892653264849E-3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daily_8h30_data!$T$24</c:f>
              <c:strCache>
                <c:ptCount val="1"/>
                <c:pt idx="0">
                  <c:v>cum_change</c:v>
                </c:pt>
              </c:strCache>
            </c:strRef>
          </c:tx>
          <c:spPr>
            <a:ln w="19050" cap="rnd">
              <a:solidFill>
                <a:srgbClr val="054372"/>
              </a:solidFill>
              <a:round/>
            </a:ln>
            <a:effectLst/>
          </c:spPr>
          <c:marker>
            <c:symbol val="none"/>
          </c:marker>
          <c:cat>
            <c:numRef>
              <c:f>daily_8h30_data!$P$25:$P$44</c:f>
              <c:numCache>
                <c:formatCode>m/d/yyyy</c:formatCode>
                <c:ptCount val="20"/>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numCache>
            </c:numRef>
          </c:cat>
          <c:val>
            <c:numRef>
              <c:f>daily_8h30_data!$T$25:$T$44</c:f>
              <c:numCache>
                <c:formatCode>General</c:formatCode>
                <c:ptCount val="20"/>
                <c:pt idx="0">
                  <c:v>1.4060602724437321E-2</c:v>
                </c:pt>
                <c:pt idx="1">
                  <c:v>2.099402619458457E-2</c:v>
                </c:pt>
                <c:pt idx="2">
                  <c:v>1.8633779260010974E-2</c:v>
                </c:pt>
                <c:pt idx="3">
                  <c:v>1.7052908301424696E-2</c:v>
                </c:pt>
                <c:pt idx="4">
                  <c:v>1.0467563512271405E-2</c:v>
                </c:pt>
                <c:pt idx="5">
                  <c:v>1.7500392971048995E-2</c:v>
                </c:pt>
                <c:pt idx="6">
                  <c:v>1.7952498290853658E-2</c:v>
                </c:pt>
                <c:pt idx="7">
                  <c:v>1.7884624445991593E-2</c:v>
                </c:pt>
                <c:pt idx="8">
                  <c:v>1.1841543148767508E-2</c:v>
                </c:pt>
                <c:pt idx="9">
                  <c:v>1.610336565877557E-2</c:v>
                </c:pt>
                <c:pt idx="10">
                  <c:v>1.8079707899612552E-2</c:v>
                </c:pt>
                <c:pt idx="11">
                  <c:v>9.5954651510131717E-3</c:v>
                </c:pt>
                <c:pt idx="12">
                  <c:v>5.4197715297220617E-3</c:v>
                </c:pt>
                <c:pt idx="13">
                  <c:v>4.2193557236297474E-3</c:v>
                </c:pt>
                <c:pt idx="14">
                  <c:v>1.8984217374823364E-3</c:v>
                </c:pt>
                <c:pt idx="15">
                  <c:v>-2.7267500921379639E-4</c:v>
                </c:pt>
                <c:pt idx="16">
                  <c:v>-5.4359065777865867E-3</c:v>
                </c:pt>
                <c:pt idx="17">
                  <c:v>-4.1190475482394406E-3</c:v>
                </c:pt>
                <c:pt idx="18">
                  <c:v>2.5200791818834611E-3</c:v>
                </c:pt>
                <c:pt idx="19">
                  <c:v>-3.8481892653264849E-3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daily_8h30_data!$Y$24</c:f>
              <c:strCache>
                <c:ptCount val="1"/>
                <c:pt idx="0">
                  <c:v>1d_change</c:v>
                </c:pt>
              </c:strCache>
            </c:strRef>
          </c:tx>
          <c:spPr>
            <a:solidFill>
              <a:srgbClr val="00B050">
                <a:alpha val="50196"/>
              </a:srgbClr>
            </a:solidFill>
            <a:ln w="25400">
              <a:noFill/>
            </a:ln>
            <a:effectLst/>
          </c:spPr>
          <c:invertIfNegative val="1"/>
          <c:cat>
            <c:numRef>
              <c:f>daily_8h30_data!$V$25:$V$44</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daily_8h30_data!$Y$25:$Y$44</c:f>
              <c:numCache>
                <c:formatCode>General</c:formatCode>
                <c:ptCount val="20"/>
                <c:pt idx="0">
                  <c:v>2.6757312849401416E-4</c:v>
                </c:pt>
                <c:pt idx="1">
                  <c:v>1.5607151516479068E-3</c:v>
                </c:pt>
                <c:pt idx="2">
                  <c:v>4.5326258901527972E-3</c:v>
                </c:pt>
                <c:pt idx="3">
                  <c:v>9.5690379787525259E-3</c:v>
                </c:pt>
                <c:pt idx="4">
                  <c:v>6.5610250423770999E-3</c:v>
                </c:pt>
                <c:pt idx="5">
                  <c:v>-3.7099286471770077E-3</c:v>
                </c:pt>
                <c:pt idx="6">
                  <c:v>-1.1756602441489461E-2</c:v>
                </c:pt>
                <c:pt idx="7">
                  <c:v>1.6637384356177343E-3</c:v>
                </c:pt>
                <c:pt idx="8">
                  <c:v>3.272478057154915E-3</c:v>
                </c:pt>
                <c:pt idx="9">
                  <c:v>1.1914716230292388E-3</c:v>
                </c:pt>
                <c:pt idx="10">
                  <c:v>-3.3478779315430085E-3</c:v>
                </c:pt>
                <c:pt idx="11">
                  <c:v>6.5401343806652523E-3</c:v>
                </c:pt>
                <c:pt idx="12">
                  <c:v>1.2200688650487734E-4</c:v>
                </c:pt>
                <c:pt idx="13">
                  <c:v>6.1997523473338312E-3</c:v>
                </c:pt>
                <c:pt idx="14">
                  <c:v>7.1604803705347386E-3</c:v>
                </c:pt>
                <c:pt idx="15">
                  <c:v>5.0207856109132365E-3</c:v>
                </c:pt>
                <c:pt idx="16">
                  <c:v>3.7241481186247594E-3</c:v>
                </c:pt>
                <c:pt idx="17">
                  <c:v>-3.4862318222261823E-4</c:v>
                </c:pt>
                <c:pt idx="18">
                  <c:v>-4.1626648824131252E-3</c:v>
                </c:pt>
                <c:pt idx="19">
                  <c:v>2.698626190612341E-3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daily_8h30_data!$Z$24</c:f>
              <c:strCache>
                <c:ptCount val="1"/>
                <c:pt idx="0">
                  <c:v>cum_change</c:v>
                </c:pt>
              </c:strCache>
            </c:strRef>
          </c:tx>
          <c:spPr>
            <a:ln w="19050" cap="rnd">
              <a:solidFill>
                <a:srgbClr val="054372"/>
              </a:solidFill>
              <a:round/>
            </a:ln>
            <a:effectLst/>
          </c:spPr>
          <c:marker>
            <c:symbol val="none"/>
          </c:marker>
          <c:cat>
            <c:numRef>
              <c:f>daily_8h30_data!$V$25:$V$44</c:f>
              <c:numCache>
                <c:formatCode>m/d/yyyy</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daily_8h30_data!$Z$25:$Z$44</c:f>
              <c:numCache>
                <c:formatCode>General</c:formatCode>
                <c:ptCount val="20"/>
                <c:pt idx="0">
                  <c:v>3.6758902127570048E-2</c:v>
                </c:pt>
                <c:pt idx="1">
                  <c:v>3.6491328999076034E-2</c:v>
                </c:pt>
                <c:pt idx="2">
                  <c:v>3.4930613847428127E-2</c:v>
                </c:pt>
                <c:pt idx="3">
                  <c:v>3.039798795727533E-2</c:v>
                </c:pt>
                <c:pt idx="4">
                  <c:v>2.0828949978522804E-2</c:v>
                </c:pt>
                <c:pt idx="5">
                  <c:v>1.4267924936145704E-2</c:v>
                </c:pt>
                <c:pt idx="6">
                  <c:v>1.7977853583322712E-2</c:v>
                </c:pt>
                <c:pt idx="7">
                  <c:v>2.9734456024812173E-2</c:v>
                </c:pt>
                <c:pt idx="8">
                  <c:v>2.8070717589194438E-2</c:v>
                </c:pt>
                <c:pt idx="9">
                  <c:v>2.4798239532039523E-2</c:v>
                </c:pt>
                <c:pt idx="10">
                  <c:v>2.3606767909010284E-2</c:v>
                </c:pt>
                <c:pt idx="11">
                  <c:v>2.6954645840553293E-2</c:v>
                </c:pt>
                <c:pt idx="12">
                  <c:v>2.0414511459888041E-2</c:v>
                </c:pt>
                <c:pt idx="13">
                  <c:v>2.0292504573383163E-2</c:v>
                </c:pt>
                <c:pt idx="14">
                  <c:v>1.4092752226049332E-2</c:v>
                </c:pt>
                <c:pt idx="15">
                  <c:v>6.9322718555145935E-3</c:v>
                </c:pt>
                <c:pt idx="16">
                  <c:v>1.911486244601357E-3</c:v>
                </c:pt>
                <c:pt idx="17">
                  <c:v>-1.8126618740234024E-3</c:v>
                </c:pt>
                <c:pt idx="18">
                  <c:v>-1.4640386918007842E-3</c:v>
                </c:pt>
                <c:pt idx="19">
                  <c:v>2.698626190612341E-3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daily_8h30_data!$M$46</c:f>
              <c:strCache>
                <c:ptCount val="1"/>
                <c:pt idx="0">
                  <c:v>1d_change</c:v>
                </c:pt>
              </c:strCache>
            </c:strRef>
          </c:tx>
          <c:spPr>
            <a:solidFill>
              <a:srgbClr val="00B050">
                <a:alpha val="50196"/>
              </a:srgbClr>
            </a:solidFill>
            <a:ln w="25400">
              <a:noFill/>
            </a:ln>
            <a:effectLst/>
          </c:spPr>
          <c:invertIfNegative val="1"/>
          <c:cat>
            <c:numRef>
              <c:f>daily_8h30_data!$J$47:$J$66</c:f>
              <c:numCache>
                <c:formatCode>m/d/yyyy</c:formatCode>
                <c:ptCount val="20"/>
                <c:pt idx="0">
                  <c:v>45877</c:v>
                </c:pt>
                <c:pt idx="1">
                  <c:v>45876</c:v>
                </c:pt>
                <c:pt idx="2">
                  <c:v>45875</c:v>
                </c:pt>
                <c:pt idx="3">
                  <c:v>45874</c:v>
                </c:pt>
                <c:pt idx="4">
                  <c:v>45873</c:v>
                </c:pt>
                <c:pt idx="5">
                  <c:v>45872</c:v>
                </c:pt>
                <c:pt idx="6">
                  <c:v>45871</c:v>
                </c:pt>
                <c:pt idx="7">
                  <c:v>45870</c:v>
                </c:pt>
                <c:pt idx="8">
                  <c:v>45869</c:v>
                </c:pt>
                <c:pt idx="9">
                  <c:v>45868</c:v>
                </c:pt>
                <c:pt idx="10">
                  <c:v>45867</c:v>
                </c:pt>
                <c:pt idx="11">
                  <c:v>45866</c:v>
                </c:pt>
                <c:pt idx="12">
                  <c:v>45865</c:v>
                </c:pt>
                <c:pt idx="13">
                  <c:v>45863</c:v>
                </c:pt>
                <c:pt idx="14">
                  <c:v>45862</c:v>
                </c:pt>
                <c:pt idx="15">
                  <c:v>45861</c:v>
                </c:pt>
                <c:pt idx="16">
                  <c:v>45860</c:v>
                </c:pt>
                <c:pt idx="17">
                  <c:v>45859</c:v>
                </c:pt>
                <c:pt idx="18">
                  <c:v>45858</c:v>
                </c:pt>
                <c:pt idx="19">
                  <c:v>45857</c:v>
                </c:pt>
              </c:numCache>
            </c:numRef>
          </c:cat>
          <c:val>
            <c:numRef>
              <c:f>daily_8h30_data!$M$47:$M$66</c:f>
              <c:numCache>
                <c:formatCode>General</c:formatCode>
                <c:ptCount val="20"/>
                <c:pt idx="0">
                  <c:v>-2.6352267229734494E-3</c:v>
                </c:pt>
                <c:pt idx="1">
                  <c:v>7.6580526113065872E-3</c:v>
                </c:pt>
                <c:pt idx="2">
                  <c:v>-3.5866563839839216E-3</c:v>
                </c:pt>
                <c:pt idx="3">
                  <c:v>1.1881958750954436E-3</c:v>
                </c:pt>
                <c:pt idx="4">
                  <c:v>5.2995892867389038E-3</c:v>
                </c:pt>
                <c:pt idx="5">
                  <c:v>-2.4682224538008501E-4</c:v>
                </c:pt>
                <c:pt idx="6">
                  <c:v>-7.9225648827985218E-4</c:v>
                </c:pt>
                <c:pt idx="7">
                  <c:v>2.0233097137246414E-2</c:v>
                </c:pt>
                <c:pt idx="8">
                  <c:v>5.3331150256208382E-4</c:v>
                </c:pt>
                <c:pt idx="9">
                  <c:v>-1.085912665333244E-2</c:v>
                </c:pt>
                <c:pt idx="10">
                  <c:v>3.3459335408476676E-3</c:v>
                </c:pt>
                <c:pt idx="11">
                  <c:v>-5.9736086732543603E-3</c:v>
                </c:pt>
                <c:pt idx="12">
                  <c:v>-2.3358974733246329E-3</c:v>
                </c:pt>
                <c:pt idx="13">
                  <c:v>-7.6473540618465785E-3</c:v>
                </c:pt>
                <c:pt idx="14">
                  <c:v>-5.6379678138848144E-3</c:v>
                </c:pt>
                <c:pt idx="15">
                  <c:v>-9.1779117885240069E-3</c:v>
                </c:pt>
                <c:pt idx="16">
                  <c:v>8.6885428554648314E-3</c:v>
                </c:pt>
                <c:pt idx="17">
                  <c:v>1.3497264044440627E-2</c:v>
                </c:pt>
                <c:pt idx="18">
                  <c:v>-1.5034382564399484E-3</c:v>
                </c:pt>
                <c:pt idx="19">
                  <c:v>8.9568270873807698E-4</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daily_8h30_data!$N$46</c:f>
              <c:strCache>
                <c:ptCount val="1"/>
                <c:pt idx="0">
                  <c:v>cum_change</c:v>
                </c:pt>
              </c:strCache>
            </c:strRef>
          </c:tx>
          <c:spPr>
            <a:ln w="19050" cap="rnd">
              <a:solidFill>
                <a:srgbClr val="054372"/>
              </a:solidFill>
              <a:round/>
            </a:ln>
            <a:effectLst/>
          </c:spPr>
          <c:marker>
            <c:symbol val="none"/>
          </c:marker>
          <c:cat>
            <c:numRef>
              <c:f>daily_8h30_data!$J$47:$J$66</c:f>
              <c:numCache>
                <c:formatCode>m/d/yyyy</c:formatCode>
                <c:ptCount val="20"/>
                <c:pt idx="0">
                  <c:v>45877</c:v>
                </c:pt>
                <c:pt idx="1">
                  <c:v>45876</c:v>
                </c:pt>
                <c:pt idx="2">
                  <c:v>45875</c:v>
                </c:pt>
                <c:pt idx="3">
                  <c:v>45874</c:v>
                </c:pt>
                <c:pt idx="4">
                  <c:v>45873</c:v>
                </c:pt>
                <c:pt idx="5">
                  <c:v>45872</c:v>
                </c:pt>
                <c:pt idx="6">
                  <c:v>45871</c:v>
                </c:pt>
                <c:pt idx="7">
                  <c:v>45870</c:v>
                </c:pt>
                <c:pt idx="8">
                  <c:v>45869</c:v>
                </c:pt>
                <c:pt idx="9">
                  <c:v>45868</c:v>
                </c:pt>
                <c:pt idx="10">
                  <c:v>45867</c:v>
                </c:pt>
                <c:pt idx="11">
                  <c:v>45866</c:v>
                </c:pt>
                <c:pt idx="12">
                  <c:v>45865</c:v>
                </c:pt>
                <c:pt idx="13">
                  <c:v>45863</c:v>
                </c:pt>
                <c:pt idx="14">
                  <c:v>45862</c:v>
                </c:pt>
                <c:pt idx="15">
                  <c:v>45861</c:v>
                </c:pt>
                <c:pt idx="16">
                  <c:v>45860</c:v>
                </c:pt>
                <c:pt idx="17">
                  <c:v>45859</c:v>
                </c:pt>
                <c:pt idx="18">
                  <c:v>45858</c:v>
                </c:pt>
                <c:pt idx="19">
                  <c:v>45857</c:v>
                </c:pt>
              </c:numCache>
            </c:numRef>
          </c:cat>
          <c:val>
            <c:numRef>
              <c:f>daily_8h30_data!$N$47:$N$66</c:f>
              <c:numCache>
                <c:formatCode>General</c:formatCode>
                <c:ptCount val="20"/>
                <c:pt idx="0">
                  <c:v>1.0943403001216545E-2</c:v>
                </c:pt>
                <c:pt idx="1">
                  <c:v>1.3578629724189994E-2</c:v>
                </c:pt>
                <c:pt idx="2">
                  <c:v>5.9205771128834073E-3</c:v>
                </c:pt>
                <c:pt idx="3">
                  <c:v>9.5072334968673289E-3</c:v>
                </c:pt>
                <c:pt idx="4">
                  <c:v>8.3190376217718853E-3</c:v>
                </c:pt>
                <c:pt idx="5">
                  <c:v>3.0194483350329815E-3</c:v>
                </c:pt>
                <c:pt idx="6">
                  <c:v>3.2662705804130665E-3</c:v>
                </c:pt>
                <c:pt idx="7">
                  <c:v>4.0585270686929187E-3</c:v>
                </c:pt>
                <c:pt idx="8">
                  <c:v>-1.6174570068553495E-2</c:v>
                </c:pt>
                <c:pt idx="9">
                  <c:v>-1.6707881571115579E-2</c:v>
                </c:pt>
                <c:pt idx="10">
                  <c:v>-5.8487549177831388E-3</c:v>
                </c:pt>
                <c:pt idx="11">
                  <c:v>-9.1946884586308064E-3</c:v>
                </c:pt>
                <c:pt idx="12">
                  <c:v>-3.2210797853764461E-3</c:v>
                </c:pt>
                <c:pt idx="13">
                  <c:v>-8.8518231205181319E-4</c:v>
                </c:pt>
                <c:pt idx="14">
                  <c:v>6.7621717497947653E-3</c:v>
                </c:pt>
                <c:pt idx="15">
                  <c:v>1.240013956367958E-2</c:v>
                </c:pt>
                <c:pt idx="16">
                  <c:v>2.1578051352203587E-2</c:v>
                </c:pt>
                <c:pt idx="17">
                  <c:v>1.2889508496738755E-2</c:v>
                </c:pt>
                <c:pt idx="18">
                  <c:v>-6.0775554770187146E-4</c:v>
                </c:pt>
                <c:pt idx="19">
                  <c:v>8.9568270873807698E-4</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daily_8h30_data!$S$46</c:f>
              <c:strCache>
                <c:ptCount val="1"/>
                <c:pt idx="0">
                  <c:v>1d_change</c:v>
                </c:pt>
              </c:strCache>
            </c:strRef>
          </c:tx>
          <c:spPr>
            <a:solidFill>
              <a:srgbClr val="00B050">
                <a:alpha val="50196"/>
              </a:srgbClr>
            </a:solidFill>
            <a:ln w="25400">
              <a:noFill/>
            </a:ln>
            <a:effectLst/>
          </c:spPr>
          <c:invertIfNegative val="1"/>
          <c:cat>
            <c:numRef>
              <c:f>daily_8h30_data!$P$47:$P$66</c:f>
              <c:numCache>
                <c:formatCode>m/d/yyyy</c:formatCode>
                <c:ptCount val="20"/>
                <c:pt idx="0">
                  <c:v>45876</c:v>
                </c:pt>
                <c:pt idx="1">
                  <c:v>45875</c:v>
                </c:pt>
                <c:pt idx="2">
                  <c:v>45874</c:v>
                </c:pt>
                <c:pt idx="3">
                  <c:v>45873</c:v>
                </c:pt>
                <c:pt idx="4">
                  <c:v>45872</c:v>
                </c:pt>
                <c:pt idx="5">
                  <c:v>45870</c:v>
                </c:pt>
                <c:pt idx="6">
                  <c:v>45869</c:v>
                </c:pt>
                <c:pt idx="7">
                  <c:v>45828</c:v>
                </c:pt>
                <c:pt idx="8">
                  <c:v>45827</c:v>
                </c:pt>
                <c:pt idx="9">
                  <c:v>45826</c:v>
                </c:pt>
                <c:pt idx="10">
                  <c:v>45825</c:v>
                </c:pt>
                <c:pt idx="11">
                  <c:v>45824</c:v>
                </c:pt>
                <c:pt idx="12">
                  <c:v>45823</c:v>
                </c:pt>
                <c:pt idx="13">
                  <c:v>45821</c:v>
                </c:pt>
                <c:pt idx="14">
                  <c:v>45820</c:v>
                </c:pt>
                <c:pt idx="15">
                  <c:v>45819</c:v>
                </c:pt>
                <c:pt idx="16">
                  <c:v>45818</c:v>
                </c:pt>
                <c:pt idx="17">
                  <c:v>45817</c:v>
                </c:pt>
                <c:pt idx="18">
                  <c:v>45816</c:v>
                </c:pt>
                <c:pt idx="19">
                  <c:v>45814</c:v>
                </c:pt>
              </c:numCache>
            </c:numRef>
          </c:cat>
          <c:val>
            <c:numRef>
              <c:f>daily_8h30_data!$S$47:$S$66</c:f>
              <c:numCache>
                <c:formatCode>General</c:formatCode>
                <c:ptCount val="20"/>
                <c:pt idx="0">
                  <c:v>-1.3679030140962944E-2</c:v>
                </c:pt>
                <c:pt idx="1">
                  <c:v>-8.3596621646421232E-3</c:v>
                </c:pt>
                <c:pt idx="2">
                  <c:v>-7.2032427196390136E-3</c:v>
                </c:pt>
                <c:pt idx="3">
                  <c:v>-8.2310729044995368E-3</c:v>
                </c:pt>
                <c:pt idx="4">
                  <c:v>1.5536092974799409E-4</c:v>
                </c:pt>
                <c:pt idx="5">
                  <c:v>-3.4348297261451277E-2</c:v>
                </c:pt>
                <c:pt idx="6">
                  <c:v>-0.1110666910807292</c:v>
                </c:pt>
                <c:pt idx="7">
                  <c:v>-8.8542115125922471E-3</c:v>
                </c:pt>
                <c:pt idx="8">
                  <c:v>7.589876250405414E-3</c:v>
                </c:pt>
                <c:pt idx="9">
                  <c:v>-1.9933757591881207E-3</c:v>
                </c:pt>
                <c:pt idx="10">
                  <c:v>4.4123772979621112E-2</c:v>
                </c:pt>
                <c:pt idx="11">
                  <c:v>-2.2514628869242603E-2</c:v>
                </c:pt>
                <c:pt idx="12">
                  <c:v>7.5157563468732924E-3</c:v>
                </c:pt>
                <c:pt idx="13">
                  <c:v>-1.0010793859575817E-2</c:v>
                </c:pt>
                <c:pt idx="14">
                  <c:v>8.8499398950691477E-2</c:v>
                </c:pt>
                <c:pt idx="15">
                  <c:v>4.5412632684932674E-2</c:v>
                </c:pt>
                <c:pt idx="16">
                  <c:v>-6.7278659195770807E-3</c:v>
                </c:pt>
                <c:pt idx="17">
                  <c:v>1.3168062493189137E-2</c:v>
                </c:pt>
                <c:pt idx="18">
                  <c:v>-3.396535474919582E-3</c:v>
                </c:pt>
                <c:pt idx="19">
                  <c:v>2.4679601031301956E-2</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daily_8h30_data!$T$46</c:f>
              <c:strCache>
                <c:ptCount val="1"/>
                <c:pt idx="0">
                  <c:v>cum_change</c:v>
                </c:pt>
              </c:strCache>
            </c:strRef>
          </c:tx>
          <c:spPr>
            <a:ln w="19050" cap="rnd">
              <a:solidFill>
                <a:srgbClr val="054372"/>
              </a:solidFill>
              <a:round/>
            </a:ln>
            <a:effectLst/>
          </c:spPr>
          <c:marker>
            <c:symbol val="none"/>
          </c:marker>
          <c:cat>
            <c:numRef>
              <c:f>daily_8h30_data!$P$47:$P$66</c:f>
              <c:numCache>
                <c:formatCode>m/d/yyyy</c:formatCode>
                <c:ptCount val="20"/>
                <c:pt idx="0">
                  <c:v>45876</c:v>
                </c:pt>
                <c:pt idx="1">
                  <c:v>45875</c:v>
                </c:pt>
                <c:pt idx="2">
                  <c:v>45874</c:v>
                </c:pt>
                <c:pt idx="3">
                  <c:v>45873</c:v>
                </c:pt>
                <c:pt idx="4">
                  <c:v>45872</c:v>
                </c:pt>
                <c:pt idx="5">
                  <c:v>45870</c:v>
                </c:pt>
                <c:pt idx="6">
                  <c:v>45869</c:v>
                </c:pt>
                <c:pt idx="7">
                  <c:v>45828</c:v>
                </c:pt>
                <c:pt idx="8">
                  <c:v>45827</c:v>
                </c:pt>
                <c:pt idx="9">
                  <c:v>45826</c:v>
                </c:pt>
                <c:pt idx="10">
                  <c:v>45825</c:v>
                </c:pt>
                <c:pt idx="11">
                  <c:v>45824</c:v>
                </c:pt>
                <c:pt idx="12">
                  <c:v>45823</c:v>
                </c:pt>
                <c:pt idx="13">
                  <c:v>45821</c:v>
                </c:pt>
                <c:pt idx="14">
                  <c:v>45820</c:v>
                </c:pt>
                <c:pt idx="15">
                  <c:v>45819</c:v>
                </c:pt>
                <c:pt idx="16">
                  <c:v>45818</c:v>
                </c:pt>
                <c:pt idx="17">
                  <c:v>45817</c:v>
                </c:pt>
                <c:pt idx="18">
                  <c:v>45816</c:v>
                </c:pt>
                <c:pt idx="19">
                  <c:v>45814</c:v>
                </c:pt>
              </c:numCache>
            </c:numRef>
          </c:cat>
          <c:val>
            <c:numRef>
              <c:f>daily_8h30_data!$T$47:$T$66</c:f>
              <c:numCache>
                <c:formatCode>General</c:formatCode>
                <c:ptCount val="20"/>
                <c:pt idx="0">
                  <c:v>-5.2409460002564856E-3</c:v>
                </c:pt>
                <c:pt idx="1">
                  <c:v>8.4380841407064588E-3</c:v>
                </c:pt>
                <c:pt idx="2">
                  <c:v>1.6797746305348582E-2</c:v>
                </c:pt>
                <c:pt idx="3">
                  <c:v>2.4000989024987596E-2</c:v>
                </c:pt>
                <c:pt idx="4">
                  <c:v>3.2232061929487132E-2</c:v>
                </c:pt>
                <c:pt idx="5">
                  <c:v>3.2076700999739138E-2</c:v>
                </c:pt>
                <c:pt idx="6">
                  <c:v>6.6424998261190416E-2</c:v>
                </c:pt>
                <c:pt idx="7">
                  <c:v>0.17749168934191961</c:v>
                </c:pt>
                <c:pt idx="8">
                  <c:v>0.18634590085451186</c:v>
                </c:pt>
                <c:pt idx="9">
                  <c:v>0.17875602460410644</c:v>
                </c:pt>
                <c:pt idx="10">
                  <c:v>0.18074940036329457</c:v>
                </c:pt>
                <c:pt idx="11">
                  <c:v>0.13662562738367345</c:v>
                </c:pt>
                <c:pt idx="12">
                  <c:v>0.15914025625291606</c:v>
                </c:pt>
                <c:pt idx="13">
                  <c:v>0.15162449990604276</c:v>
                </c:pt>
                <c:pt idx="14">
                  <c:v>0.16163529376561858</c:v>
                </c:pt>
                <c:pt idx="15">
                  <c:v>7.3135894814927105E-2</c:v>
                </c:pt>
                <c:pt idx="16">
                  <c:v>2.772326212999443E-2</c:v>
                </c:pt>
                <c:pt idx="17">
                  <c:v>3.4451128049571511E-2</c:v>
                </c:pt>
                <c:pt idx="18">
                  <c:v>2.1283065556382375E-2</c:v>
                </c:pt>
                <c:pt idx="19">
                  <c:v>2.4679601031301956E-2</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1695010416"/>
        <c:axId val="1695023376"/>
      </c:lineChart>
      <c:catAx>
        <c:axId val="855971327"/>
        <c:scaling>
          <c:orientation val="maxMin"/>
        </c:scaling>
        <c:delete val="1"/>
        <c:axPos val="b"/>
        <c:numFmt formatCode="m/d/yyyy" sourceLinked="1"/>
        <c:majorTickMark val="out"/>
        <c:minorTickMark val="none"/>
        <c:tickLblPos val="none"/>
        <c:crossAx val="855981407"/>
        <c:crosses val="autoZero"/>
        <c:auto val="0"/>
        <c:lblAlgn val="ctr"/>
        <c:lblOffset val="100"/>
        <c:noMultiLvlLbl val="0"/>
      </c:catAx>
      <c:valAx>
        <c:axId val="855981407"/>
        <c:scaling>
          <c:orientation val="minMax"/>
        </c:scaling>
        <c:delete val="1"/>
        <c:axPos val="r"/>
        <c:numFmt formatCode="0%" sourceLinked="0"/>
        <c:majorTickMark val="out"/>
        <c:minorTickMark val="none"/>
        <c:tickLblPos val="none"/>
        <c:crossAx val="855971327"/>
        <c:crosses val="autoZero"/>
        <c:crossBetween val="between"/>
      </c:valAx>
      <c:valAx>
        <c:axId val="1695023376"/>
        <c:scaling>
          <c:orientation val="minMax"/>
        </c:scaling>
        <c:delete val="1"/>
        <c:axPos val="l"/>
        <c:numFmt formatCode="General" sourceLinked="1"/>
        <c:majorTickMark val="out"/>
        <c:minorTickMark val="none"/>
        <c:tickLblPos val="nextTo"/>
        <c:crossAx val="1695010416"/>
        <c:crosses val="autoZero"/>
        <c:crossBetween val="between"/>
      </c:valAx>
      <c:dateAx>
        <c:axId val="1695010416"/>
        <c:scaling>
          <c:orientation val="minMax"/>
        </c:scaling>
        <c:delete val="1"/>
        <c:axPos val="b"/>
        <c:numFmt formatCode="m/d/yyyy" sourceLinked="1"/>
        <c:majorTickMark val="out"/>
        <c:minorTickMark val="none"/>
        <c:tickLblPos val="nextTo"/>
        <c:crossAx val="1695023376"/>
        <c:crosses val="autoZero"/>
        <c:auto val="1"/>
        <c:lblOffset val="100"/>
        <c:baseTimeUnit val="days"/>
        <c:majorUnit val="1"/>
        <c:minorUnit val="1"/>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daily_8h30_data!$Y$46</c:f>
              <c:strCache>
                <c:ptCount val="1"/>
                <c:pt idx="0">
                  <c:v>1d_change</c:v>
                </c:pt>
              </c:strCache>
            </c:strRef>
          </c:tx>
          <c:spPr>
            <a:solidFill>
              <a:srgbClr val="00B050">
                <a:alpha val="50196"/>
              </a:srgbClr>
            </a:solidFill>
            <a:ln w="25400">
              <a:noFill/>
            </a:ln>
            <a:effectLst/>
          </c:spPr>
          <c:invertIfNegative val="1"/>
          <c:cat>
            <c:numRef>
              <c:f>daily_8h30_data!$V$47:$V$66</c:f>
              <c:numCache>
                <c:formatCode>m/d/yyyy</c:formatCode>
                <c:ptCount val="20"/>
                <c:pt idx="0">
                  <c:v>45877</c:v>
                </c:pt>
                <c:pt idx="1">
                  <c:v>45876</c:v>
                </c:pt>
                <c:pt idx="2">
                  <c:v>45875</c:v>
                </c:pt>
                <c:pt idx="3">
                  <c:v>45874</c:v>
                </c:pt>
                <c:pt idx="4">
                  <c:v>45873</c:v>
                </c:pt>
                <c:pt idx="5">
                  <c:v>45872</c:v>
                </c:pt>
                <c:pt idx="6">
                  <c:v>45871</c:v>
                </c:pt>
                <c:pt idx="7">
                  <c:v>45870</c:v>
                </c:pt>
                <c:pt idx="8">
                  <c:v>45869</c:v>
                </c:pt>
                <c:pt idx="9">
                  <c:v>45868</c:v>
                </c:pt>
                <c:pt idx="10">
                  <c:v>45867</c:v>
                </c:pt>
                <c:pt idx="11">
                  <c:v>45866</c:v>
                </c:pt>
                <c:pt idx="12">
                  <c:v>45865</c:v>
                </c:pt>
                <c:pt idx="13">
                  <c:v>45863</c:v>
                </c:pt>
                <c:pt idx="14">
                  <c:v>45862</c:v>
                </c:pt>
                <c:pt idx="15">
                  <c:v>45861</c:v>
                </c:pt>
                <c:pt idx="16">
                  <c:v>45860</c:v>
                </c:pt>
                <c:pt idx="17">
                  <c:v>45859</c:v>
                </c:pt>
                <c:pt idx="18">
                  <c:v>45858</c:v>
                </c:pt>
                <c:pt idx="19">
                  <c:v>45857</c:v>
                </c:pt>
              </c:numCache>
            </c:numRef>
          </c:cat>
          <c:val>
            <c:numRef>
              <c:f>daily_8h30_data!$Y$47:$Y$66</c:f>
              <c:numCache>
                <c:formatCode>General</c:formatCode>
                <c:ptCount val="20"/>
                <c:pt idx="0">
                  <c:v>1.1374046880070487E-3</c:v>
                </c:pt>
                <c:pt idx="1">
                  <c:v>-1.712271350040151E-3</c:v>
                </c:pt>
                <c:pt idx="2">
                  <c:v>-5.7717969240052014E-3</c:v>
                </c:pt>
                <c:pt idx="3">
                  <c:v>8.2965416957003768E-4</c:v>
                </c:pt>
                <c:pt idx="4">
                  <c:v>-1.3125750982767581E-4</c:v>
                </c:pt>
                <c:pt idx="5">
                  <c:v>-1.7786555142396132E-5</c:v>
                </c:pt>
                <c:pt idx="6">
                  <c:v>2.4002480224960543E-4</c:v>
                </c:pt>
                <c:pt idx="7">
                  <c:v>-1.3815203359542116E-2</c:v>
                </c:pt>
                <c:pt idx="8">
                  <c:v>2.2312063589893238E-3</c:v>
                </c:pt>
                <c:pt idx="9">
                  <c:v>9.3799118468682607E-3</c:v>
                </c:pt>
                <c:pt idx="10">
                  <c:v>2.7263246020585719E-3</c:v>
                </c:pt>
                <c:pt idx="11">
                  <c:v>2.9134469165947863E-4</c:v>
                </c:pt>
                <c:pt idx="12">
                  <c:v>9.9664225271447471E-3</c:v>
                </c:pt>
                <c:pt idx="13">
                  <c:v>1.5015594753928774E-3</c:v>
                </c:pt>
                <c:pt idx="14">
                  <c:v>2.8508305798091715E-3</c:v>
                </c:pt>
                <c:pt idx="15">
                  <c:v>-1.9832627800802083E-3</c:v>
                </c:pt>
                <c:pt idx="16">
                  <c:v>-4.7082982885089386E-3</c:v>
                </c:pt>
                <c:pt idx="17">
                  <c:v>-1.0251407191124162E-3</c:v>
                </c:pt>
                <c:pt idx="18">
                  <c:v>1.4116606975700385E-4</c:v>
                </c:pt>
                <c:pt idx="19">
                  <c:v>-5.5536045056360228E-3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daily_8h30_data!$Z$46</c:f>
              <c:strCache>
                <c:ptCount val="1"/>
                <c:pt idx="0">
                  <c:v>cum_change</c:v>
                </c:pt>
              </c:strCache>
            </c:strRef>
          </c:tx>
          <c:spPr>
            <a:ln w="19050" cap="rnd">
              <a:solidFill>
                <a:srgbClr val="054372"/>
              </a:solidFill>
              <a:round/>
            </a:ln>
            <a:effectLst/>
          </c:spPr>
          <c:marker>
            <c:symbol val="none"/>
          </c:marker>
          <c:cat>
            <c:numRef>
              <c:f>daily_8h30_data!$V$47:$V$66</c:f>
              <c:numCache>
                <c:formatCode>m/d/yyyy</c:formatCode>
                <c:ptCount val="20"/>
                <c:pt idx="0">
                  <c:v>45877</c:v>
                </c:pt>
                <c:pt idx="1">
                  <c:v>45876</c:v>
                </c:pt>
                <c:pt idx="2">
                  <c:v>45875</c:v>
                </c:pt>
                <c:pt idx="3">
                  <c:v>45874</c:v>
                </c:pt>
                <c:pt idx="4">
                  <c:v>45873</c:v>
                </c:pt>
                <c:pt idx="5">
                  <c:v>45872</c:v>
                </c:pt>
                <c:pt idx="6">
                  <c:v>45871</c:v>
                </c:pt>
                <c:pt idx="7">
                  <c:v>45870</c:v>
                </c:pt>
                <c:pt idx="8">
                  <c:v>45869</c:v>
                </c:pt>
                <c:pt idx="9">
                  <c:v>45868</c:v>
                </c:pt>
                <c:pt idx="10">
                  <c:v>45867</c:v>
                </c:pt>
                <c:pt idx="11">
                  <c:v>45866</c:v>
                </c:pt>
                <c:pt idx="12">
                  <c:v>45865</c:v>
                </c:pt>
                <c:pt idx="13">
                  <c:v>45863</c:v>
                </c:pt>
                <c:pt idx="14">
                  <c:v>45862</c:v>
                </c:pt>
                <c:pt idx="15">
                  <c:v>45861</c:v>
                </c:pt>
                <c:pt idx="16">
                  <c:v>45860</c:v>
                </c:pt>
                <c:pt idx="17">
                  <c:v>45859</c:v>
                </c:pt>
                <c:pt idx="18">
                  <c:v>45858</c:v>
                </c:pt>
                <c:pt idx="19">
                  <c:v>45857</c:v>
                </c:pt>
              </c:numCache>
            </c:numRef>
          </c:cat>
          <c:val>
            <c:numRef>
              <c:f>daily_8h30_data!$Z$47:$Z$66</c:f>
              <c:numCache>
                <c:formatCode>General</c:formatCode>
                <c:ptCount val="20"/>
                <c:pt idx="0">
                  <c:v>-3.4227721803889999E-3</c:v>
                </c:pt>
                <c:pt idx="1">
                  <c:v>-4.5601768683960486E-3</c:v>
                </c:pt>
                <c:pt idx="2">
                  <c:v>-2.8479055183558977E-3</c:v>
                </c:pt>
                <c:pt idx="3">
                  <c:v>2.9238914056493037E-3</c:v>
                </c:pt>
                <c:pt idx="4">
                  <c:v>2.094237236079266E-3</c:v>
                </c:pt>
                <c:pt idx="5">
                  <c:v>2.2254947459069419E-3</c:v>
                </c:pt>
                <c:pt idx="6">
                  <c:v>2.243281301049338E-3</c:v>
                </c:pt>
                <c:pt idx="7">
                  <c:v>2.0032564987997326E-3</c:v>
                </c:pt>
                <c:pt idx="8">
                  <c:v>1.5818459858341849E-2</c:v>
                </c:pt>
                <c:pt idx="9">
                  <c:v>1.3587253499352525E-2</c:v>
                </c:pt>
                <c:pt idx="10">
                  <c:v>4.2073416524842644E-3</c:v>
                </c:pt>
                <c:pt idx="11">
                  <c:v>1.4810170504256925E-3</c:v>
                </c:pt>
                <c:pt idx="12">
                  <c:v>1.1896723587662139E-3</c:v>
                </c:pt>
                <c:pt idx="13">
                  <c:v>-8.7767501683785332E-3</c:v>
                </c:pt>
                <c:pt idx="14">
                  <c:v>-1.0278309643771411E-2</c:v>
                </c:pt>
                <c:pt idx="15">
                  <c:v>-1.3129140223580582E-2</c:v>
                </c:pt>
                <c:pt idx="16">
                  <c:v>-1.1145877443500374E-2</c:v>
                </c:pt>
                <c:pt idx="17">
                  <c:v>-6.4375791549914352E-3</c:v>
                </c:pt>
                <c:pt idx="18">
                  <c:v>-5.412438435879019E-3</c:v>
                </c:pt>
                <c:pt idx="19">
                  <c:v>-5.5536045056360228E-3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984223674631575E-2"/>
          <c:y val="0.14403822767906665"/>
          <c:w val="0.84285994482998816"/>
          <c:h val="0.69467988036445982"/>
        </c:manualLayout>
      </c:layout>
      <c:lineChart>
        <c:grouping val="standard"/>
        <c:varyColors val="0"/>
        <c:ser>
          <c:idx val="0"/>
          <c:order val="0"/>
          <c:tx>
            <c:v>Kỳ hạn qua đêm</c:v>
          </c:tx>
          <c:spPr>
            <a:ln w="19050" cap="rnd">
              <a:solidFill>
                <a:srgbClr val="00B050"/>
              </a:solidFill>
              <a:round/>
            </a:ln>
            <a:effectLst/>
          </c:spPr>
          <c:marker>
            <c:symbol val="none"/>
          </c:marker>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daily_8h30_mm!$B$2:$B$25</c:f>
              <c:numCache>
                <c:formatCode>General</c:formatCode>
                <c:ptCount val="24"/>
                <c:pt idx="0">
                  <c:v>5.4800000000000001E-2</c:v>
                </c:pt>
                <c:pt idx="1">
                  <c:v>5.4800000000000001E-2</c:v>
                </c:pt>
                <c:pt idx="2">
                  <c:v>5.4800000000000001E-2</c:v>
                </c:pt>
                <c:pt idx="3">
                  <c:v>5.2200000000000003E-2</c:v>
                </c:pt>
                <c:pt idx="4">
                  <c:v>5.3600000000000002E-2</c:v>
                </c:pt>
                <c:pt idx="5">
                  <c:v>3.3500000000000002E-2</c:v>
                </c:pt>
                <c:pt idx="6">
                  <c:v>3.6700000000000003E-2</c:v>
                </c:pt>
                <c:pt idx="7">
                  <c:v>4.3299999999999998E-2</c:v>
                </c:pt>
                <c:pt idx="8">
                  <c:v>5.8500000000000003E-2</c:v>
                </c:pt>
                <c:pt idx="9">
                  <c:v>6.5000000000000002E-2</c:v>
                </c:pt>
                <c:pt idx="10">
                  <c:v>5.9499999999999997E-2</c:v>
                </c:pt>
                <c:pt idx="11">
                  <c:v>5.2600000000000001E-2</c:v>
                </c:pt>
                <c:pt idx="12">
                  <c:v>5.04E-2</c:v>
                </c:pt>
                <c:pt idx="13">
                  <c:v>4.9299999999999997E-2</c:v>
                </c:pt>
                <c:pt idx="14">
                  <c:v>5.0099999999999999E-2</c:v>
                </c:pt>
                <c:pt idx="15">
                  <c:v>5.1700000000000003E-2</c:v>
                </c:pt>
                <c:pt idx="16">
                  <c:v>5.0900000000000001E-2</c:v>
                </c:pt>
                <c:pt idx="17">
                  <c:v>4.7800000000000002E-2</c:v>
                </c:pt>
                <c:pt idx="18">
                  <c:v>4.6800000000000001E-2</c:v>
                </c:pt>
                <c:pt idx="19">
                  <c:v>4.65E-2</c:v>
                </c:pt>
                <c:pt idx="20">
                  <c:v>4.6899999999999997E-2</c:v>
                </c:pt>
                <c:pt idx="21">
                  <c:v>4.65E-2</c:v>
                </c:pt>
                <c:pt idx="22">
                  <c:v>4.48E-2</c:v>
                </c:pt>
                <c:pt idx="23">
                  <c:v>4.2500000000000003E-2</c:v>
                </c:pt>
              </c:numCache>
            </c:numRef>
          </c:val>
          <c:smooth val="1"/>
          <c:extLst>
            <c:ext xmlns:c16="http://schemas.microsoft.com/office/drawing/2014/chart" uri="{C3380CC4-5D6E-409C-BE32-E72D297353CC}">
              <c16:uniqueId val="{00000000-7F8A-4CD2-9B37-7EBC95ABA3C5}"/>
            </c:ext>
          </c:extLst>
        </c:ser>
        <c:ser>
          <c:idx val="1"/>
          <c:order val="1"/>
          <c:tx>
            <c:v>Ký hạn 1 tháng</c:v>
          </c:tx>
          <c:spPr>
            <a:ln w="19050" cap="rnd">
              <a:solidFill>
                <a:srgbClr val="11588C"/>
              </a:solidFill>
              <a:round/>
            </a:ln>
            <a:effectLst/>
          </c:spPr>
          <c:marker>
            <c:symbol val="none"/>
          </c:marker>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daily_8h30_mm!$C$2:$C$25</c:f>
              <c:numCache>
                <c:formatCode>General</c:formatCode>
                <c:ptCount val="24"/>
                <c:pt idx="0">
                  <c:v>5.2600000000000001E-2</c:v>
                </c:pt>
                <c:pt idx="1">
                  <c:v>5.2600000000000001E-2</c:v>
                </c:pt>
                <c:pt idx="2">
                  <c:v>5.2400000000000002E-2</c:v>
                </c:pt>
                <c:pt idx="3">
                  <c:v>4.82E-2</c:v>
                </c:pt>
                <c:pt idx="4">
                  <c:v>4.5100000000000001E-2</c:v>
                </c:pt>
                <c:pt idx="5">
                  <c:v>4.6399999999999997E-2</c:v>
                </c:pt>
                <c:pt idx="6">
                  <c:v>4.6600000000000003E-2</c:v>
                </c:pt>
                <c:pt idx="7">
                  <c:v>5.7799999999999997E-2</c:v>
                </c:pt>
                <c:pt idx="8">
                  <c:v>5.3400000000000003E-2</c:v>
                </c:pt>
                <c:pt idx="9">
                  <c:v>5.3900000000000003E-2</c:v>
                </c:pt>
                <c:pt idx="10">
                  <c:v>4.8800000000000003E-2</c:v>
                </c:pt>
                <c:pt idx="11">
                  <c:v>5.0200000000000002E-2</c:v>
                </c:pt>
                <c:pt idx="12">
                  <c:v>4.7699999999999999E-2</c:v>
                </c:pt>
                <c:pt idx="13">
                  <c:v>4.6699999999999998E-2</c:v>
                </c:pt>
                <c:pt idx="14">
                  <c:v>4.6699999999999998E-2</c:v>
                </c:pt>
                <c:pt idx="15">
                  <c:v>4.6399999999999997E-2</c:v>
                </c:pt>
                <c:pt idx="16">
                  <c:v>4.6100000000000002E-2</c:v>
                </c:pt>
                <c:pt idx="17">
                  <c:v>4.5499999999999999E-2</c:v>
                </c:pt>
                <c:pt idx="18">
                  <c:v>4.5900000000000003E-2</c:v>
                </c:pt>
                <c:pt idx="19">
                  <c:v>4.2999999999999997E-2</c:v>
                </c:pt>
                <c:pt idx="20">
                  <c:v>4.6699999999999998E-2</c:v>
                </c:pt>
                <c:pt idx="21">
                  <c:v>4.9099999999999998E-2</c:v>
                </c:pt>
                <c:pt idx="22">
                  <c:v>4.2799999999999998E-2</c:v>
                </c:pt>
                <c:pt idx="23">
                  <c:v>4.4699999999999997E-2</c:v>
                </c:pt>
              </c:numCache>
            </c:numRef>
          </c:val>
          <c:smooth val="1"/>
          <c:extLst>
            <c:ext xmlns:c16="http://schemas.microsoft.com/office/drawing/2014/chart" uri="{C3380CC4-5D6E-409C-BE32-E72D297353CC}">
              <c16:uniqueId val="{00000000-E95D-4379-AA5A-84A9996A8F72}"/>
            </c:ext>
          </c:extLst>
        </c:ser>
        <c:ser>
          <c:idx val="2"/>
          <c:order val="2"/>
          <c:tx>
            <c:v>Kỳ hạn 3 tháng</c:v>
          </c:tx>
          <c:spPr>
            <a:ln w="19050" cap="rnd">
              <a:solidFill>
                <a:srgbClr val="C00000"/>
              </a:solidFill>
              <a:round/>
            </a:ln>
            <a:effectLst/>
          </c:spPr>
          <c:marker>
            <c:symbol val="none"/>
          </c:marker>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daily_8h30_mm!$D$2:$D$25</c:f>
              <c:numCache>
                <c:formatCode>General</c:formatCode>
                <c:ptCount val="24"/>
                <c:pt idx="0">
                  <c:v>5.5100000000000003E-2</c:v>
                </c:pt>
                <c:pt idx="1">
                  <c:v>5.5100000000000003E-2</c:v>
                </c:pt>
                <c:pt idx="2">
                  <c:v>5.3600000000000002E-2</c:v>
                </c:pt>
                <c:pt idx="3">
                  <c:v>5.1299999999999998E-2</c:v>
                </c:pt>
                <c:pt idx="4">
                  <c:v>5.4600000000000003E-2</c:v>
                </c:pt>
                <c:pt idx="5">
                  <c:v>5.0200000000000002E-2</c:v>
                </c:pt>
                <c:pt idx="6">
                  <c:v>4.8500000000000001E-2</c:v>
                </c:pt>
                <c:pt idx="7">
                  <c:v>4.8099999999999997E-2</c:v>
                </c:pt>
                <c:pt idx="8">
                  <c:v>5.4399999999999997E-2</c:v>
                </c:pt>
                <c:pt idx="9">
                  <c:v>5.57E-2</c:v>
                </c:pt>
                <c:pt idx="10">
                  <c:v>5.1299999999999998E-2</c:v>
                </c:pt>
                <c:pt idx="11">
                  <c:v>4.9599999999999998E-2</c:v>
                </c:pt>
                <c:pt idx="12">
                  <c:v>5.0599999999999999E-2</c:v>
                </c:pt>
                <c:pt idx="13">
                  <c:v>4.7800000000000002E-2</c:v>
                </c:pt>
                <c:pt idx="14">
                  <c:v>4.8500000000000001E-2</c:v>
                </c:pt>
                <c:pt idx="15">
                  <c:v>4.9299999999999997E-2</c:v>
                </c:pt>
                <c:pt idx="16">
                  <c:v>4.9099999999999998E-2</c:v>
                </c:pt>
                <c:pt idx="17">
                  <c:v>4.7199999999999999E-2</c:v>
                </c:pt>
                <c:pt idx="18">
                  <c:v>4.7E-2</c:v>
                </c:pt>
                <c:pt idx="19">
                  <c:v>4.7800000000000002E-2</c:v>
                </c:pt>
                <c:pt idx="20">
                  <c:v>4.7100000000000003E-2</c:v>
                </c:pt>
                <c:pt idx="21">
                  <c:v>4.7500000000000001E-2</c:v>
                </c:pt>
                <c:pt idx="22">
                  <c:v>4.6399999999999997E-2</c:v>
                </c:pt>
                <c:pt idx="23">
                  <c:v>4.6600000000000003E-2</c:v>
                </c:pt>
              </c:numCache>
            </c:numRef>
          </c:val>
          <c:smooth val="1"/>
          <c:extLst>
            <c:ext xmlns:c16="http://schemas.microsoft.com/office/drawing/2014/chart" uri="{C3380CC4-5D6E-409C-BE32-E72D297353CC}">
              <c16:uniqueId val="{00000001-E95D-4379-AA5A-84A9996A8F72}"/>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layout>
        <c:manualLayout>
          <c:xMode val="edge"/>
          <c:yMode val="edge"/>
          <c:x val="0"/>
          <c:y val="6.5081447942051552E-3"/>
          <c:w val="0.99692501150029211"/>
          <c:h val="0.1302958152107717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578568227076173E-2"/>
          <c:y val="0.1775727032574321"/>
          <c:w val="0.86659208646050168"/>
          <c:h val="0.63647319530769275"/>
        </c:manualLayout>
      </c:layout>
      <c:lineChart>
        <c:grouping val="standard"/>
        <c:varyColors val="0"/>
        <c:ser>
          <c:idx val="2"/>
          <c:order val="2"/>
          <c:tx>
            <c:v>Tỷ giá NHTM bán ra          </c:v>
          </c:tx>
          <c:spPr>
            <a:ln w="19050" cap="rnd">
              <a:solidFill>
                <a:srgbClr val="054372"/>
              </a:solidFill>
              <a:round/>
            </a:ln>
            <a:effectLst/>
          </c:spPr>
          <c:marker>
            <c:symbol val="none"/>
          </c:marker>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daily_8h30_mm!$G$2:$G$25</c:f>
              <c:numCache>
                <c:formatCode>General</c:formatCode>
                <c:ptCount val="24"/>
                <c:pt idx="0">
                  <c:v>26390</c:v>
                </c:pt>
                <c:pt idx="1">
                  <c:v>26400</c:v>
                </c:pt>
                <c:pt idx="2">
                  <c:v>26420</c:v>
                </c:pt>
                <c:pt idx="3">
                  <c:v>26420</c:v>
                </c:pt>
                <c:pt idx="4">
                  <c:v>26380</c:v>
                </c:pt>
                <c:pt idx="5">
                  <c:v>26380</c:v>
                </c:pt>
                <c:pt idx="6">
                  <c:v>26390</c:v>
                </c:pt>
                <c:pt idx="7">
                  <c:v>26400</c:v>
                </c:pt>
                <c:pt idx="8">
                  <c:v>26380</c:v>
                </c:pt>
                <c:pt idx="9">
                  <c:v>26300</c:v>
                </c:pt>
                <c:pt idx="10">
                  <c:v>26300</c:v>
                </c:pt>
                <c:pt idx="11">
                  <c:v>26320</c:v>
                </c:pt>
                <c:pt idx="12">
                  <c:v>26320</c:v>
                </c:pt>
                <c:pt idx="13">
                  <c:v>26320</c:v>
                </c:pt>
                <c:pt idx="14">
                  <c:v>26330</c:v>
                </c:pt>
                <c:pt idx="15">
                  <c:v>26330</c:v>
                </c:pt>
                <c:pt idx="16">
                  <c:v>26340</c:v>
                </c:pt>
                <c:pt idx="17">
                  <c:v>26320</c:v>
                </c:pt>
                <c:pt idx="18">
                  <c:v>26310</c:v>
                </c:pt>
                <c:pt idx="19">
                  <c:v>26290</c:v>
                </c:pt>
                <c:pt idx="20">
                  <c:v>26290</c:v>
                </c:pt>
                <c:pt idx="21">
                  <c:v>26290</c:v>
                </c:pt>
                <c:pt idx="22">
                  <c:v>26320</c:v>
                </c:pt>
                <c:pt idx="23">
                  <c:v>26305</c:v>
                </c:pt>
              </c:numCache>
            </c:numRef>
          </c:val>
          <c:smooth val="1"/>
          <c:extLst>
            <c:ext xmlns:c16="http://schemas.microsoft.com/office/drawing/2014/chart" uri="{C3380CC4-5D6E-409C-BE32-E72D297353CC}">
              <c16:uniqueId val="{0000000A-C47F-4D0E-ACB9-48274A2CC420}"/>
            </c:ext>
          </c:extLst>
        </c:ser>
        <c:ser>
          <c:idx val="4"/>
          <c:order val="4"/>
          <c:tx>
            <c:v>Tỷ giá tự do bán ra</c:v>
          </c:tx>
          <c:spPr>
            <a:ln w="19050" cap="rnd">
              <a:solidFill>
                <a:srgbClr val="C00000"/>
              </a:solidFill>
              <a:round/>
            </a:ln>
            <a:effectLst/>
          </c:spPr>
          <c:marker>
            <c:symbol val="none"/>
          </c:marker>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daily_8h30_mm!$I$2:$I$25</c:f>
              <c:numCache>
                <c:formatCode>General</c:formatCode>
                <c:ptCount val="24"/>
                <c:pt idx="0">
                  <c:v>26480</c:v>
                </c:pt>
                <c:pt idx="1">
                  <c:v>26480</c:v>
                </c:pt>
                <c:pt idx="2">
                  <c:v>26480</c:v>
                </c:pt>
                <c:pt idx="3">
                  <c:v>26480</c:v>
                </c:pt>
                <c:pt idx="4">
                  <c:v>26450</c:v>
                </c:pt>
                <c:pt idx="5">
                  <c:v>26450</c:v>
                </c:pt>
                <c:pt idx="6">
                  <c:v>26450</c:v>
                </c:pt>
                <c:pt idx="7">
                  <c:v>26450</c:v>
                </c:pt>
                <c:pt idx="8">
                  <c:v>26460</c:v>
                </c:pt>
                <c:pt idx="9">
                  <c:v>26460</c:v>
                </c:pt>
                <c:pt idx="10">
                  <c:v>26460</c:v>
                </c:pt>
                <c:pt idx="11">
                  <c:v>26460</c:v>
                </c:pt>
                <c:pt idx="12">
                  <c:v>26460</c:v>
                </c:pt>
                <c:pt idx="13">
                  <c:v>26450</c:v>
                </c:pt>
                <c:pt idx="14">
                  <c:v>26420</c:v>
                </c:pt>
                <c:pt idx="15">
                  <c:v>26420</c:v>
                </c:pt>
                <c:pt idx="16">
                  <c:v>26420</c:v>
                </c:pt>
                <c:pt idx="17">
                  <c:v>26420</c:v>
                </c:pt>
                <c:pt idx="18">
                  <c:v>26420</c:v>
                </c:pt>
                <c:pt idx="19">
                  <c:v>26490</c:v>
                </c:pt>
                <c:pt idx="20">
                  <c:v>26490</c:v>
                </c:pt>
                <c:pt idx="21">
                  <c:v>26490</c:v>
                </c:pt>
                <c:pt idx="22">
                  <c:v>26490</c:v>
                </c:pt>
                <c:pt idx="23">
                  <c:v>26500</c:v>
                </c:pt>
              </c:numCache>
            </c:numRef>
          </c:val>
          <c:smooth val="1"/>
          <c:extLst>
            <c:ext xmlns:c16="http://schemas.microsoft.com/office/drawing/2014/chart" uri="{C3380CC4-5D6E-409C-BE32-E72D297353CC}">
              <c16:uniqueId val="{0000000C-C47F-4D0E-ACB9-48274A2CC420}"/>
            </c:ext>
          </c:extLst>
        </c:ser>
        <c:dLbls>
          <c:showLegendKey val="0"/>
          <c:showVal val="0"/>
          <c:showCatName val="0"/>
          <c:showSerName val="0"/>
          <c:showPercent val="0"/>
          <c:showBubbleSize val="0"/>
        </c:dLbls>
        <c:smooth val="0"/>
        <c:axId val="1282620592"/>
        <c:axId val="1282621072"/>
        <c:extLst>
          <c:ext xmlns:c15="http://schemas.microsoft.com/office/drawing/2012/chart" uri="{02D57815-91ED-43cb-92C2-25804820EDAC}">
            <c15:filteredLineSeries>
              <c15:ser>
                <c:idx val="0"/>
                <c:order val="0"/>
                <c:tx>
                  <c:v>Tỷ giá trung tâm</c:v>
                </c:tx>
                <c:spPr>
                  <a:ln w="19050" cap="rnd">
                    <a:solidFill>
                      <a:srgbClr val="FF0000"/>
                    </a:solidFill>
                    <a:round/>
                  </a:ln>
                  <a:effectLst/>
                </c:spPr>
                <c:marker>
                  <c:symbol val="none"/>
                </c:marker>
                <c:cat>
                  <c:numRef>
                    <c:extLst>
                      <c:ext uri="{02D57815-91ED-43cb-92C2-25804820EDAC}">
                        <c15:formulaRef>
                          <c15:sqref>daily_8h30_mm!$A$2:$A$25</c15:sqref>
                        </c15:formulaRef>
                      </c:ext>
                    </c:extLst>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extLst>
                      <c:ext uri="{02D57815-91ED-43cb-92C2-25804820EDAC}">
                        <c15:formulaRef>
                          <c15:sqref>daily_8h30_mm!$E$2:$E$25</c15:sqref>
                        </c15:formulaRef>
                      </c:ext>
                    </c:extLst>
                    <c:numCache>
                      <c:formatCode>General</c:formatCode>
                      <c:ptCount val="24"/>
                      <c:pt idx="0">
                        <c:v>25228</c:v>
                      </c:pt>
                      <c:pt idx="1">
                        <c:v>25239</c:v>
                      </c:pt>
                      <c:pt idx="2">
                        <c:v>25232</c:v>
                      </c:pt>
                      <c:pt idx="3">
                        <c:v>25219</c:v>
                      </c:pt>
                      <c:pt idx="4">
                        <c:v>25249</c:v>
                      </c:pt>
                      <c:pt idx="5">
                        <c:v>25249</c:v>
                      </c:pt>
                      <c:pt idx="6">
                        <c:v>25240</c:v>
                      </c:pt>
                      <c:pt idx="7">
                        <c:v>25228</c:v>
                      </c:pt>
                      <c:pt idx="8">
                        <c:v>25206</c:v>
                      </c:pt>
                      <c:pt idx="9">
                        <c:v>25164</c:v>
                      </c:pt>
                      <c:pt idx="10">
                        <c:v>25164</c:v>
                      </c:pt>
                      <c:pt idx="11">
                        <c:v>25166</c:v>
                      </c:pt>
                      <c:pt idx="12">
                        <c:v>25177</c:v>
                      </c:pt>
                      <c:pt idx="13">
                        <c:v>25179</c:v>
                      </c:pt>
                      <c:pt idx="14">
                        <c:v>25185</c:v>
                      </c:pt>
                      <c:pt idx="15">
                        <c:v>25185</c:v>
                      </c:pt>
                      <c:pt idx="16">
                        <c:v>25176</c:v>
                      </c:pt>
                      <c:pt idx="17">
                        <c:v>25168</c:v>
                      </c:pt>
                      <c:pt idx="18">
                        <c:v>25148</c:v>
                      </c:pt>
                      <c:pt idx="19">
                        <c:v>25128</c:v>
                      </c:pt>
                      <c:pt idx="20">
                        <c:v>25128</c:v>
                      </c:pt>
                      <c:pt idx="21">
                        <c:v>25131</c:v>
                      </c:pt>
                      <c:pt idx="22">
                        <c:v>25119</c:v>
                      </c:pt>
                      <c:pt idx="23">
                        <c:v>25121</c:v>
                      </c:pt>
                    </c:numCache>
                  </c:numRef>
                </c:val>
                <c:smooth val="1"/>
                <c:extLst>
                  <c:ext xmlns:c16="http://schemas.microsoft.com/office/drawing/2014/chart" uri="{C3380CC4-5D6E-409C-BE32-E72D297353CC}">
                    <c16:uniqueId val="{00000000-C47F-4D0E-ACB9-48274A2CC420}"/>
                  </c:ext>
                </c:extLst>
              </c15:ser>
            </c15:filteredLineSeries>
            <c15:filteredLineSeries>
              <c15:ser>
                <c:idx val="1"/>
                <c:order val="1"/>
                <c:tx>
                  <c:v>Tỷ giá trần</c:v>
                </c:tx>
                <c:spPr>
                  <a:ln w="19050" cap="rnd">
                    <a:solidFill>
                      <a:srgbClr val="C71585"/>
                    </a:solidFill>
                    <a:round/>
                  </a:ln>
                  <a:effectLst/>
                </c:spPr>
                <c:marker>
                  <c:symbol val="none"/>
                </c:marker>
                <c:cat>
                  <c:numRef>
                    <c:extLst xmlns:c15="http://schemas.microsoft.com/office/drawing/2012/chart">
                      <c:ext xmlns:c15="http://schemas.microsoft.com/office/drawing/2012/chart" uri="{02D57815-91ED-43cb-92C2-25804820EDAC}">
                        <c15:formulaRef>
                          <c15:sqref>daily_8h30_mm!$A$2:$A$25</c15:sqref>
                        </c15:formulaRef>
                      </c:ext>
                    </c:extLst>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extLst xmlns:c15="http://schemas.microsoft.com/office/drawing/2012/chart">
                      <c:ext xmlns:c15="http://schemas.microsoft.com/office/drawing/2012/chart" uri="{02D57815-91ED-43cb-92C2-25804820EDAC}">
                        <c15:formulaRef>
                          <c15:sqref>daily_8h30_mm!$F$2:$F$25</c15:sqref>
                        </c15:formulaRef>
                      </c:ext>
                    </c:extLst>
                    <c:numCache>
                      <c:formatCode>General</c:formatCode>
                      <c:ptCount val="24"/>
                      <c:pt idx="0">
                        <c:v>26489.4</c:v>
                      </c:pt>
                      <c:pt idx="1">
                        <c:v>26500.95</c:v>
                      </c:pt>
                      <c:pt idx="2">
                        <c:v>26493.599999999999</c:v>
                      </c:pt>
                      <c:pt idx="3">
                        <c:v>26479.95</c:v>
                      </c:pt>
                      <c:pt idx="4">
                        <c:v>26511.45</c:v>
                      </c:pt>
                      <c:pt idx="5">
                        <c:v>26511.45</c:v>
                      </c:pt>
                      <c:pt idx="6">
                        <c:v>26502</c:v>
                      </c:pt>
                      <c:pt idx="7">
                        <c:v>26489.4</c:v>
                      </c:pt>
                      <c:pt idx="8">
                        <c:v>26466.3</c:v>
                      </c:pt>
                      <c:pt idx="9">
                        <c:v>26422.2</c:v>
                      </c:pt>
                      <c:pt idx="10">
                        <c:v>26422.2</c:v>
                      </c:pt>
                      <c:pt idx="11">
                        <c:v>26424.3</c:v>
                      </c:pt>
                      <c:pt idx="12">
                        <c:v>26435.85</c:v>
                      </c:pt>
                      <c:pt idx="13">
                        <c:v>26437.95</c:v>
                      </c:pt>
                      <c:pt idx="14">
                        <c:v>26444.25</c:v>
                      </c:pt>
                      <c:pt idx="15">
                        <c:v>26444.25</c:v>
                      </c:pt>
                      <c:pt idx="16">
                        <c:v>26434.799999999999</c:v>
                      </c:pt>
                      <c:pt idx="17">
                        <c:v>26426.400000000001</c:v>
                      </c:pt>
                      <c:pt idx="18">
                        <c:v>26405.4</c:v>
                      </c:pt>
                      <c:pt idx="19">
                        <c:v>26384.400000000001</c:v>
                      </c:pt>
                      <c:pt idx="20">
                        <c:v>26384.400000000001</c:v>
                      </c:pt>
                      <c:pt idx="21">
                        <c:v>26387.55</c:v>
                      </c:pt>
                      <c:pt idx="22">
                        <c:v>26374.95</c:v>
                      </c:pt>
                      <c:pt idx="23">
                        <c:v>26377.05</c:v>
                      </c:pt>
                    </c:numCache>
                  </c:numRef>
                </c:val>
                <c:smooth val="0"/>
                <c:extLst xmlns:c15="http://schemas.microsoft.com/office/drawing/2012/chart">
                  <c:ext xmlns:c16="http://schemas.microsoft.com/office/drawing/2014/chart" uri="{C3380CC4-5D6E-409C-BE32-E72D297353CC}">
                    <c16:uniqueId val="{00000009-C47F-4D0E-ACB9-48274A2CC420}"/>
                  </c:ext>
                </c:extLst>
              </c15:ser>
            </c15:filteredLineSeries>
            <c15:filteredLineSeries>
              <c15:ser>
                <c:idx val="3"/>
                <c:order val="3"/>
                <c:tx>
                  <c:v>Tỷ giá sàn</c:v>
                </c:tx>
                <c:spPr>
                  <a:ln w="19050" cap="rnd">
                    <a:solidFill>
                      <a:schemeClr val="bg1">
                        <a:lumMod val="50000"/>
                      </a:schemeClr>
                    </a:solidFill>
                    <a:prstDash val="dash"/>
                    <a:round/>
                  </a:ln>
                  <a:effectLst/>
                </c:spPr>
                <c:marker>
                  <c:symbol val="none"/>
                </c:marker>
                <c:cat>
                  <c:numRef>
                    <c:extLst xmlns:c15="http://schemas.microsoft.com/office/drawing/2012/chart">
                      <c:ext xmlns:c15="http://schemas.microsoft.com/office/drawing/2012/chart" uri="{02D57815-91ED-43cb-92C2-25804820EDAC}">
                        <c15:formulaRef>
                          <c15:sqref>daily_8h30_mm!$A$2:$A$25</c15:sqref>
                        </c15:formulaRef>
                      </c:ext>
                    </c:extLst>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extLst xmlns:c15="http://schemas.microsoft.com/office/drawing/2012/chart">
                      <c:ext xmlns:c15="http://schemas.microsoft.com/office/drawing/2012/chart" uri="{02D57815-91ED-43cb-92C2-25804820EDAC}">
                        <c15:formulaRef>
                          <c15:sqref>daily_8h30_mm!$H$2:$H$25</c15:sqref>
                        </c15:formulaRef>
                      </c:ext>
                    </c:extLst>
                    <c:numCache>
                      <c:formatCode>General</c:formatCode>
                      <c:ptCount val="24"/>
                      <c:pt idx="0">
                        <c:v>23966.6</c:v>
                      </c:pt>
                      <c:pt idx="1">
                        <c:v>23977.05</c:v>
                      </c:pt>
                      <c:pt idx="2">
                        <c:v>23970.400000000001</c:v>
                      </c:pt>
                      <c:pt idx="3">
                        <c:v>23958.05</c:v>
                      </c:pt>
                      <c:pt idx="4">
                        <c:v>23986.55</c:v>
                      </c:pt>
                      <c:pt idx="5">
                        <c:v>23986.55</c:v>
                      </c:pt>
                      <c:pt idx="6">
                        <c:v>23978</c:v>
                      </c:pt>
                      <c:pt idx="7">
                        <c:v>23966.6</c:v>
                      </c:pt>
                      <c:pt idx="8">
                        <c:v>23945.7</c:v>
                      </c:pt>
                      <c:pt idx="9">
                        <c:v>23905.8</c:v>
                      </c:pt>
                      <c:pt idx="10">
                        <c:v>23905.8</c:v>
                      </c:pt>
                      <c:pt idx="11">
                        <c:v>23907.7</c:v>
                      </c:pt>
                      <c:pt idx="12">
                        <c:v>23918.15</c:v>
                      </c:pt>
                      <c:pt idx="13">
                        <c:v>23920.05</c:v>
                      </c:pt>
                      <c:pt idx="14">
                        <c:v>23925.75</c:v>
                      </c:pt>
                      <c:pt idx="15">
                        <c:v>23925.75</c:v>
                      </c:pt>
                      <c:pt idx="16">
                        <c:v>23917.200000000001</c:v>
                      </c:pt>
                      <c:pt idx="17">
                        <c:v>23909.599999999999</c:v>
                      </c:pt>
                      <c:pt idx="18">
                        <c:v>23890.6</c:v>
                      </c:pt>
                      <c:pt idx="19">
                        <c:v>23871.599999999999</c:v>
                      </c:pt>
                      <c:pt idx="20">
                        <c:v>23871.599999999999</c:v>
                      </c:pt>
                      <c:pt idx="21">
                        <c:v>23874.45</c:v>
                      </c:pt>
                      <c:pt idx="22">
                        <c:v>23863.05</c:v>
                      </c:pt>
                      <c:pt idx="23">
                        <c:v>23864.95</c:v>
                      </c:pt>
                    </c:numCache>
                  </c:numRef>
                </c:val>
                <c:smooth val="0"/>
                <c:extLst xmlns:c15="http://schemas.microsoft.com/office/drawing/2012/chart">
                  <c:ext xmlns:c16="http://schemas.microsoft.com/office/drawing/2014/chart" uri="{C3380CC4-5D6E-409C-BE32-E72D297353CC}">
                    <c16:uniqueId val="{0000000B-C47F-4D0E-ACB9-48274A2CC420}"/>
                  </c:ext>
                </c:extLst>
              </c15:ser>
            </c15:filteredLineSeries>
          </c:ext>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22841485759732758"/>
          <c:w val="0.847245089045362"/>
          <c:h val="0.59668222583578501"/>
        </c:manualLayout>
      </c:layout>
      <c:barChart>
        <c:barDir val="col"/>
        <c:grouping val="stacked"/>
        <c:varyColors val="0"/>
        <c:ser>
          <c:idx val="0"/>
          <c:order val="0"/>
          <c:tx>
            <c:v>Giá trị bơm</c:v>
          </c:tx>
          <c:spPr>
            <a:solidFill>
              <a:srgbClr val="00B050">
                <a:alpha val="50000"/>
              </a:srgbClr>
            </a:solidFill>
            <a:ln>
              <a:noFill/>
            </a:ln>
            <a:effectLst/>
          </c:spPr>
          <c:invertIfNegative val="0"/>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daily_8h30_mm!$J$2:$J$25</c:f>
              <c:numCache>
                <c:formatCode>General</c:formatCode>
                <c:ptCount val="24"/>
                <c:pt idx="0">
                  <c:v>26111.72</c:v>
                </c:pt>
                <c:pt idx="1">
                  <c:v>28522.880000000001</c:v>
                </c:pt>
                <c:pt idx="2">
                  <c:v>19996.919999999998</c:v>
                </c:pt>
                <c:pt idx="3">
                  <c:v>25578.560000000001</c:v>
                </c:pt>
                <c:pt idx="4">
                  <c:v>30976.44</c:v>
                </c:pt>
                <c:pt idx="5">
                  <c:v>7835.26</c:v>
                </c:pt>
                <c:pt idx="6">
                  <c:v>1493.85</c:v>
                </c:pt>
                <c:pt idx="7">
                  <c:v>10149.280000000001</c:v>
                </c:pt>
                <c:pt idx="8">
                  <c:v>18378</c:v>
                </c:pt>
                <c:pt idx="9">
                  <c:v>31528.76</c:v>
                </c:pt>
                <c:pt idx="10">
                  <c:v>47176.06</c:v>
                </c:pt>
                <c:pt idx="11">
                  <c:v>39713.629999999997</c:v>
                </c:pt>
                <c:pt idx="12">
                  <c:v>45918.43</c:v>
                </c:pt>
                <c:pt idx="13">
                  <c:v>25364.230000000003</c:v>
                </c:pt>
                <c:pt idx="14">
                  <c:v>27715.62</c:v>
                </c:pt>
                <c:pt idx="15">
                  <c:v>29775.63</c:v>
                </c:pt>
                <c:pt idx="16">
                  <c:v>35000</c:v>
                </c:pt>
                <c:pt idx="17">
                  <c:v>40977.94</c:v>
                </c:pt>
                <c:pt idx="18">
                  <c:v>22160.37</c:v>
                </c:pt>
                <c:pt idx="19">
                  <c:v>19644.18</c:v>
                </c:pt>
                <c:pt idx="20">
                  <c:v>24409.620000000003</c:v>
                </c:pt>
                <c:pt idx="21">
                  <c:v>18932.849999999999</c:v>
                </c:pt>
                <c:pt idx="22">
                  <c:v>16509.599999999999</c:v>
                </c:pt>
                <c:pt idx="23">
                  <c:v>9000</c:v>
                </c:pt>
              </c:numCache>
            </c:numRef>
          </c:val>
          <c:extLst>
            <c:ext xmlns:c16="http://schemas.microsoft.com/office/drawing/2014/chart" uri="{C3380CC4-5D6E-409C-BE32-E72D297353CC}">
              <c16:uniqueId val="{00000000-D635-4F07-8BBC-CD5B76040EC3}"/>
            </c:ext>
          </c:extLst>
        </c:ser>
        <c:ser>
          <c:idx val="1"/>
          <c:order val="1"/>
          <c:tx>
            <c:v>Giá trị hút</c:v>
          </c:tx>
          <c:spPr>
            <a:solidFill>
              <a:srgbClr val="FF0000">
                <a:alpha val="50000"/>
              </a:srgbClr>
            </a:solidFill>
            <a:ln>
              <a:noFill/>
            </a:ln>
            <a:effectLst/>
          </c:spPr>
          <c:invertIfNegative val="0"/>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daily_8h30_mm!$K$2:$K$25</c:f>
              <c:numCache>
                <c:formatCode>General</c:formatCode>
                <c:ptCount val="24"/>
                <c:pt idx="0">
                  <c:v>-30539.22</c:v>
                </c:pt>
                <c:pt idx="1">
                  <c:v>-26706.35</c:v>
                </c:pt>
                <c:pt idx="2">
                  <c:v>-22865.4</c:v>
                </c:pt>
                <c:pt idx="3">
                  <c:v>-18853.62</c:v>
                </c:pt>
                <c:pt idx="4">
                  <c:v>-28746.31</c:v>
                </c:pt>
                <c:pt idx="5">
                  <c:v>-14431.76</c:v>
                </c:pt>
                <c:pt idx="6">
                  <c:v>-10548.65</c:v>
                </c:pt>
                <c:pt idx="7">
                  <c:v>-13053.03</c:v>
                </c:pt>
                <c:pt idx="8">
                  <c:v>-3818.7</c:v>
                </c:pt>
                <c:pt idx="9">
                  <c:v>-7940.46</c:v>
                </c:pt>
                <c:pt idx="10">
                  <c:v>-24678.19</c:v>
                </c:pt>
                <c:pt idx="11">
                  <c:v>-30000</c:v>
                </c:pt>
                <c:pt idx="12">
                  <c:v>-31067.05</c:v>
                </c:pt>
                <c:pt idx="13">
                  <c:v>-17160.37</c:v>
                </c:pt>
                <c:pt idx="14">
                  <c:v>-11444.18</c:v>
                </c:pt>
                <c:pt idx="15">
                  <c:v>-14756.42</c:v>
                </c:pt>
                <c:pt idx="16">
                  <c:v>-21994.75</c:v>
                </c:pt>
                <c:pt idx="17">
                  <c:v>-25000</c:v>
                </c:pt>
                <c:pt idx="18">
                  <c:v>-33019.72</c:v>
                </c:pt>
                <c:pt idx="19">
                  <c:v>-21400</c:v>
                </c:pt>
                <c:pt idx="20">
                  <c:v>-5195.7700000000004</c:v>
                </c:pt>
                <c:pt idx="21">
                  <c:v>-5410.15</c:v>
                </c:pt>
                <c:pt idx="22">
                  <c:v>-13043.36</c:v>
                </c:pt>
                <c:pt idx="23">
                  <c:v>-38055.379999999997</c:v>
                </c:pt>
              </c:numCache>
            </c:numRef>
          </c:val>
          <c:extLst>
            <c:ext xmlns:c16="http://schemas.microsoft.com/office/drawing/2014/chart" uri="{C3380CC4-5D6E-409C-BE32-E72D297353CC}">
              <c16:uniqueId val="{0000000F-F8A8-4364-8B76-393D68C1BFCC}"/>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Bơm/hút ròng (Tỷ VNĐ)</c:v>
          </c:tx>
          <c:spPr>
            <a:ln w="25400" cap="rnd">
              <a:solidFill>
                <a:srgbClr val="054372"/>
              </a:solidFill>
              <a:round/>
            </a:ln>
            <a:effectLst/>
          </c:spPr>
          <c:marker>
            <c:symbol val="none"/>
          </c:marker>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daily_8h30_mm!$L$2:$L$25</c:f>
              <c:numCache>
                <c:formatCode>General</c:formatCode>
                <c:ptCount val="24"/>
                <c:pt idx="0">
                  <c:v>-4427.5</c:v>
                </c:pt>
                <c:pt idx="1">
                  <c:v>1816.5300000000025</c:v>
                </c:pt>
                <c:pt idx="2">
                  <c:v>-2868.4800000000032</c:v>
                </c:pt>
                <c:pt idx="3">
                  <c:v>6724.9400000000023</c:v>
                </c:pt>
                <c:pt idx="4">
                  <c:v>2230.1299999999974</c:v>
                </c:pt>
                <c:pt idx="5">
                  <c:v>-6596.5</c:v>
                </c:pt>
                <c:pt idx="6">
                  <c:v>-9054.7999999999993</c:v>
                </c:pt>
                <c:pt idx="7">
                  <c:v>-2903.75</c:v>
                </c:pt>
                <c:pt idx="8">
                  <c:v>14559.3</c:v>
                </c:pt>
                <c:pt idx="9">
                  <c:v>23588.3</c:v>
                </c:pt>
                <c:pt idx="10">
                  <c:v>22497.87</c:v>
                </c:pt>
                <c:pt idx="11">
                  <c:v>9713.6299999999974</c:v>
                </c:pt>
                <c:pt idx="12">
                  <c:v>14851.380000000001</c:v>
                </c:pt>
                <c:pt idx="13">
                  <c:v>8203.8600000000042</c:v>
                </c:pt>
                <c:pt idx="14">
                  <c:v>16271.439999999999</c:v>
                </c:pt>
                <c:pt idx="15">
                  <c:v>15019.210000000001</c:v>
                </c:pt>
                <c:pt idx="16">
                  <c:v>13005.25</c:v>
                </c:pt>
                <c:pt idx="17">
                  <c:v>15977.940000000002</c:v>
                </c:pt>
                <c:pt idx="18">
                  <c:v>-10859.350000000002</c:v>
                </c:pt>
                <c:pt idx="19">
                  <c:v>-1755.8199999999997</c:v>
                </c:pt>
                <c:pt idx="20">
                  <c:v>19213.850000000002</c:v>
                </c:pt>
                <c:pt idx="21">
                  <c:v>13522.699999999999</c:v>
                </c:pt>
                <c:pt idx="22">
                  <c:v>3466.239999999998</c:v>
                </c:pt>
                <c:pt idx="23">
                  <c:v>-29055.379999999997</c:v>
                </c:pt>
              </c:numCache>
            </c:numRef>
          </c:val>
          <c:smooth val="1"/>
          <c:extLst>
            <c:ext xmlns:c16="http://schemas.microsoft.com/office/drawing/2014/chart" uri="{C3380CC4-5D6E-409C-BE32-E72D297353CC}">
              <c16:uniqueId val="{00000010-F8A8-4364-8B76-393D68C1BFCC}"/>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19371122706056038"/>
          <c:w val="0.8350078761217814"/>
          <c:h val="0.63068676264928636"/>
        </c:manualLayout>
      </c:layout>
      <c:barChart>
        <c:barDir val="col"/>
        <c:grouping val="stacked"/>
        <c:varyColors val="0"/>
        <c:ser>
          <c:idx val="0"/>
          <c:order val="0"/>
          <c:tx>
            <c:v>TP lưu hành</c:v>
          </c:tx>
          <c:spPr>
            <a:solidFill>
              <a:srgbClr val="FF0000">
                <a:alpha val="50000"/>
              </a:srgbClr>
            </a:solidFill>
            <a:ln>
              <a:noFill/>
            </a:ln>
            <a:effectLst/>
          </c:spPr>
          <c:invertIfNegative val="0"/>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daily_8h30_mm!$M$2:$M$25</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-1000</c:v>
                </c:pt>
                <c:pt idx="13">
                  <c:v>-11000</c:v>
                </c:pt>
                <c:pt idx="14">
                  <c:v>-15999.9</c:v>
                </c:pt>
                <c:pt idx="15">
                  <c:v>-17399.900000000001</c:v>
                </c:pt>
                <c:pt idx="16">
                  <c:v>-22399.9</c:v>
                </c:pt>
                <c:pt idx="17">
                  <c:v>-26399.9</c:v>
                </c:pt>
                <c:pt idx="18">
                  <c:v>-21399.9</c:v>
                </c:pt>
                <c:pt idx="19">
                  <c:v>-21400</c:v>
                </c:pt>
                <c:pt idx="20">
                  <c:v>-28200</c:v>
                </c:pt>
                <c:pt idx="21">
                  <c:v>-32400</c:v>
                </c:pt>
                <c:pt idx="22">
                  <c:v>-27400</c:v>
                </c:pt>
                <c:pt idx="23">
                  <c:v>-22400</c:v>
                </c:pt>
              </c:numCache>
            </c:numRef>
          </c:val>
          <c:extLst>
            <c:ext xmlns:c16="http://schemas.microsoft.com/office/drawing/2014/chart" uri="{C3380CC4-5D6E-409C-BE32-E72D297353CC}">
              <c16:uniqueId val="{00000000-C689-4E67-BECE-76E4AEC51919}"/>
            </c:ext>
          </c:extLst>
        </c:ser>
        <c:ser>
          <c:idx val="1"/>
          <c:order val="1"/>
          <c:tx>
            <c:v>RR lưu hành</c:v>
          </c:tx>
          <c:spPr>
            <a:solidFill>
              <a:srgbClr val="00B050">
                <a:alpha val="50000"/>
              </a:srgbClr>
            </a:solidFill>
            <a:ln>
              <a:noFill/>
            </a:ln>
            <a:effectLst/>
          </c:spPr>
          <c:invertIfNegative val="0"/>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daily_8h30_mm!$N$2:$N$25</c:f>
              <c:numCache>
                <c:formatCode>General</c:formatCode>
                <c:ptCount val="24"/>
                <c:pt idx="0">
                  <c:v>210350.6</c:v>
                </c:pt>
                <c:pt idx="1">
                  <c:v>214778.1</c:v>
                </c:pt>
                <c:pt idx="2">
                  <c:v>212961.57</c:v>
                </c:pt>
                <c:pt idx="3">
                  <c:v>215830.05</c:v>
                </c:pt>
                <c:pt idx="4">
                  <c:v>209105.11</c:v>
                </c:pt>
                <c:pt idx="5">
                  <c:v>206874.98</c:v>
                </c:pt>
                <c:pt idx="6">
                  <c:v>213471.48</c:v>
                </c:pt>
                <c:pt idx="7">
                  <c:v>222526.28</c:v>
                </c:pt>
                <c:pt idx="8">
                  <c:v>225430.03</c:v>
                </c:pt>
                <c:pt idx="9">
                  <c:v>210870.73</c:v>
                </c:pt>
                <c:pt idx="10">
                  <c:v>187282.43</c:v>
                </c:pt>
                <c:pt idx="11">
                  <c:v>164784.56</c:v>
                </c:pt>
                <c:pt idx="12">
                  <c:v>156070.93</c:v>
                </c:pt>
                <c:pt idx="13">
                  <c:v>151219.54999999999</c:v>
                </c:pt>
                <c:pt idx="14">
                  <c:v>148015.59</c:v>
                </c:pt>
                <c:pt idx="15">
                  <c:v>133144.15</c:v>
                </c:pt>
                <c:pt idx="16">
                  <c:v>123124.94</c:v>
                </c:pt>
                <c:pt idx="17">
                  <c:v>114119.69</c:v>
                </c:pt>
                <c:pt idx="18">
                  <c:v>93141.75</c:v>
                </c:pt>
                <c:pt idx="19">
                  <c:v>104001.2</c:v>
                </c:pt>
                <c:pt idx="20">
                  <c:v>112557.02</c:v>
                </c:pt>
                <c:pt idx="21">
                  <c:v>97543.17</c:v>
                </c:pt>
                <c:pt idx="22">
                  <c:v>79020.47</c:v>
                </c:pt>
                <c:pt idx="23">
                  <c:v>70554.23</c:v>
                </c:pt>
              </c:numCache>
            </c:numRef>
          </c:val>
          <c:extLst>
            <c:ext xmlns:c16="http://schemas.microsoft.com/office/drawing/2014/chart" uri="{C3380CC4-5D6E-409C-BE32-E72D297353CC}">
              <c16:uniqueId val="{00000005-C689-4E67-BECE-76E4AEC51919}"/>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Lưu hành ròng (Tỷ VNĐ)</c:v>
          </c:tx>
          <c:spPr>
            <a:ln w="25400" cap="rnd">
              <a:solidFill>
                <a:srgbClr val="054372"/>
              </a:solidFill>
              <a:round/>
            </a:ln>
            <a:effectLst/>
          </c:spPr>
          <c:marker>
            <c:symbol val="none"/>
          </c:marker>
          <c:cat>
            <c:numRef>
              <c:f>daily_8h30_mm!$A$2:$A$25</c:f>
              <c:numCache>
                <c:formatCode>m/d/yyyy</c:formatCode>
                <c:ptCount val="24"/>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pt idx="20">
                  <c:v>45848</c:v>
                </c:pt>
                <c:pt idx="21">
                  <c:v>45847</c:v>
                </c:pt>
                <c:pt idx="22">
                  <c:v>45846</c:v>
                </c:pt>
                <c:pt idx="23">
                  <c:v>45845</c:v>
                </c:pt>
              </c:numCache>
            </c:numRef>
          </c:cat>
          <c:val>
            <c:numRef>
              <c:f>daily_8h30_mm!$O$2:$O$25</c:f>
              <c:numCache>
                <c:formatCode>General</c:formatCode>
                <c:ptCount val="24"/>
                <c:pt idx="0">
                  <c:v>210350.6</c:v>
                </c:pt>
                <c:pt idx="1">
                  <c:v>214778.1</c:v>
                </c:pt>
                <c:pt idx="2">
                  <c:v>212961.57</c:v>
                </c:pt>
                <c:pt idx="3">
                  <c:v>215830.05</c:v>
                </c:pt>
                <c:pt idx="4">
                  <c:v>209105.11</c:v>
                </c:pt>
                <c:pt idx="5">
                  <c:v>206874.98</c:v>
                </c:pt>
                <c:pt idx="6">
                  <c:v>213471.48</c:v>
                </c:pt>
                <c:pt idx="7">
                  <c:v>222526.28</c:v>
                </c:pt>
                <c:pt idx="8">
                  <c:v>225430.03</c:v>
                </c:pt>
                <c:pt idx="9">
                  <c:v>210870.73</c:v>
                </c:pt>
                <c:pt idx="10">
                  <c:v>187282.43</c:v>
                </c:pt>
                <c:pt idx="11">
                  <c:v>164784.56</c:v>
                </c:pt>
                <c:pt idx="12">
                  <c:v>155070.93</c:v>
                </c:pt>
                <c:pt idx="13">
                  <c:v>140219.54999999999</c:v>
                </c:pt>
                <c:pt idx="14">
                  <c:v>132015.69</c:v>
                </c:pt>
                <c:pt idx="15">
                  <c:v>115744.25</c:v>
                </c:pt>
                <c:pt idx="16">
                  <c:v>100725.04000000001</c:v>
                </c:pt>
                <c:pt idx="17">
                  <c:v>87719.790000000008</c:v>
                </c:pt>
                <c:pt idx="18">
                  <c:v>71741.850000000006</c:v>
                </c:pt>
                <c:pt idx="19">
                  <c:v>82601.2</c:v>
                </c:pt>
                <c:pt idx="20">
                  <c:v>84357.02</c:v>
                </c:pt>
                <c:pt idx="21">
                  <c:v>65143.17</c:v>
                </c:pt>
                <c:pt idx="22">
                  <c:v>51620.47</c:v>
                </c:pt>
                <c:pt idx="23">
                  <c:v>48154.229999999996</c:v>
                </c:pt>
              </c:numCache>
            </c:numRef>
          </c:val>
          <c:smooth val="1"/>
          <c:extLst>
            <c:ext xmlns:c16="http://schemas.microsoft.com/office/drawing/2014/chart" uri="{C3380CC4-5D6E-409C-BE32-E72D297353CC}">
              <c16:uniqueId val="{00000006-C689-4E67-BECE-76E4AEC51919}"/>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0"/>
          <c:y val="0"/>
          <c:w val="0.99481377765062085"/>
          <c:h val="0.103251802593035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6909640132671E-2"/>
          <c:y val="0.22157719135811527"/>
          <c:w val="0.81473663665832452"/>
          <c:h val="0.52658458954236131"/>
        </c:manualLayout>
      </c:layout>
      <c:lineChart>
        <c:grouping val="standard"/>
        <c:varyColors val="0"/>
        <c:ser>
          <c:idx val="0"/>
          <c:order val="0"/>
          <c:tx>
            <c:v>LSHĐ thấp nhất</c:v>
          </c:tx>
          <c:spPr>
            <a:ln w="12700" cap="rnd">
              <a:solidFill>
                <a:srgbClr val="C00000"/>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daily_8h30_nhtm!$B$2:$B$14</c:f>
              <c:numCache>
                <c:formatCode>General</c:formatCode>
                <c:ptCount val="13"/>
                <c:pt idx="0">
                  <c:v>4.8000000000000001E-2</c:v>
                </c:pt>
                <c:pt idx="1">
                  <c:v>4.8000000000000001E-2</c:v>
                </c:pt>
                <c:pt idx="2">
                  <c:v>4.8000000000000001E-2</c:v>
                </c:pt>
                <c:pt idx="3">
                  <c:v>4.8000000000000001E-2</c:v>
                </c:pt>
                <c:pt idx="4">
                  <c:v>4.8000000000000001E-2</c:v>
                </c:pt>
                <c:pt idx="5">
                  <c:v>4.8000000000000001E-2</c:v>
                </c:pt>
                <c:pt idx="6">
                  <c:v>4.9000000000000002E-2</c:v>
                </c:pt>
                <c:pt idx="7">
                  <c:v>0.05</c:v>
                </c:pt>
                <c:pt idx="8">
                  <c:v>5.0999999999999997E-2</c:v>
                </c:pt>
                <c:pt idx="9">
                  <c:v>5.1999999999999998E-2</c:v>
                </c:pt>
                <c:pt idx="10">
                  <c:v>5.2999999999999999E-2</c:v>
                </c:pt>
                <c:pt idx="11">
                  <c:v>5.2999999999999999E-2</c:v>
                </c:pt>
                <c:pt idx="12">
                  <c:v>5.5E-2</c:v>
                </c:pt>
              </c:numCache>
            </c:numRef>
          </c:val>
          <c:smooth val="0"/>
          <c:extLst>
            <c:ext xmlns:c16="http://schemas.microsoft.com/office/drawing/2014/chart" uri="{C3380CC4-5D6E-409C-BE32-E72D297353CC}">
              <c16:uniqueId val="{00000000-DBFB-4BAF-B3E6-219149013BBF}"/>
            </c:ext>
          </c:extLst>
        </c:ser>
        <c:ser>
          <c:idx val="1"/>
          <c:order val="1"/>
          <c:tx>
            <c:v>LSHĐ cao nhất</c:v>
          </c:tx>
          <c:spPr>
            <a:ln w="12700" cap="rnd">
              <a:solidFill>
                <a:srgbClr val="B41C49"/>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daily_8h30_nhtm!$C$2:$C$14</c:f>
              <c:numCache>
                <c:formatCode>General</c:formatCode>
                <c:ptCount val="13"/>
                <c:pt idx="0">
                  <c:v>0.06</c:v>
                </c:pt>
                <c:pt idx="1">
                  <c:v>0.06</c:v>
                </c:pt>
                <c:pt idx="2">
                  <c:v>0.06</c:v>
                </c:pt>
                <c:pt idx="3">
                  <c:v>0.06</c:v>
                </c:pt>
                <c:pt idx="4">
                  <c:v>0.06</c:v>
                </c:pt>
                <c:pt idx="5">
                  <c:v>0.06</c:v>
                </c:pt>
                <c:pt idx="6">
                  <c:v>5.8999999999999997E-2</c:v>
                </c:pt>
                <c:pt idx="7">
                  <c:v>5.8999999999999997E-2</c:v>
                </c:pt>
                <c:pt idx="8">
                  <c:v>0.06</c:v>
                </c:pt>
                <c:pt idx="9">
                  <c:v>0.06</c:v>
                </c:pt>
                <c:pt idx="10">
                  <c:v>0.06</c:v>
                </c:pt>
                <c:pt idx="11">
                  <c:v>6.0999999999999999E-2</c:v>
                </c:pt>
                <c:pt idx="12">
                  <c:v>6.2E-2</c:v>
                </c:pt>
              </c:numCache>
            </c:numRef>
          </c:val>
          <c:smooth val="1"/>
          <c:extLst>
            <c:ext xmlns:c16="http://schemas.microsoft.com/office/drawing/2014/chart" uri="{C3380CC4-5D6E-409C-BE32-E72D297353CC}">
              <c16:uniqueId val="{00000001-DBFB-4BAF-B3E6-219149013BBF}"/>
            </c:ext>
          </c:extLst>
        </c:ser>
        <c:ser>
          <c:idx val="2"/>
          <c:order val="2"/>
          <c:tx>
            <c:v>LSHĐ trung bình</c:v>
          </c:tx>
          <c:spPr>
            <a:ln w="19050" cap="rnd">
              <a:solidFill>
                <a:srgbClr val="C00000"/>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daily_8h30_nhtm!$D$2:$D$14</c:f>
              <c:numCache>
                <c:formatCode>General</c:formatCode>
                <c:ptCount val="13"/>
                <c:pt idx="0">
                  <c:v>5.3999999999999999E-2</c:v>
                </c:pt>
                <c:pt idx="1">
                  <c:v>5.3999999999999999E-2</c:v>
                </c:pt>
                <c:pt idx="2">
                  <c:v>5.3999999999999999E-2</c:v>
                </c:pt>
                <c:pt idx="3">
                  <c:v>5.3999999999999999E-2</c:v>
                </c:pt>
                <c:pt idx="4">
                  <c:v>5.3999999999999999E-2</c:v>
                </c:pt>
                <c:pt idx="5">
                  <c:v>5.3999999999999999E-2</c:v>
                </c:pt>
                <c:pt idx="6">
                  <c:v>5.3999999999999999E-2</c:v>
                </c:pt>
                <c:pt idx="7">
                  <c:v>5.45E-2</c:v>
                </c:pt>
                <c:pt idx="8">
                  <c:v>5.5499999999999994E-2</c:v>
                </c:pt>
                <c:pt idx="9">
                  <c:v>5.5999999999999994E-2</c:v>
                </c:pt>
                <c:pt idx="10">
                  <c:v>5.6499999999999995E-2</c:v>
                </c:pt>
                <c:pt idx="11">
                  <c:v>5.6999999999999995E-2</c:v>
                </c:pt>
                <c:pt idx="12">
                  <c:v>5.8499999999999996E-2</c:v>
                </c:pt>
              </c:numCache>
            </c:numRef>
          </c:val>
          <c:smooth val="1"/>
          <c:extLst>
            <c:ext xmlns:c16="http://schemas.microsoft.com/office/drawing/2014/chart" uri="{C3380CC4-5D6E-409C-BE32-E72D297353CC}">
              <c16:uniqueId val="{00000002-DBFB-4BAF-B3E6-219149013BBF}"/>
            </c:ext>
          </c:extLst>
        </c:ser>
        <c:ser>
          <c:idx val="3"/>
          <c:order val="3"/>
          <c:tx>
            <c:v>LSCV thấp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daily_8h30_nhtm!$E$2:$E$14</c:f>
              <c:numCache>
                <c:formatCode>General</c:formatCode>
                <c:ptCount val="13"/>
                <c:pt idx="0">
                  <c:v>6.6000000000000003E-2</c:v>
                </c:pt>
                <c:pt idx="1">
                  <c:v>6.6000000000000003E-2</c:v>
                </c:pt>
                <c:pt idx="2">
                  <c:v>6.6000000000000003E-2</c:v>
                </c:pt>
                <c:pt idx="3">
                  <c:v>6.6000000000000003E-2</c:v>
                </c:pt>
                <c:pt idx="4">
                  <c:v>6.6000000000000003E-2</c:v>
                </c:pt>
                <c:pt idx="5">
                  <c:v>6.7000000000000004E-2</c:v>
                </c:pt>
                <c:pt idx="6">
                  <c:v>6.7000000000000004E-2</c:v>
                </c:pt>
                <c:pt idx="7">
                  <c:v>6.7000000000000004E-2</c:v>
                </c:pt>
                <c:pt idx="8">
                  <c:v>6.7000000000000004E-2</c:v>
                </c:pt>
                <c:pt idx="9">
                  <c:v>6.7000000000000004E-2</c:v>
                </c:pt>
                <c:pt idx="10">
                  <c:v>6.7000000000000004E-2</c:v>
                </c:pt>
                <c:pt idx="11">
                  <c:v>6.8000000000000005E-2</c:v>
                </c:pt>
                <c:pt idx="12">
                  <c:v>6.9000000000000006E-2</c:v>
                </c:pt>
              </c:numCache>
            </c:numRef>
          </c:val>
          <c:smooth val="1"/>
          <c:extLst>
            <c:ext xmlns:c16="http://schemas.microsoft.com/office/drawing/2014/chart" uri="{C3380CC4-5D6E-409C-BE32-E72D297353CC}">
              <c16:uniqueId val="{00000003-DBFB-4BAF-B3E6-219149013BBF}"/>
            </c:ext>
          </c:extLst>
        </c:ser>
        <c:ser>
          <c:idx val="4"/>
          <c:order val="4"/>
          <c:tx>
            <c:v>LSCV cao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daily_8h30_nhtm!$F$2:$F$14</c:f>
              <c:numCache>
                <c:formatCode>General</c:formatCode>
                <c:ptCount val="13"/>
                <c:pt idx="0">
                  <c:v>8.8999999999999996E-2</c:v>
                </c:pt>
                <c:pt idx="1">
                  <c:v>8.8999999999999996E-2</c:v>
                </c:pt>
                <c:pt idx="2">
                  <c:v>8.8999999999999996E-2</c:v>
                </c:pt>
                <c:pt idx="3">
                  <c:v>8.8999999999999996E-2</c:v>
                </c:pt>
                <c:pt idx="4">
                  <c:v>0.09</c:v>
                </c:pt>
                <c:pt idx="5">
                  <c:v>0.09</c:v>
                </c:pt>
                <c:pt idx="6">
                  <c:v>0.09</c:v>
                </c:pt>
                <c:pt idx="7">
                  <c:v>0.09</c:v>
                </c:pt>
                <c:pt idx="8">
                  <c:v>0.09</c:v>
                </c:pt>
                <c:pt idx="9">
                  <c:v>9.0999999999999998E-2</c:v>
                </c:pt>
                <c:pt idx="10">
                  <c:v>9.0999999999999998E-2</c:v>
                </c:pt>
                <c:pt idx="11">
                  <c:v>9.1999999999999998E-2</c:v>
                </c:pt>
                <c:pt idx="12">
                  <c:v>9.2999999999999999E-2</c:v>
                </c:pt>
              </c:numCache>
            </c:numRef>
          </c:val>
          <c:smooth val="0"/>
          <c:extLst>
            <c:ext xmlns:c16="http://schemas.microsoft.com/office/drawing/2014/chart" uri="{C3380CC4-5D6E-409C-BE32-E72D297353CC}">
              <c16:uniqueId val="{00000004-DBFB-4BAF-B3E6-219149013BBF}"/>
            </c:ext>
          </c:extLst>
        </c:ser>
        <c:ser>
          <c:idx val="5"/>
          <c:order val="5"/>
          <c:tx>
            <c:v>LSCV trung bình</c:v>
          </c:tx>
          <c:spPr>
            <a:ln w="19050" cap="rnd">
              <a:solidFill>
                <a:srgbClr val="054372"/>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daily_8h30_nhtm!$G$2:$G$14</c:f>
              <c:numCache>
                <c:formatCode>General</c:formatCode>
                <c:ptCount val="13"/>
                <c:pt idx="0">
                  <c:v>7.7499999999999999E-2</c:v>
                </c:pt>
                <c:pt idx="1">
                  <c:v>7.7499999999999999E-2</c:v>
                </c:pt>
                <c:pt idx="2">
                  <c:v>7.7499999999999999E-2</c:v>
                </c:pt>
                <c:pt idx="3">
                  <c:v>7.7499999999999999E-2</c:v>
                </c:pt>
                <c:pt idx="4">
                  <c:v>7.8E-2</c:v>
                </c:pt>
                <c:pt idx="5">
                  <c:v>7.85E-2</c:v>
                </c:pt>
                <c:pt idx="6">
                  <c:v>7.85E-2</c:v>
                </c:pt>
                <c:pt idx="7">
                  <c:v>7.85E-2</c:v>
                </c:pt>
                <c:pt idx="8">
                  <c:v>7.85E-2</c:v>
                </c:pt>
                <c:pt idx="9">
                  <c:v>7.9000000000000001E-2</c:v>
                </c:pt>
                <c:pt idx="10">
                  <c:v>7.9000000000000001E-2</c:v>
                </c:pt>
                <c:pt idx="11">
                  <c:v>0.08</c:v>
                </c:pt>
                <c:pt idx="12">
                  <c:v>8.1000000000000003E-2</c:v>
                </c:pt>
              </c:numCache>
            </c:numRef>
          </c:val>
          <c:smooth val="1"/>
          <c:extLst>
            <c:ext xmlns:c16="http://schemas.microsoft.com/office/drawing/2014/chart" uri="{C3380CC4-5D6E-409C-BE32-E72D297353CC}">
              <c16:uniqueId val="{00000005-DBFB-4BAF-B3E6-219149013BBF}"/>
            </c:ext>
          </c:extLst>
        </c:ser>
        <c:dLbls>
          <c:showLegendKey val="0"/>
          <c:showVal val="0"/>
          <c:showCatName val="0"/>
          <c:showSerName val="0"/>
          <c:showPercent val="0"/>
          <c:showBubbleSize val="0"/>
        </c:dLbls>
        <c:smooth val="0"/>
        <c:axId val="734408160"/>
        <c:axId val="734406720"/>
      </c:lineChart>
      <c:dateAx>
        <c:axId val="734408160"/>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6720"/>
        <c:crosses val="autoZero"/>
        <c:auto val="1"/>
        <c:lblOffset val="100"/>
        <c:baseTimeUnit val="months"/>
      </c:dateAx>
      <c:valAx>
        <c:axId val="734406720"/>
        <c:scaling>
          <c:orientation val="minMax"/>
          <c:min val="4.0000000000000008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8160"/>
        <c:crosses val="max"/>
        <c:crossBetween val="between"/>
      </c:valAx>
      <c:spPr>
        <a:noFill/>
        <a:ln>
          <a:noFill/>
        </a:ln>
        <a:effectLst/>
      </c:spPr>
    </c:plotArea>
    <c:legend>
      <c:legendPos val="t"/>
      <c:layout>
        <c:manualLayout>
          <c:xMode val="edge"/>
          <c:yMode val="edge"/>
          <c:x val="0"/>
          <c:y val="0"/>
          <c:w val="0.98515926222078476"/>
          <c:h val="0.1915156177380323"/>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8797304864611"/>
          <c:y val="0.13187687874140125"/>
          <c:w val="0.7688602274848414"/>
          <c:h val="0.60231148819252633"/>
        </c:manualLayout>
      </c:layout>
      <c:lineChart>
        <c:grouping val="standard"/>
        <c:varyColors val="0"/>
        <c:ser>
          <c:idx val="0"/>
          <c:order val="0"/>
          <c:tx>
            <c:v>Dự trữ ngoại hối (Triệu USD)</c:v>
          </c:tx>
          <c:spPr>
            <a:ln w="19050" cap="rnd">
              <a:solidFill>
                <a:srgbClr val="054372"/>
              </a:solidFill>
              <a:prstDash val="solid"/>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daily_8h30_nhtm!$H$2:$H$14</c:f>
              <c:numCache>
                <c:formatCode>General</c:formatCode>
                <c:ptCount val="13"/>
                <c:pt idx="0">
                  <c:v>80096.3</c:v>
                </c:pt>
                <c:pt idx="1">
                  <c:v>80096.3</c:v>
                </c:pt>
                <c:pt idx="2">
                  <c:v>80096.3</c:v>
                </c:pt>
                <c:pt idx="3">
                  <c:v>80096.3</c:v>
                </c:pt>
                <c:pt idx="4">
                  <c:v>80650.31</c:v>
                </c:pt>
                <c:pt idx="5">
                  <c:v>79471.09</c:v>
                </c:pt>
                <c:pt idx="6">
                  <c:v>78985.97</c:v>
                </c:pt>
                <c:pt idx="7">
                  <c:v>81214.37</c:v>
                </c:pt>
                <c:pt idx="8">
                  <c:v>82039.08</c:v>
                </c:pt>
                <c:pt idx="9">
                  <c:v>82469.16</c:v>
                </c:pt>
                <c:pt idx="10">
                  <c:v>82344.14</c:v>
                </c:pt>
                <c:pt idx="11">
                  <c:v>81992.789999999994</c:v>
                </c:pt>
                <c:pt idx="12">
                  <c:v>81181.179999999993</c:v>
                </c:pt>
              </c:numCache>
            </c:numRef>
          </c:val>
          <c:smooth val="1"/>
          <c:extLst xmlns:c15="http://schemas.microsoft.com/office/drawing/2012/chart">
            <c:ext xmlns:c16="http://schemas.microsoft.com/office/drawing/2014/chart" uri="{C3380CC4-5D6E-409C-BE32-E72D297353CC}">
              <c16:uniqueId val="{00000002-90C0-4719-98D9-1EF48958550D}"/>
            </c:ext>
          </c:extLst>
        </c:ser>
        <c:dLbls>
          <c:showLegendKey val="0"/>
          <c:showVal val="0"/>
          <c:showCatName val="0"/>
          <c:showSerName val="0"/>
          <c:showPercent val="0"/>
          <c:showBubbleSize val="0"/>
        </c:dLbls>
        <c:smooth val="0"/>
        <c:axId val="1282620592"/>
        <c:axId val="1282621072"/>
        <c:extLst/>
      </c:lineChart>
      <c:catAx>
        <c:axId val="1282620592"/>
        <c:scaling>
          <c:orientation val="maxMin"/>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1"/>
          <c:tx>
            <c:strRef>
              <c:f>daily_8h45_itd!$G$1</c:f>
              <c:strCache>
                <c:ptCount val="1"/>
                <c:pt idx="0">
                  <c:v>volume</c:v>
                </c:pt>
              </c:strCache>
            </c:strRef>
          </c:tx>
          <c:spPr>
            <a:solidFill>
              <a:schemeClr val="tx1">
                <a:lumMod val="65000"/>
                <a:lumOff val="35000"/>
                <a:alpha val="30000"/>
              </a:schemeClr>
            </a:solidFill>
            <a:ln>
              <a:noFill/>
            </a:ln>
            <a:effectLst/>
          </c:spPr>
          <c:invertIfNegative val="0"/>
          <c:cat>
            <c:numRef>
              <c:f>daily_8h45_itd!$A$2:$A$273</c:f>
              <c:numCache>
                <c:formatCode>m/d/yyyy\ h:mm</c:formatCode>
                <c:ptCount val="272"/>
                <c:pt idx="0">
                  <c:v>45877.375</c:v>
                </c:pt>
                <c:pt idx="1">
                  <c:v>45877.375694444447</c:v>
                </c:pt>
                <c:pt idx="2">
                  <c:v>45877.376388888886</c:v>
                </c:pt>
                <c:pt idx="3">
                  <c:v>45877.377083333333</c:v>
                </c:pt>
                <c:pt idx="4">
                  <c:v>45877.37777777778</c:v>
                </c:pt>
                <c:pt idx="5">
                  <c:v>45877.378472222219</c:v>
                </c:pt>
                <c:pt idx="6">
                  <c:v>45877.379166666666</c:v>
                </c:pt>
                <c:pt idx="7">
                  <c:v>45877.379861111112</c:v>
                </c:pt>
                <c:pt idx="8">
                  <c:v>45877.380555555559</c:v>
                </c:pt>
                <c:pt idx="9">
                  <c:v>45877.381249999999</c:v>
                </c:pt>
                <c:pt idx="10">
                  <c:v>45877.381944444445</c:v>
                </c:pt>
                <c:pt idx="11">
                  <c:v>45877.382638888892</c:v>
                </c:pt>
                <c:pt idx="12">
                  <c:v>45877.383333333331</c:v>
                </c:pt>
                <c:pt idx="13">
                  <c:v>45877.384027777778</c:v>
                </c:pt>
                <c:pt idx="14">
                  <c:v>45877.384722222225</c:v>
                </c:pt>
                <c:pt idx="15">
                  <c:v>45877.385416666664</c:v>
                </c:pt>
                <c:pt idx="16">
                  <c:v>45877.386111111111</c:v>
                </c:pt>
                <c:pt idx="17">
                  <c:v>45877.386805555558</c:v>
                </c:pt>
                <c:pt idx="18">
                  <c:v>45877.387499999997</c:v>
                </c:pt>
                <c:pt idx="19">
                  <c:v>45877.388194444444</c:v>
                </c:pt>
                <c:pt idx="20">
                  <c:v>45877.388888888891</c:v>
                </c:pt>
                <c:pt idx="21">
                  <c:v>45877.38958333333</c:v>
                </c:pt>
                <c:pt idx="22">
                  <c:v>45877.390277777777</c:v>
                </c:pt>
                <c:pt idx="23">
                  <c:v>45877.390972222223</c:v>
                </c:pt>
                <c:pt idx="24">
                  <c:v>45877.39166666667</c:v>
                </c:pt>
                <c:pt idx="25">
                  <c:v>45877.392361111109</c:v>
                </c:pt>
                <c:pt idx="26">
                  <c:v>45877.393055555556</c:v>
                </c:pt>
                <c:pt idx="27">
                  <c:v>45877.393750000003</c:v>
                </c:pt>
                <c:pt idx="28">
                  <c:v>45877.394444444442</c:v>
                </c:pt>
                <c:pt idx="29">
                  <c:v>45877.395138888889</c:v>
                </c:pt>
                <c:pt idx="30">
                  <c:v>45877.395833333336</c:v>
                </c:pt>
                <c:pt idx="31">
                  <c:v>45877.396527777775</c:v>
                </c:pt>
                <c:pt idx="32">
                  <c:v>45877.397222222222</c:v>
                </c:pt>
                <c:pt idx="33">
                  <c:v>45877.397916666669</c:v>
                </c:pt>
                <c:pt idx="34">
                  <c:v>45877.398611111108</c:v>
                </c:pt>
                <c:pt idx="35">
                  <c:v>45877.399305555555</c:v>
                </c:pt>
                <c:pt idx="36">
                  <c:v>45877.4</c:v>
                </c:pt>
                <c:pt idx="37">
                  <c:v>45877.400694444441</c:v>
                </c:pt>
                <c:pt idx="38">
                  <c:v>45877.401388888888</c:v>
                </c:pt>
                <c:pt idx="39">
                  <c:v>45877.402083333334</c:v>
                </c:pt>
                <c:pt idx="40">
                  <c:v>45877.402777777781</c:v>
                </c:pt>
                <c:pt idx="41">
                  <c:v>45877.40347222222</c:v>
                </c:pt>
                <c:pt idx="42">
                  <c:v>45877.404166666667</c:v>
                </c:pt>
                <c:pt idx="43">
                  <c:v>45877.404861111114</c:v>
                </c:pt>
                <c:pt idx="44">
                  <c:v>45877.405555555553</c:v>
                </c:pt>
                <c:pt idx="45">
                  <c:v>45877.40625</c:v>
                </c:pt>
                <c:pt idx="46">
                  <c:v>45877.406944444447</c:v>
                </c:pt>
                <c:pt idx="47">
                  <c:v>45877.407638888886</c:v>
                </c:pt>
                <c:pt idx="48">
                  <c:v>45877.408333333333</c:v>
                </c:pt>
                <c:pt idx="49">
                  <c:v>45877.40902777778</c:v>
                </c:pt>
                <c:pt idx="50">
                  <c:v>45877.409722222219</c:v>
                </c:pt>
                <c:pt idx="51">
                  <c:v>45877.410416666666</c:v>
                </c:pt>
                <c:pt idx="52">
                  <c:v>45877.411111111112</c:v>
                </c:pt>
                <c:pt idx="53">
                  <c:v>45877.411805555559</c:v>
                </c:pt>
                <c:pt idx="54">
                  <c:v>45877.412499999999</c:v>
                </c:pt>
                <c:pt idx="55">
                  <c:v>45877.413194444445</c:v>
                </c:pt>
                <c:pt idx="56">
                  <c:v>45877.413888888892</c:v>
                </c:pt>
                <c:pt idx="57">
                  <c:v>45877.414583333331</c:v>
                </c:pt>
                <c:pt idx="58">
                  <c:v>45877.415277777778</c:v>
                </c:pt>
                <c:pt idx="59">
                  <c:v>45877.415972222225</c:v>
                </c:pt>
                <c:pt idx="60">
                  <c:v>45877.416666666664</c:v>
                </c:pt>
                <c:pt idx="61">
                  <c:v>45877.417361111111</c:v>
                </c:pt>
                <c:pt idx="62">
                  <c:v>45877.418055555558</c:v>
                </c:pt>
                <c:pt idx="63">
                  <c:v>45877.418749999997</c:v>
                </c:pt>
                <c:pt idx="64">
                  <c:v>45877.419444444444</c:v>
                </c:pt>
                <c:pt idx="65">
                  <c:v>45877.420138888891</c:v>
                </c:pt>
                <c:pt idx="66">
                  <c:v>45877.42083333333</c:v>
                </c:pt>
                <c:pt idx="67">
                  <c:v>45877.421527777777</c:v>
                </c:pt>
                <c:pt idx="68">
                  <c:v>45877.422222222223</c:v>
                </c:pt>
                <c:pt idx="69">
                  <c:v>45877.42291666667</c:v>
                </c:pt>
                <c:pt idx="70">
                  <c:v>45877.423611111109</c:v>
                </c:pt>
                <c:pt idx="71">
                  <c:v>45877.424305555556</c:v>
                </c:pt>
                <c:pt idx="72">
                  <c:v>45877.425000000003</c:v>
                </c:pt>
                <c:pt idx="73">
                  <c:v>45877.425694444442</c:v>
                </c:pt>
                <c:pt idx="74">
                  <c:v>45877.426388888889</c:v>
                </c:pt>
                <c:pt idx="75">
                  <c:v>45877.427083333336</c:v>
                </c:pt>
                <c:pt idx="76">
                  <c:v>45877.427777777775</c:v>
                </c:pt>
                <c:pt idx="77">
                  <c:v>45877.428472222222</c:v>
                </c:pt>
                <c:pt idx="78">
                  <c:v>45877.429166666669</c:v>
                </c:pt>
                <c:pt idx="79">
                  <c:v>45877.429861111108</c:v>
                </c:pt>
                <c:pt idx="80">
                  <c:v>45877.430555555555</c:v>
                </c:pt>
                <c:pt idx="81">
                  <c:v>45877.431250000001</c:v>
                </c:pt>
                <c:pt idx="82">
                  <c:v>45877.431944444441</c:v>
                </c:pt>
                <c:pt idx="83">
                  <c:v>45877.432638888888</c:v>
                </c:pt>
                <c:pt idx="84">
                  <c:v>45877.433333333334</c:v>
                </c:pt>
                <c:pt idx="85">
                  <c:v>45877.434027777781</c:v>
                </c:pt>
                <c:pt idx="86">
                  <c:v>45877.43472222222</c:v>
                </c:pt>
                <c:pt idx="87">
                  <c:v>45877.435416666667</c:v>
                </c:pt>
                <c:pt idx="88">
                  <c:v>45877.436111111114</c:v>
                </c:pt>
                <c:pt idx="89">
                  <c:v>45877.436805555553</c:v>
                </c:pt>
                <c:pt idx="90">
                  <c:v>45877.4375</c:v>
                </c:pt>
                <c:pt idx="91">
                  <c:v>45877.438194444447</c:v>
                </c:pt>
                <c:pt idx="92">
                  <c:v>45877.438888888886</c:v>
                </c:pt>
                <c:pt idx="93">
                  <c:v>45877.439583333333</c:v>
                </c:pt>
                <c:pt idx="94">
                  <c:v>45877.44027777778</c:v>
                </c:pt>
                <c:pt idx="95">
                  <c:v>45877.440972222219</c:v>
                </c:pt>
                <c:pt idx="96">
                  <c:v>45877.441666666666</c:v>
                </c:pt>
                <c:pt idx="97">
                  <c:v>45877.442361111112</c:v>
                </c:pt>
                <c:pt idx="98">
                  <c:v>45877.443055555559</c:v>
                </c:pt>
                <c:pt idx="99">
                  <c:v>45877.443749999999</c:v>
                </c:pt>
                <c:pt idx="100">
                  <c:v>45877.444444444445</c:v>
                </c:pt>
                <c:pt idx="101">
                  <c:v>45877.445138888892</c:v>
                </c:pt>
                <c:pt idx="102">
                  <c:v>45877.445833333331</c:v>
                </c:pt>
                <c:pt idx="103">
                  <c:v>45877.446527777778</c:v>
                </c:pt>
                <c:pt idx="104">
                  <c:v>45877.447222222225</c:v>
                </c:pt>
                <c:pt idx="105">
                  <c:v>45877.447916666664</c:v>
                </c:pt>
                <c:pt idx="106">
                  <c:v>45877.448611111111</c:v>
                </c:pt>
                <c:pt idx="107">
                  <c:v>45877.449305555558</c:v>
                </c:pt>
                <c:pt idx="108">
                  <c:v>45877.45</c:v>
                </c:pt>
                <c:pt idx="109">
                  <c:v>45877.450694444444</c:v>
                </c:pt>
                <c:pt idx="110">
                  <c:v>45877.451388888891</c:v>
                </c:pt>
                <c:pt idx="111">
                  <c:v>45877.45208333333</c:v>
                </c:pt>
                <c:pt idx="112">
                  <c:v>45877.452777777777</c:v>
                </c:pt>
                <c:pt idx="113">
                  <c:v>45877.453472222223</c:v>
                </c:pt>
                <c:pt idx="114">
                  <c:v>45877.45416666667</c:v>
                </c:pt>
                <c:pt idx="115">
                  <c:v>45877.454861111109</c:v>
                </c:pt>
                <c:pt idx="116">
                  <c:v>45877.455555555556</c:v>
                </c:pt>
                <c:pt idx="117">
                  <c:v>45877.456250000003</c:v>
                </c:pt>
                <c:pt idx="118">
                  <c:v>45877.456944444442</c:v>
                </c:pt>
                <c:pt idx="119">
                  <c:v>45877.457638888889</c:v>
                </c:pt>
                <c:pt idx="120">
                  <c:v>45877.458333333336</c:v>
                </c:pt>
                <c:pt idx="121">
                  <c:v>45877.459027777775</c:v>
                </c:pt>
                <c:pt idx="122">
                  <c:v>45877.459722222222</c:v>
                </c:pt>
                <c:pt idx="123">
                  <c:v>45877.460416666669</c:v>
                </c:pt>
                <c:pt idx="124">
                  <c:v>45877.461111111108</c:v>
                </c:pt>
                <c:pt idx="125">
                  <c:v>45877.461805555555</c:v>
                </c:pt>
                <c:pt idx="126">
                  <c:v>45877.462500000001</c:v>
                </c:pt>
                <c:pt idx="127">
                  <c:v>45877.463194444441</c:v>
                </c:pt>
                <c:pt idx="128">
                  <c:v>45877.463888888888</c:v>
                </c:pt>
                <c:pt idx="129">
                  <c:v>45877.464583333334</c:v>
                </c:pt>
                <c:pt idx="130">
                  <c:v>45877.465277777781</c:v>
                </c:pt>
                <c:pt idx="131">
                  <c:v>45877.46597222222</c:v>
                </c:pt>
                <c:pt idx="132">
                  <c:v>45877.466666666667</c:v>
                </c:pt>
                <c:pt idx="133">
                  <c:v>45877.467361111114</c:v>
                </c:pt>
                <c:pt idx="134">
                  <c:v>45877.468055555553</c:v>
                </c:pt>
                <c:pt idx="135">
                  <c:v>45877.46875</c:v>
                </c:pt>
                <c:pt idx="136">
                  <c:v>45877.469444444447</c:v>
                </c:pt>
                <c:pt idx="137">
                  <c:v>45877.470138888886</c:v>
                </c:pt>
                <c:pt idx="138">
                  <c:v>45877.470833333333</c:v>
                </c:pt>
                <c:pt idx="139">
                  <c:v>45877.47152777778</c:v>
                </c:pt>
                <c:pt idx="140">
                  <c:v>45877.472222222219</c:v>
                </c:pt>
                <c:pt idx="141">
                  <c:v>45877.472916666666</c:v>
                </c:pt>
                <c:pt idx="142">
                  <c:v>45877.473611111112</c:v>
                </c:pt>
                <c:pt idx="143">
                  <c:v>45877.474305555559</c:v>
                </c:pt>
                <c:pt idx="144">
                  <c:v>45877.474999999999</c:v>
                </c:pt>
                <c:pt idx="145">
                  <c:v>45877.475694444445</c:v>
                </c:pt>
                <c:pt idx="146">
                  <c:v>45877.476388888892</c:v>
                </c:pt>
                <c:pt idx="147">
                  <c:v>45877.477083333331</c:v>
                </c:pt>
                <c:pt idx="148">
                  <c:v>45877.477777777778</c:v>
                </c:pt>
                <c:pt idx="149">
                  <c:v>45877.478472222225</c:v>
                </c:pt>
                <c:pt idx="150">
                  <c:v>45877.479166666664</c:v>
                </c:pt>
                <c:pt idx="151">
                  <c:v>45877.541666666664</c:v>
                </c:pt>
                <c:pt idx="152">
                  <c:v>45877.542361111111</c:v>
                </c:pt>
                <c:pt idx="153">
                  <c:v>45877.543055555558</c:v>
                </c:pt>
                <c:pt idx="154">
                  <c:v>45877.543749999997</c:v>
                </c:pt>
                <c:pt idx="155">
                  <c:v>45877.544444444444</c:v>
                </c:pt>
                <c:pt idx="156">
                  <c:v>45877.545138888891</c:v>
                </c:pt>
                <c:pt idx="157">
                  <c:v>45877.54583333333</c:v>
                </c:pt>
                <c:pt idx="158">
                  <c:v>45877.546527777777</c:v>
                </c:pt>
                <c:pt idx="159">
                  <c:v>45877.547222222223</c:v>
                </c:pt>
                <c:pt idx="160">
                  <c:v>45877.54791666667</c:v>
                </c:pt>
                <c:pt idx="161">
                  <c:v>45877.548611111109</c:v>
                </c:pt>
                <c:pt idx="162">
                  <c:v>45877.549305555556</c:v>
                </c:pt>
                <c:pt idx="163">
                  <c:v>45877.55</c:v>
                </c:pt>
                <c:pt idx="164">
                  <c:v>45877.550694444442</c:v>
                </c:pt>
                <c:pt idx="165">
                  <c:v>45877.551388888889</c:v>
                </c:pt>
                <c:pt idx="166">
                  <c:v>45877.552083333336</c:v>
                </c:pt>
                <c:pt idx="167">
                  <c:v>45877.552777777775</c:v>
                </c:pt>
                <c:pt idx="168">
                  <c:v>45877.553472222222</c:v>
                </c:pt>
                <c:pt idx="169">
                  <c:v>45877.554166666669</c:v>
                </c:pt>
                <c:pt idx="170">
                  <c:v>45877.554861111108</c:v>
                </c:pt>
                <c:pt idx="171">
                  <c:v>45877.555555555555</c:v>
                </c:pt>
                <c:pt idx="172">
                  <c:v>45877.556250000001</c:v>
                </c:pt>
                <c:pt idx="173">
                  <c:v>45877.556944444441</c:v>
                </c:pt>
                <c:pt idx="174">
                  <c:v>45877.557638888888</c:v>
                </c:pt>
                <c:pt idx="175">
                  <c:v>45877.558333333334</c:v>
                </c:pt>
                <c:pt idx="176">
                  <c:v>45877.559027777781</c:v>
                </c:pt>
                <c:pt idx="177">
                  <c:v>45877.55972222222</c:v>
                </c:pt>
                <c:pt idx="178">
                  <c:v>45877.560416666667</c:v>
                </c:pt>
                <c:pt idx="179">
                  <c:v>45877.561111111114</c:v>
                </c:pt>
                <c:pt idx="180">
                  <c:v>45877.561805555553</c:v>
                </c:pt>
                <c:pt idx="181">
                  <c:v>45877.5625</c:v>
                </c:pt>
                <c:pt idx="182">
                  <c:v>45877.563194444447</c:v>
                </c:pt>
                <c:pt idx="183">
                  <c:v>45877.563888888886</c:v>
                </c:pt>
                <c:pt idx="184">
                  <c:v>45877.564583333333</c:v>
                </c:pt>
                <c:pt idx="185">
                  <c:v>45877.56527777778</c:v>
                </c:pt>
                <c:pt idx="186">
                  <c:v>45877.565972222219</c:v>
                </c:pt>
                <c:pt idx="187">
                  <c:v>45877.566666666666</c:v>
                </c:pt>
                <c:pt idx="188">
                  <c:v>45877.567361111112</c:v>
                </c:pt>
                <c:pt idx="189">
                  <c:v>45877.568055555559</c:v>
                </c:pt>
                <c:pt idx="190">
                  <c:v>45877.568749999999</c:v>
                </c:pt>
                <c:pt idx="191">
                  <c:v>45877.569444444445</c:v>
                </c:pt>
                <c:pt idx="192">
                  <c:v>45877.570138888892</c:v>
                </c:pt>
                <c:pt idx="193">
                  <c:v>45877.570833333331</c:v>
                </c:pt>
                <c:pt idx="194">
                  <c:v>45877.571527777778</c:v>
                </c:pt>
                <c:pt idx="195">
                  <c:v>45877.572222222225</c:v>
                </c:pt>
                <c:pt idx="196">
                  <c:v>45877.572916666664</c:v>
                </c:pt>
                <c:pt idx="197">
                  <c:v>45877.573611111111</c:v>
                </c:pt>
                <c:pt idx="198">
                  <c:v>45877.574305555558</c:v>
                </c:pt>
                <c:pt idx="199">
                  <c:v>45877.574999999997</c:v>
                </c:pt>
                <c:pt idx="200">
                  <c:v>45877.575694444444</c:v>
                </c:pt>
                <c:pt idx="201">
                  <c:v>45877.576388888891</c:v>
                </c:pt>
                <c:pt idx="202">
                  <c:v>45877.57708333333</c:v>
                </c:pt>
                <c:pt idx="203">
                  <c:v>45877.577777777777</c:v>
                </c:pt>
                <c:pt idx="204">
                  <c:v>45877.578472222223</c:v>
                </c:pt>
                <c:pt idx="205">
                  <c:v>45877.57916666667</c:v>
                </c:pt>
                <c:pt idx="206">
                  <c:v>45877.579861111109</c:v>
                </c:pt>
                <c:pt idx="207">
                  <c:v>45877.580555555556</c:v>
                </c:pt>
                <c:pt idx="208">
                  <c:v>45877.581250000003</c:v>
                </c:pt>
                <c:pt idx="209">
                  <c:v>45877.581944444442</c:v>
                </c:pt>
                <c:pt idx="210">
                  <c:v>45877.582638888889</c:v>
                </c:pt>
                <c:pt idx="211">
                  <c:v>45877.583333333336</c:v>
                </c:pt>
                <c:pt idx="212">
                  <c:v>45877.584027777775</c:v>
                </c:pt>
                <c:pt idx="213">
                  <c:v>45877.584722222222</c:v>
                </c:pt>
                <c:pt idx="214">
                  <c:v>45877.585416666669</c:v>
                </c:pt>
                <c:pt idx="215">
                  <c:v>45877.586111111108</c:v>
                </c:pt>
                <c:pt idx="216">
                  <c:v>45877.586805555555</c:v>
                </c:pt>
                <c:pt idx="217">
                  <c:v>45877.587500000001</c:v>
                </c:pt>
                <c:pt idx="218">
                  <c:v>45877.588194444441</c:v>
                </c:pt>
                <c:pt idx="219">
                  <c:v>45877.588888888888</c:v>
                </c:pt>
                <c:pt idx="220">
                  <c:v>45877.589583333334</c:v>
                </c:pt>
                <c:pt idx="221">
                  <c:v>45877.590277777781</c:v>
                </c:pt>
                <c:pt idx="222">
                  <c:v>45877.59097222222</c:v>
                </c:pt>
                <c:pt idx="223">
                  <c:v>45877.591666666667</c:v>
                </c:pt>
                <c:pt idx="224">
                  <c:v>45877.592361111114</c:v>
                </c:pt>
                <c:pt idx="225">
                  <c:v>45877.593055555553</c:v>
                </c:pt>
                <c:pt idx="226">
                  <c:v>45877.59375</c:v>
                </c:pt>
                <c:pt idx="227">
                  <c:v>45877.594444444447</c:v>
                </c:pt>
                <c:pt idx="228">
                  <c:v>45877.595138888886</c:v>
                </c:pt>
                <c:pt idx="229">
                  <c:v>45877.595833333333</c:v>
                </c:pt>
                <c:pt idx="230">
                  <c:v>45877.59652777778</c:v>
                </c:pt>
                <c:pt idx="231">
                  <c:v>45877.597222222219</c:v>
                </c:pt>
                <c:pt idx="232">
                  <c:v>45877.597916666666</c:v>
                </c:pt>
                <c:pt idx="233">
                  <c:v>45877.598611111112</c:v>
                </c:pt>
                <c:pt idx="234">
                  <c:v>45877.599305555559</c:v>
                </c:pt>
                <c:pt idx="235">
                  <c:v>45877.599999999999</c:v>
                </c:pt>
                <c:pt idx="236">
                  <c:v>45877.600694444445</c:v>
                </c:pt>
                <c:pt idx="237">
                  <c:v>45877.601388888892</c:v>
                </c:pt>
                <c:pt idx="238">
                  <c:v>45877.602083333331</c:v>
                </c:pt>
                <c:pt idx="239">
                  <c:v>45877.602777777778</c:v>
                </c:pt>
                <c:pt idx="240">
                  <c:v>45877.603472222225</c:v>
                </c:pt>
                <c:pt idx="241">
                  <c:v>45877.604166666664</c:v>
                </c:pt>
                <c:pt idx="242">
                  <c:v>45877.604861111111</c:v>
                </c:pt>
                <c:pt idx="243">
                  <c:v>45877.605555555558</c:v>
                </c:pt>
                <c:pt idx="244">
                  <c:v>45877.606249999997</c:v>
                </c:pt>
                <c:pt idx="245">
                  <c:v>45877.606944444444</c:v>
                </c:pt>
                <c:pt idx="246">
                  <c:v>45877.607638888891</c:v>
                </c:pt>
                <c:pt idx="247">
                  <c:v>45877.60833333333</c:v>
                </c:pt>
                <c:pt idx="248">
                  <c:v>45877.609027777777</c:v>
                </c:pt>
                <c:pt idx="249">
                  <c:v>45877.609722222223</c:v>
                </c:pt>
                <c:pt idx="250">
                  <c:v>45877.61041666667</c:v>
                </c:pt>
                <c:pt idx="251">
                  <c:v>45877.611111111109</c:v>
                </c:pt>
                <c:pt idx="252">
                  <c:v>45877.611805555556</c:v>
                </c:pt>
                <c:pt idx="253">
                  <c:v>45877.612500000003</c:v>
                </c:pt>
                <c:pt idx="254">
                  <c:v>45877.613194444442</c:v>
                </c:pt>
                <c:pt idx="255">
                  <c:v>45877.613888888889</c:v>
                </c:pt>
                <c:pt idx="256">
                  <c:v>45877.614583333336</c:v>
                </c:pt>
                <c:pt idx="257">
                  <c:v>45877.615277777775</c:v>
                </c:pt>
                <c:pt idx="258">
                  <c:v>45877.615972222222</c:v>
                </c:pt>
                <c:pt idx="259">
                  <c:v>45877.616666666669</c:v>
                </c:pt>
                <c:pt idx="260">
                  <c:v>45877.617361111108</c:v>
                </c:pt>
                <c:pt idx="261">
                  <c:v>45877.618055555555</c:v>
                </c:pt>
                <c:pt idx="262">
                  <c:v>45877.618750000001</c:v>
                </c:pt>
                <c:pt idx="263">
                  <c:v>45877.619444444441</c:v>
                </c:pt>
                <c:pt idx="264">
                  <c:v>45877.620138888888</c:v>
                </c:pt>
                <c:pt idx="265">
                  <c:v>45877.620833333334</c:v>
                </c:pt>
                <c:pt idx="266">
                  <c:v>45877.621527777781</c:v>
                </c:pt>
                <c:pt idx="267">
                  <c:v>45877.62222222222</c:v>
                </c:pt>
                <c:pt idx="268">
                  <c:v>45877.622916666667</c:v>
                </c:pt>
                <c:pt idx="269">
                  <c:v>45877.623611111114</c:v>
                </c:pt>
                <c:pt idx="270">
                  <c:v>45877.624305555553</c:v>
                </c:pt>
                <c:pt idx="271">
                  <c:v>45877.625</c:v>
                </c:pt>
              </c:numCache>
            </c:numRef>
          </c:cat>
          <c:val>
            <c:numRef>
              <c:f>daily_8h45_itd!$G$2:$G$273</c:f>
              <c:numCache>
                <c:formatCode>General</c:formatCode>
                <c:ptCount val="272"/>
                <c:pt idx="0">
                  <c:v>2975</c:v>
                </c:pt>
                <c:pt idx="1">
                  <c:v>894</c:v>
                </c:pt>
                <c:pt idx="2">
                  <c:v>185</c:v>
                </c:pt>
                <c:pt idx="3">
                  <c:v>894</c:v>
                </c:pt>
                <c:pt idx="4">
                  <c:v>1160</c:v>
                </c:pt>
                <c:pt idx="5">
                  <c:v>367</c:v>
                </c:pt>
                <c:pt idx="6">
                  <c:v>355</c:v>
                </c:pt>
                <c:pt idx="7">
                  <c:v>665</c:v>
                </c:pt>
                <c:pt idx="8">
                  <c:v>786</c:v>
                </c:pt>
                <c:pt idx="9">
                  <c:v>272</c:v>
                </c:pt>
                <c:pt idx="10">
                  <c:v>454</c:v>
                </c:pt>
                <c:pt idx="11">
                  <c:v>480</c:v>
                </c:pt>
                <c:pt idx="12">
                  <c:v>1026</c:v>
                </c:pt>
                <c:pt idx="13">
                  <c:v>563</c:v>
                </c:pt>
                <c:pt idx="14">
                  <c:v>856</c:v>
                </c:pt>
                <c:pt idx="15">
                  <c:v>972</c:v>
                </c:pt>
                <c:pt idx="16">
                  <c:v>1317</c:v>
                </c:pt>
                <c:pt idx="17">
                  <c:v>2073</c:v>
                </c:pt>
                <c:pt idx="18">
                  <c:v>1038</c:v>
                </c:pt>
                <c:pt idx="19">
                  <c:v>891</c:v>
                </c:pt>
                <c:pt idx="20">
                  <c:v>1970</c:v>
                </c:pt>
                <c:pt idx="21">
                  <c:v>809</c:v>
                </c:pt>
                <c:pt idx="22">
                  <c:v>829</c:v>
                </c:pt>
                <c:pt idx="23">
                  <c:v>570</c:v>
                </c:pt>
                <c:pt idx="24">
                  <c:v>929</c:v>
                </c:pt>
                <c:pt idx="25">
                  <c:v>918</c:v>
                </c:pt>
                <c:pt idx="26">
                  <c:v>1773</c:v>
                </c:pt>
                <c:pt idx="27">
                  <c:v>931</c:v>
                </c:pt>
                <c:pt idx="28">
                  <c:v>558</c:v>
                </c:pt>
                <c:pt idx="29">
                  <c:v>611</c:v>
                </c:pt>
                <c:pt idx="30">
                  <c:v>640</c:v>
                </c:pt>
                <c:pt idx="31">
                  <c:v>399</c:v>
                </c:pt>
                <c:pt idx="32">
                  <c:v>424</c:v>
                </c:pt>
                <c:pt idx="33">
                  <c:v>783</c:v>
                </c:pt>
                <c:pt idx="34">
                  <c:v>605</c:v>
                </c:pt>
                <c:pt idx="35">
                  <c:v>394</c:v>
                </c:pt>
                <c:pt idx="36">
                  <c:v>1750</c:v>
                </c:pt>
                <c:pt idx="37">
                  <c:v>1095</c:v>
                </c:pt>
                <c:pt idx="38">
                  <c:v>518</c:v>
                </c:pt>
                <c:pt idx="39">
                  <c:v>702</c:v>
                </c:pt>
                <c:pt idx="40">
                  <c:v>1139</c:v>
                </c:pt>
                <c:pt idx="41">
                  <c:v>572</c:v>
                </c:pt>
                <c:pt idx="42">
                  <c:v>574</c:v>
                </c:pt>
                <c:pt idx="43">
                  <c:v>637</c:v>
                </c:pt>
                <c:pt idx="44">
                  <c:v>429</c:v>
                </c:pt>
                <c:pt idx="45">
                  <c:v>552</c:v>
                </c:pt>
                <c:pt idx="46">
                  <c:v>696</c:v>
                </c:pt>
                <c:pt idx="47">
                  <c:v>698</c:v>
                </c:pt>
                <c:pt idx="48">
                  <c:v>1515</c:v>
                </c:pt>
                <c:pt idx="49">
                  <c:v>1568</c:v>
                </c:pt>
                <c:pt idx="50">
                  <c:v>3717</c:v>
                </c:pt>
                <c:pt idx="51">
                  <c:v>1214</c:v>
                </c:pt>
                <c:pt idx="52">
                  <c:v>1879</c:v>
                </c:pt>
                <c:pt idx="53">
                  <c:v>1026</c:v>
                </c:pt>
                <c:pt idx="54">
                  <c:v>1467</c:v>
                </c:pt>
                <c:pt idx="55">
                  <c:v>828</c:v>
                </c:pt>
                <c:pt idx="56">
                  <c:v>1463</c:v>
                </c:pt>
                <c:pt idx="57">
                  <c:v>714</c:v>
                </c:pt>
                <c:pt idx="58">
                  <c:v>1190</c:v>
                </c:pt>
                <c:pt idx="59">
                  <c:v>927</c:v>
                </c:pt>
                <c:pt idx="60">
                  <c:v>1065</c:v>
                </c:pt>
                <c:pt idx="61">
                  <c:v>517</c:v>
                </c:pt>
                <c:pt idx="62">
                  <c:v>1919</c:v>
                </c:pt>
                <c:pt idx="63">
                  <c:v>885</c:v>
                </c:pt>
                <c:pt idx="64">
                  <c:v>1434</c:v>
                </c:pt>
                <c:pt idx="65">
                  <c:v>1408</c:v>
                </c:pt>
                <c:pt idx="66">
                  <c:v>1288</c:v>
                </c:pt>
                <c:pt idx="67">
                  <c:v>1101</c:v>
                </c:pt>
                <c:pt idx="68">
                  <c:v>741</c:v>
                </c:pt>
                <c:pt idx="69">
                  <c:v>395</c:v>
                </c:pt>
                <c:pt idx="70">
                  <c:v>311</c:v>
                </c:pt>
                <c:pt idx="71">
                  <c:v>251</c:v>
                </c:pt>
                <c:pt idx="72">
                  <c:v>910</c:v>
                </c:pt>
                <c:pt idx="73">
                  <c:v>745</c:v>
                </c:pt>
                <c:pt idx="74">
                  <c:v>246</c:v>
                </c:pt>
                <c:pt idx="75">
                  <c:v>262</c:v>
                </c:pt>
                <c:pt idx="76">
                  <c:v>976</c:v>
                </c:pt>
                <c:pt idx="77">
                  <c:v>1250</c:v>
                </c:pt>
                <c:pt idx="78">
                  <c:v>198</c:v>
                </c:pt>
                <c:pt idx="79">
                  <c:v>277</c:v>
                </c:pt>
                <c:pt idx="80">
                  <c:v>323</c:v>
                </c:pt>
                <c:pt idx="81">
                  <c:v>562</c:v>
                </c:pt>
                <c:pt idx="82">
                  <c:v>439</c:v>
                </c:pt>
                <c:pt idx="83">
                  <c:v>510</c:v>
                </c:pt>
                <c:pt idx="84">
                  <c:v>109</c:v>
                </c:pt>
                <c:pt idx="85">
                  <c:v>489</c:v>
                </c:pt>
                <c:pt idx="86">
                  <c:v>925</c:v>
                </c:pt>
                <c:pt idx="87">
                  <c:v>1588</c:v>
                </c:pt>
                <c:pt idx="88">
                  <c:v>636</c:v>
                </c:pt>
                <c:pt idx="89">
                  <c:v>645</c:v>
                </c:pt>
                <c:pt idx="90">
                  <c:v>501</c:v>
                </c:pt>
                <c:pt idx="91">
                  <c:v>383</c:v>
                </c:pt>
                <c:pt idx="92">
                  <c:v>506</c:v>
                </c:pt>
                <c:pt idx="93">
                  <c:v>357</c:v>
                </c:pt>
                <c:pt idx="94">
                  <c:v>513</c:v>
                </c:pt>
                <c:pt idx="95">
                  <c:v>376</c:v>
                </c:pt>
                <c:pt idx="96">
                  <c:v>982</c:v>
                </c:pt>
                <c:pt idx="97">
                  <c:v>499</c:v>
                </c:pt>
                <c:pt idx="98">
                  <c:v>504</c:v>
                </c:pt>
                <c:pt idx="99">
                  <c:v>390</c:v>
                </c:pt>
                <c:pt idx="100">
                  <c:v>1719</c:v>
                </c:pt>
                <c:pt idx="101">
                  <c:v>1094</c:v>
                </c:pt>
                <c:pt idx="102">
                  <c:v>1313</c:v>
                </c:pt>
                <c:pt idx="103">
                  <c:v>967</c:v>
                </c:pt>
                <c:pt idx="104">
                  <c:v>993</c:v>
                </c:pt>
                <c:pt idx="105">
                  <c:v>570</c:v>
                </c:pt>
                <c:pt idx="106">
                  <c:v>324</c:v>
                </c:pt>
                <c:pt idx="107">
                  <c:v>311</c:v>
                </c:pt>
                <c:pt idx="108">
                  <c:v>348</c:v>
                </c:pt>
                <c:pt idx="109">
                  <c:v>1583</c:v>
                </c:pt>
                <c:pt idx="110">
                  <c:v>1123</c:v>
                </c:pt>
                <c:pt idx="111">
                  <c:v>552</c:v>
                </c:pt>
                <c:pt idx="112">
                  <c:v>1181</c:v>
                </c:pt>
                <c:pt idx="113">
                  <c:v>1178</c:v>
                </c:pt>
                <c:pt idx="114">
                  <c:v>434</c:v>
                </c:pt>
                <c:pt idx="115">
                  <c:v>474</c:v>
                </c:pt>
                <c:pt idx="116">
                  <c:v>479</c:v>
                </c:pt>
                <c:pt idx="117">
                  <c:v>1138</c:v>
                </c:pt>
                <c:pt idx="118">
                  <c:v>1004</c:v>
                </c:pt>
                <c:pt idx="119">
                  <c:v>848</c:v>
                </c:pt>
                <c:pt idx="120">
                  <c:v>433</c:v>
                </c:pt>
                <c:pt idx="121">
                  <c:v>460</c:v>
                </c:pt>
                <c:pt idx="122">
                  <c:v>317</c:v>
                </c:pt>
                <c:pt idx="123">
                  <c:v>574</c:v>
                </c:pt>
                <c:pt idx="124">
                  <c:v>839</c:v>
                </c:pt>
                <c:pt idx="125">
                  <c:v>1052</c:v>
                </c:pt>
                <c:pt idx="126">
                  <c:v>779</c:v>
                </c:pt>
                <c:pt idx="127">
                  <c:v>329</c:v>
                </c:pt>
                <c:pt idx="128">
                  <c:v>248</c:v>
                </c:pt>
                <c:pt idx="129">
                  <c:v>1906</c:v>
                </c:pt>
                <c:pt idx="130">
                  <c:v>562</c:v>
                </c:pt>
                <c:pt idx="131">
                  <c:v>798</c:v>
                </c:pt>
                <c:pt idx="132">
                  <c:v>423</c:v>
                </c:pt>
                <c:pt idx="133">
                  <c:v>333</c:v>
                </c:pt>
                <c:pt idx="134">
                  <c:v>224</c:v>
                </c:pt>
                <c:pt idx="135">
                  <c:v>127</c:v>
                </c:pt>
                <c:pt idx="136">
                  <c:v>267</c:v>
                </c:pt>
                <c:pt idx="137">
                  <c:v>244</c:v>
                </c:pt>
                <c:pt idx="138">
                  <c:v>876</c:v>
                </c:pt>
                <c:pt idx="139">
                  <c:v>384</c:v>
                </c:pt>
                <c:pt idx="140">
                  <c:v>1388</c:v>
                </c:pt>
                <c:pt idx="141">
                  <c:v>630</c:v>
                </c:pt>
                <c:pt idx="142">
                  <c:v>775</c:v>
                </c:pt>
                <c:pt idx="143">
                  <c:v>2814</c:v>
                </c:pt>
                <c:pt idx="144">
                  <c:v>2428</c:v>
                </c:pt>
                <c:pt idx="145">
                  <c:v>3353</c:v>
                </c:pt>
                <c:pt idx="146">
                  <c:v>3554</c:v>
                </c:pt>
                <c:pt idx="147">
                  <c:v>1500</c:v>
                </c:pt>
                <c:pt idx="148">
                  <c:v>3118</c:v>
                </c:pt>
                <c:pt idx="149">
                  <c:v>1760</c:v>
                </c:pt>
                <c:pt idx="150">
                  <c:v>0</c:v>
                </c:pt>
                <c:pt idx="151">
                  <c:v>1657</c:v>
                </c:pt>
                <c:pt idx="152">
                  <c:v>1200</c:v>
                </c:pt>
                <c:pt idx="153">
                  <c:v>852</c:v>
                </c:pt>
                <c:pt idx="154">
                  <c:v>1038</c:v>
                </c:pt>
                <c:pt idx="155">
                  <c:v>1206</c:v>
                </c:pt>
                <c:pt idx="156">
                  <c:v>873</c:v>
                </c:pt>
                <c:pt idx="157">
                  <c:v>917</c:v>
                </c:pt>
                <c:pt idx="158">
                  <c:v>756</c:v>
                </c:pt>
                <c:pt idx="159">
                  <c:v>836</c:v>
                </c:pt>
                <c:pt idx="160">
                  <c:v>989</c:v>
                </c:pt>
                <c:pt idx="161">
                  <c:v>1147</c:v>
                </c:pt>
                <c:pt idx="162">
                  <c:v>897</c:v>
                </c:pt>
                <c:pt idx="163">
                  <c:v>763</c:v>
                </c:pt>
                <c:pt idx="164">
                  <c:v>645</c:v>
                </c:pt>
                <c:pt idx="165">
                  <c:v>888</c:v>
                </c:pt>
                <c:pt idx="166">
                  <c:v>1296</c:v>
                </c:pt>
                <c:pt idx="167">
                  <c:v>616</c:v>
                </c:pt>
                <c:pt idx="168">
                  <c:v>980</c:v>
                </c:pt>
                <c:pt idx="169">
                  <c:v>1183</c:v>
                </c:pt>
                <c:pt idx="170">
                  <c:v>1220</c:v>
                </c:pt>
                <c:pt idx="171">
                  <c:v>413</c:v>
                </c:pt>
                <c:pt idx="172">
                  <c:v>1433</c:v>
                </c:pt>
                <c:pt idx="173">
                  <c:v>898</c:v>
                </c:pt>
                <c:pt idx="174">
                  <c:v>445</c:v>
                </c:pt>
                <c:pt idx="175">
                  <c:v>1316</c:v>
                </c:pt>
                <c:pt idx="176">
                  <c:v>1261</c:v>
                </c:pt>
                <c:pt idx="177">
                  <c:v>602</c:v>
                </c:pt>
                <c:pt idx="178">
                  <c:v>2397</c:v>
                </c:pt>
                <c:pt idx="179">
                  <c:v>747</c:v>
                </c:pt>
                <c:pt idx="180">
                  <c:v>734</c:v>
                </c:pt>
                <c:pt idx="181">
                  <c:v>603</c:v>
                </c:pt>
                <c:pt idx="182">
                  <c:v>1012</c:v>
                </c:pt>
                <c:pt idx="183">
                  <c:v>1328</c:v>
                </c:pt>
                <c:pt idx="184">
                  <c:v>1112</c:v>
                </c:pt>
                <c:pt idx="185">
                  <c:v>2392</c:v>
                </c:pt>
                <c:pt idx="186">
                  <c:v>2437</c:v>
                </c:pt>
                <c:pt idx="187">
                  <c:v>1568</c:v>
                </c:pt>
                <c:pt idx="188">
                  <c:v>1062</c:v>
                </c:pt>
                <c:pt idx="189">
                  <c:v>845</c:v>
                </c:pt>
                <c:pt idx="190">
                  <c:v>1027</c:v>
                </c:pt>
                <c:pt idx="191">
                  <c:v>1039</c:v>
                </c:pt>
                <c:pt idx="192">
                  <c:v>954</c:v>
                </c:pt>
                <c:pt idx="193">
                  <c:v>400</c:v>
                </c:pt>
                <c:pt idx="194">
                  <c:v>472</c:v>
                </c:pt>
                <c:pt idx="195">
                  <c:v>980</c:v>
                </c:pt>
                <c:pt idx="196">
                  <c:v>987</c:v>
                </c:pt>
                <c:pt idx="197">
                  <c:v>1148</c:v>
                </c:pt>
                <c:pt idx="198">
                  <c:v>509</c:v>
                </c:pt>
                <c:pt idx="199">
                  <c:v>1868</c:v>
                </c:pt>
                <c:pt idx="200">
                  <c:v>2128</c:v>
                </c:pt>
                <c:pt idx="201">
                  <c:v>966</c:v>
                </c:pt>
                <c:pt idx="202">
                  <c:v>1458</c:v>
                </c:pt>
                <c:pt idx="203">
                  <c:v>620</c:v>
                </c:pt>
                <c:pt idx="204">
                  <c:v>1490</c:v>
                </c:pt>
                <c:pt idx="205">
                  <c:v>2938</c:v>
                </c:pt>
                <c:pt idx="206">
                  <c:v>1102</c:v>
                </c:pt>
                <c:pt idx="207">
                  <c:v>1609</c:v>
                </c:pt>
                <c:pt idx="208">
                  <c:v>1365</c:v>
                </c:pt>
                <c:pt idx="209">
                  <c:v>330</c:v>
                </c:pt>
                <c:pt idx="210">
                  <c:v>1349</c:v>
                </c:pt>
                <c:pt idx="211">
                  <c:v>1481</c:v>
                </c:pt>
                <c:pt idx="212">
                  <c:v>764</c:v>
                </c:pt>
                <c:pt idx="213">
                  <c:v>1475</c:v>
                </c:pt>
                <c:pt idx="214">
                  <c:v>3546</c:v>
                </c:pt>
                <c:pt idx="215">
                  <c:v>1647</c:v>
                </c:pt>
                <c:pt idx="216">
                  <c:v>1375</c:v>
                </c:pt>
                <c:pt idx="217">
                  <c:v>3378</c:v>
                </c:pt>
                <c:pt idx="218">
                  <c:v>2154</c:v>
                </c:pt>
                <c:pt idx="219">
                  <c:v>3315</c:v>
                </c:pt>
                <c:pt idx="220">
                  <c:v>2045</c:v>
                </c:pt>
                <c:pt idx="221">
                  <c:v>3918</c:v>
                </c:pt>
                <c:pt idx="222">
                  <c:v>2263</c:v>
                </c:pt>
                <c:pt idx="223">
                  <c:v>1150</c:v>
                </c:pt>
                <c:pt idx="224">
                  <c:v>2392</c:v>
                </c:pt>
                <c:pt idx="225">
                  <c:v>1465</c:v>
                </c:pt>
                <c:pt idx="226">
                  <c:v>2084</c:v>
                </c:pt>
                <c:pt idx="227">
                  <c:v>1658</c:v>
                </c:pt>
                <c:pt idx="228">
                  <c:v>1307</c:v>
                </c:pt>
                <c:pt idx="229">
                  <c:v>1574</c:v>
                </c:pt>
                <c:pt idx="230">
                  <c:v>2684</c:v>
                </c:pt>
                <c:pt idx="231">
                  <c:v>1981</c:v>
                </c:pt>
                <c:pt idx="232">
                  <c:v>1341</c:v>
                </c:pt>
                <c:pt idx="233">
                  <c:v>2049</c:v>
                </c:pt>
                <c:pt idx="234">
                  <c:v>1895</c:v>
                </c:pt>
                <c:pt idx="235">
                  <c:v>1643</c:v>
                </c:pt>
                <c:pt idx="236">
                  <c:v>1455</c:v>
                </c:pt>
                <c:pt idx="237">
                  <c:v>1574</c:v>
                </c:pt>
                <c:pt idx="238">
                  <c:v>1387</c:v>
                </c:pt>
                <c:pt idx="239">
                  <c:v>1814</c:v>
                </c:pt>
                <c:pt idx="240">
                  <c:v>2525</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5581</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numCache>
            </c:numRef>
          </c:val>
          <c:extLst>
            <c:ext xmlns:c16="http://schemas.microsoft.com/office/drawing/2014/chart" uri="{C3380CC4-5D6E-409C-BE32-E72D297353CC}">
              <c16:uniqueId val="{00000000-D508-469C-8F94-189C777D0725}"/>
            </c:ext>
          </c:extLst>
        </c:ser>
        <c:dLbls>
          <c:showLegendKey val="0"/>
          <c:showVal val="0"/>
          <c:showCatName val="0"/>
          <c:showSerName val="0"/>
          <c:showPercent val="0"/>
          <c:showBubbleSize val="0"/>
        </c:dLbls>
        <c:gapWidth val="0"/>
        <c:overlap val="100"/>
        <c:axId val="1833894912"/>
        <c:axId val="1833889152"/>
      </c:barChart>
      <c:lineChart>
        <c:grouping val="standard"/>
        <c:varyColors val="0"/>
        <c:ser>
          <c:idx val="0"/>
          <c:order val="0"/>
          <c:tx>
            <c:strRef>
              <c:f>daily_8h45_itd!$F$1</c:f>
              <c:strCache>
                <c:ptCount val="1"/>
                <c:pt idx="0">
                  <c:v>close</c:v>
                </c:pt>
              </c:strCache>
            </c:strRef>
          </c:tx>
          <c:spPr>
            <a:ln w="19050" cap="rnd">
              <a:solidFill>
                <a:srgbClr val="054372"/>
              </a:solidFill>
              <a:round/>
            </a:ln>
            <a:effectLst/>
          </c:spPr>
          <c:marker>
            <c:symbol val="none"/>
          </c:marker>
          <c:cat>
            <c:numRef>
              <c:f>daily_8h45_itd!$A$2:$A$273</c:f>
              <c:numCache>
                <c:formatCode>m/d/yyyy\ h:mm</c:formatCode>
                <c:ptCount val="272"/>
                <c:pt idx="0">
                  <c:v>45877.375</c:v>
                </c:pt>
                <c:pt idx="1">
                  <c:v>45877.375694444447</c:v>
                </c:pt>
                <c:pt idx="2">
                  <c:v>45877.376388888886</c:v>
                </c:pt>
                <c:pt idx="3">
                  <c:v>45877.377083333333</c:v>
                </c:pt>
                <c:pt idx="4">
                  <c:v>45877.37777777778</c:v>
                </c:pt>
                <c:pt idx="5">
                  <c:v>45877.378472222219</c:v>
                </c:pt>
                <c:pt idx="6">
                  <c:v>45877.379166666666</c:v>
                </c:pt>
                <c:pt idx="7">
                  <c:v>45877.379861111112</c:v>
                </c:pt>
                <c:pt idx="8">
                  <c:v>45877.380555555559</c:v>
                </c:pt>
                <c:pt idx="9">
                  <c:v>45877.381249999999</c:v>
                </c:pt>
                <c:pt idx="10">
                  <c:v>45877.381944444445</c:v>
                </c:pt>
                <c:pt idx="11">
                  <c:v>45877.382638888892</c:v>
                </c:pt>
                <c:pt idx="12">
                  <c:v>45877.383333333331</c:v>
                </c:pt>
                <c:pt idx="13">
                  <c:v>45877.384027777778</c:v>
                </c:pt>
                <c:pt idx="14">
                  <c:v>45877.384722222225</c:v>
                </c:pt>
                <c:pt idx="15">
                  <c:v>45877.385416666664</c:v>
                </c:pt>
                <c:pt idx="16">
                  <c:v>45877.386111111111</c:v>
                </c:pt>
                <c:pt idx="17">
                  <c:v>45877.386805555558</c:v>
                </c:pt>
                <c:pt idx="18">
                  <c:v>45877.387499999997</c:v>
                </c:pt>
                <c:pt idx="19">
                  <c:v>45877.388194444444</c:v>
                </c:pt>
                <c:pt idx="20">
                  <c:v>45877.388888888891</c:v>
                </c:pt>
                <c:pt idx="21">
                  <c:v>45877.38958333333</c:v>
                </c:pt>
                <c:pt idx="22">
                  <c:v>45877.390277777777</c:v>
                </c:pt>
                <c:pt idx="23">
                  <c:v>45877.390972222223</c:v>
                </c:pt>
                <c:pt idx="24">
                  <c:v>45877.39166666667</c:v>
                </c:pt>
                <c:pt idx="25">
                  <c:v>45877.392361111109</c:v>
                </c:pt>
                <c:pt idx="26">
                  <c:v>45877.393055555556</c:v>
                </c:pt>
                <c:pt idx="27">
                  <c:v>45877.393750000003</c:v>
                </c:pt>
                <c:pt idx="28">
                  <c:v>45877.394444444442</c:v>
                </c:pt>
                <c:pt idx="29">
                  <c:v>45877.395138888889</c:v>
                </c:pt>
                <c:pt idx="30">
                  <c:v>45877.395833333336</c:v>
                </c:pt>
                <c:pt idx="31">
                  <c:v>45877.396527777775</c:v>
                </c:pt>
                <c:pt idx="32">
                  <c:v>45877.397222222222</c:v>
                </c:pt>
                <c:pt idx="33">
                  <c:v>45877.397916666669</c:v>
                </c:pt>
                <c:pt idx="34">
                  <c:v>45877.398611111108</c:v>
                </c:pt>
                <c:pt idx="35">
                  <c:v>45877.399305555555</c:v>
                </c:pt>
                <c:pt idx="36">
                  <c:v>45877.4</c:v>
                </c:pt>
                <c:pt idx="37">
                  <c:v>45877.400694444441</c:v>
                </c:pt>
                <c:pt idx="38">
                  <c:v>45877.401388888888</c:v>
                </c:pt>
                <c:pt idx="39">
                  <c:v>45877.402083333334</c:v>
                </c:pt>
                <c:pt idx="40">
                  <c:v>45877.402777777781</c:v>
                </c:pt>
                <c:pt idx="41">
                  <c:v>45877.40347222222</c:v>
                </c:pt>
                <c:pt idx="42">
                  <c:v>45877.404166666667</c:v>
                </c:pt>
                <c:pt idx="43">
                  <c:v>45877.404861111114</c:v>
                </c:pt>
                <c:pt idx="44">
                  <c:v>45877.405555555553</c:v>
                </c:pt>
                <c:pt idx="45">
                  <c:v>45877.40625</c:v>
                </c:pt>
                <c:pt idx="46">
                  <c:v>45877.406944444447</c:v>
                </c:pt>
                <c:pt idx="47">
                  <c:v>45877.407638888886</c:v>
                </c:pt>
                <c:pt idx="48">
                  <c:v>45877.408333333333</c:v>
                </c:pt>
                <c:pt idx="49">
                  <c:v>45877.40902777778</c:v>
                </c:pt>
                <c:pt idx="50">
                  <c:v>45877.409722222219</c:v>
                </c:pt>
                <c:pt idx="51">
                  <c:v>45877.410416666666</c:v>
                </c:pt>
                <c:pt idx="52">
                  <c:v>45877.411111111112</c:v>
                </c:pt>
                <c:pt idx="53">
                  <c:v>45877.411805555559</c:v>
                </c:pt>
                <c:pt idx="54">
                  <c:v>45877.412499999999</c:v>
                </c:pt>
                <c:pt idx="55">
                  <c:v>45877.413194444445</c:v>
                </c:pt>
                <c:pt idx="56">
                  <c:v>45877.413888888892</c:v>
                </c:pt>
                <c:pt idx="57">
                  <c:v>45877.414583333331</c:v>
                </c:pt>
                <c:pt idx="58">
                  <c:v>45877.415277777778</c:v>
                </c:pt>
                <c:pt idx="59">
                  <c:v>45877.415972222225</c:v>
                </c:pt>
                <c:pt idx="60">
                  <c:v>45877.416666666664</c:v>
                </c:pt>
                <c:pt idx="61">
                  <c:v>45877.417361111111</c:v>
                </c:pt>
                <c:pt idx="62">
                  <c:v>45877.418055555558</c:v>
                </c:pt>
                <c:pt idx="63">
                  <c:v>45877.418749999997</c:v>
                </c:pt>
                <c:pt idx="64">
                  <c:v>45877.419444444444</c:v>
                </c:pt>
                <c:pt idx="65">
                  <c:v>45877.420138888891</c:v>
                </c:pt>
                <c:pt idx="66">
                  <c:v>45877.42083333333</c:v>
                </c:pt>
                <c:pt idx="67">
                  <c:v>45877.421527777777</c:v>
                </c:pt>
                <c:pt idx="68">
                  <c:v>45877.422222222223</c:v>
                </c:pt>
                <c:pt idx="69">
                  <c:v>45877.42291666667</c:v>
                </c:pt>
                <c:pt idx="70">
                  <c:v>45877.423611111109</c:v>
                </c:pt>
                <c:pt idx="71">
                  <c:v>45877.424305555556</c:v>
                </c:pt>
                <c:pt idx="72">
                  <c:v>45877.425000000003</c:v>
                </c:pt>
                <c:pt idx="73">
                  <c:v>45877.425694444442</c:v>
                </c:pt>
                <c:pt idx="74">
                  <c:v>45877.426388888889</c:v>
                </c:pt>
                <c:pt idx="75">
                  <c:v>45877.427083333336</c:v>
                </c:pt>
                <c:pt idx="76">
                  <c:v>45877.427777777775</c:v>
                </c:pt>
                <c:pt idx="77">
                  <c:v>45877.428472222222</c:v>
                </c:pt>
                <c:pt idx="78">
                  <c:v>45877.429166666669</c:v>
                </c:pt>
                <c:pt idx="79">
                  <c:v>45877.429861111108</c:v>
                </c:pt>
                <c:pt idx="80">
                  <c:v>45877.430555555555</c:v>
                </c:pt>
                <c:pt idx="81">
                  <c:v>45877.431250000001</c:v>
                </c:pt>
                <c:pt idx="82">
                  <c:v>45877.431944444441</c:v>
                </c:pt>
                <c:pt idx="83">
                  <c:v>45877.432638888888</c:v>
                </c:pt>
                <c:pt idx="84">
                  <c:v>45877.433333333334</c:v>
                </c:pt>
                <c:pt idx="85">
                  <c:v>45877.434027777781</c:v>
                </c:pt>
                <c:pt idx="86">
                  <c:v>45877.43472222222</c:v>
                </c:pt>
                <c:pt idx="87">
                  <c:v>45877.435416666667</c:v>
                </c:pt>
                <c:pt idx="88">
                  <c:v>45877.436111111114</c:v>
                </c:pt>
                <c:pt idx="89">
                  <c:v>45877.436805555553</c:v>
                </c:pt>
                <c:pt idx="90">
                  <c:v>45877.4375</c:v>
                </c:pt>
                <c:pt idx="91">
                  <c:v>45877.438194444447</c:v>
                </c:pt>
                <c:pt idx="92">
                  <c:v>45877.438888888886</c:v>
                </c:pt>
                <c:pt idx="93">
                  <c:v>45877.439583333333</c:v>
                </c:pt>
                <c:pt idx="94">
                  <c:v>45877.44027777778</c:v>
                </c:pt>
                <c:pt idx="95">
                  <c:v>45877.440972222219</c:v>
                </c:pt>
                <c:pt idx="96">
                  <c:v>45877.441666666666</c:v>
                </c:pt>
                <c:pt idx="97">
                  <c:v>45877.442361111112</c:v>
                </c:pt>
                <c:pt idx="98">
                  <c:v>45877.443055555559</c:v>
                </c:pt>
                <c:pt idx="99">
                  <c:v>45877.443749999999</c:v>
                </c:pt>
                <c:pt idx="100">
                  <c:v>45877.444444444445</c:v>
                </c:pt>
                <c:pt idx="101">
                  <c:v>45877.445138888892</c:v>
                </c:pt>
                <c:pt idx="102">
                  <c:v>45877.445833333331</c:v>
                </c:pt>
                <c:pt idx="103">
                  <c:v>45877.446527777778</c:v>
                </c:pt>
                <c:pt idx="104">
                  <c:v>45877.447222222225</c:v>
                </c:pt>
                <c:pt idx="105">
                  <c:v>45877.447916666664</c:v>
                </c:pt>
                <c:pt idx="106">
                  <c:v>45877.448611111111</c:v>
                </c:pt>
                <c:pt idx="107">
                  <c:v>45877.449305555558</c:v>
                </c:pt>
                <c:pt idx="108">
                  <c:v>45877.45</c:v>
                </c:pt>
                <c:pt idx="109">
                  <c:v>45877.450694444444</c:v>
                </c:pt>
                <c:pt idx="110">
                  <c:v>45877.451388888891</c:v>
                </c:pt>
                <c:pt idx="111">
                  <c:v>45877.45208333333</c:v>
                </c:pt>
                <c:pt idx="112">
                  <c:v>45877.452777777777</c:v>
                </c:pt>
                <c:pt idx="113">
                  <c:v>45877.453472222223</c:v>
                </c:pt>
                <c:pt idx="114">
                  <c:v>45877.45416666667</c:v>
                </c:pt>
                <c:pt idx="115">
                  <c:v>45877.454861111109</c:v>
                </c:pt>
                <c:pt idx="116">
                  <c:v>45877.455555555556</c:v>
                </c:pt>
                <c:pt idx="117">
                  <c:v>45877.456250000003</c:v>
                </c:pt>
                <c:pt idx="118">
                  <c:v>45877.456944444442</c:v>
                </c:pt>
                <c:pt idx="119">
                  <c:v>45877.457638888889</c:v>
                </c:pt>
                <c:pt idx="120">
                  <c:v>45877.458333333336</c:v>
                </c:pt>
                <c:pt idx="121">
                  <c:v>45877.459027777775</c:v>
                </c:pt>
                <c:pt idx="122">
                  <c:v>45877.459722222222</c:v>
                </c:pt>
                <c:pt idx="123">
                  <c:v>45877.460416666669</c:v>
                </c:pt>
                <c:pt idx="124">
                  <c:v>45877.461111111108</c:v>
                </c:pt>
                <c:pt idx="125">
                  <c:v>45877.461805555555</c:v>
                </c:pt>
                <c:pt idx="126">
                  <c:v>45877.462500000001</c:v>
                </c:pt>
                <c:pt idx="127">
                  <c:v>45877.463194444441</c:v>
                </c:pt>
                <c:pt idx="128">
                  <c:v>45877.463888888888</c:v>
                </c:pt>
                <c:pt idx="129">
                  <c:v>45877.464583333334</c:v>
                </c:pt>
                <c:pt idx="130">
                  <c:v>45877.465277777781</c:v>
                </c:pt>
                <c:pt idx="131">
                  <c:v>45877.46597222222</c:v>
                </c:pt>
                <c:pt idx="132">
                  <c:v>45877.466666666667</c:v>
                </c:pt>
                <c:pt idx="133">
                  <c:v>45877.467361111114</c:v>
                </c:pt>
                <c:pt idx="134">
                  <c:v>45877.468055555553</c:v>
                </c:pt>
                <c:pt idx="135">
                  <c:v>45877.46875</c:v>
                </c:pt>
                <c:pt idx="136">
                  <c:v>45877.469444444447</c:v>
                </c:pt>
                <c:pt idx="137">
                  <c:v>45877.470138888886</c:v>
                </c:pt>
                <c:pt idx="138">
                  <c:v>45877.470833333333</c:v>
                </c:pt>
                <c:pt idx="139">
                  <c:v>45877.47152777778</c:v>
                </c:pt>
                <c:pt idx="140">
                  <c:v>45877.472222222219</c:v>
                </c:pt>
                <c:pt idx="141">
                  <c:v>45877.472916666666</c:v>
                </c:pt>
                <c:pt idx="142">
                  <c:v>45877.473611111112</c:v>
                </c:pt>
                <c:pt idx="143">
                  <c:v>45877.474305555559</c:v>
                </c:pt>
                <c:pt idx="144">
                  <c:v>45877.474999999999</c:v>
                </c:pt>
                <c:pt idx="145">
                  <c:v>45877.475694444445</c:v>
                </c:pt>
                <c:pt idx="146">
                  <c:v>45877.476388888892</c:v>
                </c:pt>
                <c:pt idx="147">
                  <c:v>45877.477083333331</c:v>
                </c:pt>
                <c:pt idx="148">
                  <c:v>45877.477777777778</c:v>
                </c:pt>
                <c:pt idx="149">
                  <c:v>45877.478472222225</c:v>
                </c:pt>
                <c:pt idx="150">
                  <c:v>45877.479166666664</c:v>
                </c:pt>
                <c:pt idx="151">
                  <c:v>45877.541666666664</c:v>
                </c:pt>
                <c:pt idx="152">
                  <c:v>45877.542361111111</c:v>
                </c:pt>
                <c:pt idx="153">
                  <c:v>45877.543055555558</c:v>
                </c:pt>
                <c:pt idx="154">
                  <c:v>45877.543749999997</c:v>
                </c:pt>
                <c:pt idx="155">
                  <c:v>45877.544444444444</c:v>
                </c:pt>
                <c:pt idx="156">
                  <c:v>45877.545138888891</c:v>
                </c:pt>
                <c:pt idx="157">
                  <c:v>45877.54583333333</c:v>
                </c:pt>
                <c:pt idx="158">
                  <c:v>45877.546527777777</c:v>
                </c:pt>
                <c:pt idx="159">
                  <c:v>45877.547222222223</c:v>
                </c:pt>
                <c:pt idx="160">
                  <c:v>45877.54791666667</c:v>
                </c:pt>
                <c:pt idx="161">
                  <c:v>45877.548611111109</c:v>
                </c:pt>
                <c:pt idx="162">
                  <c:v>45877.549305555556</c:v>
                </c:pt>
                <c:pt idx="163">
                  <c:v>45877.55</c:v>
                </c:pt>
                <c:pt idx="164">
                  <c:v>45877.550694444442</c:v>
                </c:pt>
                <c:pt idx="165">
                  <c:v>45877.551388888889</c:v>
                </c:pt>
                <c:pt idx="166">
                  <c:v>45877.552083333336</c:v>
                </c:pt>
                <c:pt idx="167">
                  <c:v>45877.552777777775</c:v>
                </c:pt>
                <c:pt idx="168">
                  <c:v>45877.553472222222</c:v>
                </c:pt>
                <c:pt idx="169">
                  <c:v>45877.554166666669</c:v>
                </c:pt>
                <c:pt idx="170">
                  <c:v>45877.554861111108</c:v>
                </c:pt>
                <c:pt idx="171">
                  <c:v>45877.555555555555</c:v>
                </c:pt>
                <c:pt idx="172">
                  <c:v>45877.556250000001</c:v>
                </c:pt>
                <c:pt idx="173">
                  <c:v>45877.556944444441</c:v>
                </c:pt>
                <c:pt idx="174">
                  <c:v>45877.557638888888</c:v>
                </c:pt>
                <c:pt idx="175">
                  <c:v>45877.558333333334</c:v>
                </c:pt>
                <c:pt idx="176">
                  <c:v>45877.559027777781</c:v>
                </c:pt>
                <c:pt idx="177">
                  <c:v>45877.55972222222</c:v>
                </c:pt>
                <c:pt idx="178">
                  <c:v>45877.560416666667</c:v>
                </c:pt>
                <c:pt idx="179">
                  <c:v>45877.561111111114</c:v>
                </c:pt>
                <c:pt idx="180">
                  <c:v>45877.561805555553</c:v>
                </c:pt>
                <c:pt idx="181">
                  <c:v>45877.5625</c:v>
                </c:pt>
                <c:pt idx="182">
                  <c:v>45877.563194444447</c:v>
                </c:pt>
                <c:pt idx="183">
                  <c:v>45877.563888888886</c:v>
                </c:pt>
                <c:pt idx="184">
                  <c:v>45877.564583333333</c:v>
                </c:pt>
                <c:pt idx="185">
                  <c:v>45877.56527777778</c:v>
                </c:pt>
                <c:pt idx="186">
                  <c:v>45877.565972222219</c:v>
                </c:pt>
                <c:pt idx="187">
                  <c:v>45877.566666666666</c:v>
                </c:pt>
                <c:pt idx="188">
                  <c:v>45877.567361111112</c:v>
                </c:pt>
                <c:pt idx="189">
                  <c:v>45877.568055555559</c:v>
                </c:pt>
                <c:pt idx="190">
                  <c:v>45877.568749999999</c:v>
                </c:pt>
                <c:pt idx="191">
                  <c:v>45877.569444444445</c:v>
                </c:pt>
                <c:pt idx="192">
                  <c:v>45877.570138888892</c:v>
                </c:pt>
                <c:pt idx="193">
                  <c:v>45877.570833333331</c:v>
                </c:pt>
                <c:pt idx="194">
                  <c:v>45877.571527777778</c:v>
                </c:pt>
                <c:pt idx="195">
                  <c:v>45877.572222222225</c:v>
                </c:pt>
                <c:pt idx="196">
                  <c:v>45877.572916666664</c:v>
                </c:pt>
                <c:pt idx="197">
                  <c:v>45877.573611111111</c:v>
                </c:pt>
                <c:pt idx="198">
                  <c:v>45877.574305555558</c:v>
                </c:pt>
                <c:pt idx="199">
                  <c:v>45877.574999999997</c:v>
                </c:pt>
                <c:pt idx="200">
                  <c:v>45877.575694444444</c:v>
                </c:pt>
                <c:pt idx="201">
                  <c:v>45877.576388888891</c:v>
                </c:pt>
                <c:pt idx="202">
                  <c:v>45877.57708333333</c:v>
                </c:pt>
                <c:pt idx="203">
                  <c:v>45877.577777777777</c:v>
                </c:pt>
                <c:pt idx="204">
                  <c:v>45877.578472222223</c:v>
                </c:pt>
                <c:pt idx="205">
                  <c:v>45877.57916666667</c:v>
                </c:pt>
                <c:pt idx="206">
                  <c:v>45877.579861111109</c:v>
                </c:pt>
                <c:pt idx="207">
                  <c:v>45877.580555555556</c:v>
                </c:pt>
                <c:pt idx="208">
                  <c:v>45877.581250000003</c:v>
                </c:pt>
                <c:pt idx="209">
                  <c:v>45877.581944444442</c:v>
                </c:pt>
                <c:pt idx="210">
                  <c:v>45877.582638888889</c:v>
                </c:pt>
                <c:pt idx="211">
                  <c:v>45877.583333333336</c:v>
                </c:pt>
                <c:pt idx="212">
                  <c:v>45877.584027777775</c:v>
                </c:pt>
                <c:pt idx="213">
                  <c:v>45877.584722222222</c:v>
                </c:pt>
                <c:pt idx="214">
                  <c:v>45877.585416666669</c:v>
                </c:pt>
                <c:pt idx="215">
                  <c:v>45877.586111111108</c:v>
                </c:pt>
                <c:pt idx="216">
                  <c:v>45877.586805555555</c:v>
                </c:pt>
                <c:pt idx="217">
                  <c:v>45877.587500000001</c:v>
                </c:pt>
                <c:pt idx="218">
                  <c:v>45877.588194444441</c:v>
                </c:pt>
                <c:pt idx="219">
                  <c:v>45877.588888888888</c:v>
                </c:pt>
                <c:pt idx="220">
                  <c:v>45877.589583333334</c:v>
                </c:pt>
                <c:pt idx="221">
                  <c:v>45877.590277777781</c:v>
                </c:pt>
                <c:pt idx="222">
                  <c:v>45877.59097222222</c:v>
                </c:pt>
                <c:pt idx="223">
                  <c:v>45877.591666666667</c:v>
                </c:pt>
                <c:pt idx="224">
                  <c:v>45877.592361111114</c:v>
                </c:pt>
                <c:pt idx="225">
                  <c:v>45877.593055555553</c:v>
                </c:pt>
                <c:pt idx="226">
                  <c:v>45877.59375</c:v>
                </c:pt>
                <c:pt idx="227">
                  <c:v>45877.594444444447</c:v>
                </c:pt>
                <c:pt idx="228">
                  <c:v>45877.595138888886</c:v>
                </c:pt>
                <c:pt idx="229">
                  <c:v>45877.595833333333</c:v>
                </c:pt>
                <c:pt idx="230">
                  <c:v>45877.59652777778</c:v>
                </c:pt>
                <c:pt idx="231">
                  <c:v>45877.597222222219</c:v>
                </c:pt>
                <c:pt idx="232">
                  <c:v>45877.597916666666</c:v>
                </c:pt>
                <c:pt idx="233">
                  <c:v>45877.598611111112</c:v>
                </c:pt>
                <c:pt idx="234">
                  <c:v>45877.599305555559</c:v>
                </c:pt>
                <c:pt idx="235">
                  <c:v>45877.599999999999</c:v>
                </c:pt>
                <c:pt idx="236">
                  <c:v>45877.600694444445</c:v>
                </c:pt>
                <c:pt idx="237">
                  <c:v>45877.601388888892</c:v>
                </c:pt>
                <c:pt idx="238">
                  <c:v>45877.602083333331</c:v>
                </c:pt>
                <c:pt idx="239">
                  <c:v>45877.602777777778</c:v>
                </c:pt>
                <c:pt idx="240">
                  <c:v>45877.603472222225</c:v>
                </c:pt>
                <c:pt idx="241">
                  <c:v>45877.604166666664</c:v>
                </c:pt>
                <c:pt idx="242">
                  <c:v>45877.604861111111</c:v>
                </c:pt>
                <c:pt idx="243">
                  <c:v>45877.605555555558</c:v>
                </c:pt>
                <c:pt idx="244">
                  <c:v>45877.606249999997</c:v>
                </c:pt>
                <c:pt idx="245">
                  <c:v>45877.606944444444</c:v>
                </c:pt>
                <c:pt idx="246">
                  <c:v>45877.607638888891</c:v>
                </c:pt>
                <c:pt idx="247">
                  <c:v>45877.60833333333</c:v>
                </c:pt>
                <c:pt idx="248">
                  <c:v>45877.609027777777</c:v>
                </c:pt>
                <c:pt idx="249">
                  <c:v>45877.609722222223</c:v>
                </c:pt>
                <c:pt idx="250">
                  <c:v>45877.61041666667</c:v>
                </c:pt>
                <c:pt idx="251">
                  <c:v>45877.611111111109</c:v>
                </c:pt>
                <c:pt idx="252">
                  <c:v>45877.611805555556</c:v>
                </c:pt>
                <c:pt idx="253">
                  <c:v>45877.612500000003</c:v>
                </c:pt>
                <c:pt idx="254">
                  <c:v>45877.613194444442</c:v>
                </c:pt>
                <c:pt idx="255">
                  <c:v>45877.613888888889</c:v>
                </c:pt>
                <c:pt idx="256">
                  <c:v>45877.614583333336</c:v>
                </c:pt>
                <c:pt idx="257">
                  <c:v>45877.615277777775</c:v>
                </c:pt>
                <c:pt idx="258">
                  <c:v>45877.615972222222</c:v>
                </c:pt>
                <c:pt idx="259">
                  <c:v>45877.616666666669</c:v>
                </c:pt>
                <c:pt idx="260">
                  <c:v>45877.617361111108</c:v>
                </c:pt>
                <c:pt idx="261">
                  <c:v>45877.618055555555</c:v>
                </c:pt>
                <c:pt idx="262">
                  <c:v>45877.618750000001</c:v>
                </c:pt>
                <c:pt idx="263">
                  <c:v>45877.619444444441</c:v>
                </c:pt>
                <c:pt idx="264">
                  <c:v>45877.620138888888</c:v>
                </c:pt>
                <c:pt idx="265">
                  <c:v>45877.620833333334</c:v>
                </c:pt>
                <c:pt idx="266">
                  <c:v>45877.621527777781</c:v>
                </c:pt>
                <c:pt idx="267">
                  <c:v>45877.62222222222</c:v>
                </c:pt>
                <c:pt idx="268">
                  <c:v>45877.622916666667</c:v>
                </c:pt>
                <c:pt idx="269">
                  <c:v>45877.623611111114</c:v>
                </c:pt>
                <c:pt idx="270">
                  <c:v>45877.624305555553</c:v>
                </c:pt>
                <c:pt idx="271">
                  <c:v>45877.625</c:v>
                </c:pt>
              </c:numCache>
            </c:numRef>
          </c:cat>
          <c:val>
            <c:numRef>
              <c:f>daily_8h45_itd!$F$2:$F$273</c:f>
              <c:numCache>
                <c:formatCode>General</c:formatCode>
                <c:ptCount val="272"/>
                <c:pt idx="0">
                  <c:v>1727.699951171875</c:v>
                </c:pt>
                <c:pt idx="1">
                  <c:v>1729.199951171875</c:v>
                </c:pt>
                <c:pt idx="2">
                  <c:v>1728.199951171875</c:v>
                </c:pt>
                <c:pt idx="3">
                  <c:v>1728.5999755859375</c:v>
                </c:pt>
                <c:pt idx="4">
                  <c:v>1727.199951171875</c:v>
                </c:pt>
                <c:pt idx="5">
                  <c:v>1727.800048828125</c:v>
                </c:pt>
                <c:pt idx="6">
                  <c:v>1728</c:v>
                </c:pt>
                <c:pt idx="7">
                  <c:v>1728.5</c:v>
                </c:pt>
                <c:pt idx="8">
                  <c:v>1729.5</c:v>
                </c:pt>
                <c:pt idx="9">
                  <c:v>1729.5</c:v>
                </c:pt>
                <c:pt idx="10">
                  <c:v>1729.300048828125</c:v>
                </c:pt>
                <c:pt idx="11">
                  <c:v>1729.699951171875</c:v>
                </c:pt>
                <c:pt idx="12">
                  <c:v>1728.5999755859375</c:v>
                </c:pt>
                <c:pt idx="13">
                  <c:v>1727.800048828125</c:v>
                </c:pt>
                <c:pt idx="14">
                  <c:v>1727.5999755859375</c:v>
                </c:pt>
                <c:pt idx="15">
                  <c:v>1727.5</c:v>
                </c:pt>
                <c:pt idx="16">
                  <c:v>1727.800048828125</c:v>
                </c:pt>
                <c:pt idx="17">
                  <c:v>1729.5</c:v>
                </c:pt>
                <c:pt idx="18">
                  <c:v>1731.5</c:v>
                </c:pt>
                <c:pt idx="19">
                  <c:v>1728.5999755859375</c:v>
                </c:pt>
                <c:pt idx="20">
                  <c:v>1726.4000244140625</c:v>
                </c:pt>
                <c:pt idx="21">
                  <c:v>1726.300048828125</c:v>
                </c:pt>
                <c:pt idx="22">
                  <c:v>1725.5999755859375</c:v>
                </c:pt>
                <c:pt idx="23">
                  <c:v>1726.800048828125</c:v>
                </c:pt>
                <c:pt idx="24">
                  <c:v>1726.5999755859375</c:v>
                </c:pt>
                <c:pt idx="25">
                  <c:v>1727.9000244140625</c:v>
                </c:pt>
                <c:pt idx="26">
                  <c:v>1727</c:v>
                </c:pt>
                <c:pt idx="27">
                  <c:v>1724.4000244140625</c:v>
                </c:pt>
                <c:pt idx="28">
                  <c:v>1725.5</c:v>
                </c:pt>
                <c:pt idx="29">
                  <c:v>1726</c:v>
                </c:pt>
                <c:pt idx="30">
                  <c:v>1726.199951171875</c:v>
                </c:pt>
                <c:pt idx="31">
                  <c:v>1727.0999755859375</c:v>
                </c:pt>
                <c:pt idx="32">
                  <c:v>1726</c:v>
                </c:pt>
                <c:pt idx="33">
                  <c:v>1725.699951171875</c:v>
                </c:pt>
                <c:pt idx="34">
                  <c:v>1726.5</c:v>
                </c:pt>
                <c:pt idx="35">
                  <c:v>1726.9000244140625</c:v>
                </c:pt>
                <c:pt idx="36">
                  <c:v>1725.300048828125</c:v>
                </c:pt>
                <c:pt idx="37">
                  <c:v>1723.4000244140625</c:v>
                </c:pt>
                <c:pt idx="38">
                  <c:v>1725</c:v>
                </c:pt>
                <c:pt idx="39">
                  <c:v>1724.800048828125</c:v>
                </c:pt>
                <c:pt idx="40">
                  <c:v>1722.800048828125</c:v>
                </c:pt>
                <c:pt idx="41">
                  <c:v>1723.0999755859375</c:v>
                </c:pt>
                <c:pt idx="42">
                  <c:v>1723.0999755859375</c:v>
                </c:pt>
                <c:pt idx="43">
                  <c:v>1723.199951171875</c:v>
                </c:pt>
                <c:pt idx="44">
                  <c:v>1723.800048828125</c:v>
                </c:pt>
                <c:pt idx="45">
                  <c:v>1723.300048828125</c:v>
                </c:pt>
                <c:pt idx="46">
                  <c:v>1724.5</c:v>
                </c:pt>
                <c:pt idx="47">
                  <c:v>1725</c:v>
                </c:pt>
                <c:pt idx="48">
                  <c:v>1722.5</c:v>
                </c:pt>
                <c:pt idx="49">
                  <c:v>1721.300048828125</c:v>
                </c:pt>
                <c:pt idx="50">
                  <c:v>1720.9000244140625</c:v>
                </c:pt>
                <c:pt idx="51">
                  <c:v>1719</c:v>
                </c:pt>
                <c:pt idx="52">
                  <c:v>1718.0999755859375</c:v>
                </c:pt>
                <c:pt idx="53">
                  <c:v>1719.9000244140625</c:v>
                </c:pt>
                <c:pt idx="54">
                  <c:v>1719.699951171875</c:v>
                </c:pt>
                <c:pt idx="55">
                  <c:v>1720.9000244140625</c:v>
                </c:pt>
                <c:pt idx="56">
                  <c:v>1721</c:v>
                </c:pt>
                <c:pt idx="57">
                  <c:v>1721.4000244140625</c:v>
                </c:pt>
                <c:pt idx="58">
                  <c:v>1721.699951171875</c:v>
                </c:pt>
                <c:pt idx="59">
                  <c:v>1722.800048828125</c:v>
                </c:pt>
                <c:pt idx="60">
                  <c:v>1722.5</c:v>
                </c:pt>
                <c:pt idx="61">
                  <c:v>1721.800048828125</c:v>
                </c:pt>
                <c:pt idx="62">
                  <c:v>1723</c:v>
                </c:pt>
                <c:pt idx="63">
                  <c:v>1724.5</c:v>
                </c:pt>
                <c:pt idx="64">
                  <c:v>1725.199951171875</c:v>
                </c:pt>
                <c:pt idx="65">
                  <c:v>1725.199951171875</c:v>
                </c:pt>
                <c:pt idx="66">
                  <c:v>1726.5999755859375</c:v>
                </c:pt>
                <c:pt idx="67">
                  <c:v>1724.800048828125</c:v>
                </c:pt>
                <c:pt idx="68">
                  <c:v>1723.800048828125</c:v>
                </c:pt>
                <c:pt idx="69">
                  <c:v>1724.5</c:v>
                </c:pt>
                <c:pt idx="70">
                  <c:v>1724.300048828125</c:v>
                </c:pt>
                <c:pt idx="71">
                  <c:v>1724</c:v>
                </c:pt>
                <c:pt idx="72">
                  <c:v>1723.800048828125</c:v>
                </c:pt>
                <c:pt idx="73">
                  <c:v>1723</c:v>
                </c:pt>
                <c:pt idx="74">
                  <c:v>1722.5</c:v>
                </c:pt>
                <c:pt idx="75">
                  <c:v>1723</c:v>
                </c:pt>
                <c:pt idx="76">
                  <c:v>1723</c:v>
                </c:pt>
                <c:pt idx="77">
                  <c:v>1724.4000244140625</c:v>
                </c:pt>
                <c:pt idx="78">
                  <c:v>1724.800048828125</c:v>
                </c:pt>
                <c:pt idx="79">
                  <c:v>1724.5999755859375</c:v>
                </c:pt>
                <c:pt idx="80">
                  <c:v>1724.5999755859375</c:v>
                </c:pt>
                <c:pt idx="81">
                  <c:v>1724.300048828125</c:v>
                </c:pt>
                <c:pt idx="82">
                  <c:v>1723.300048828125</c:v>
                </c:pt>
                <c:pt idx="83">
                  <c:v>1723.5999755859375</c:v>
                </c:pt>
                <c:pt idx="84">
                  <c:v>1723.800048828125</c:v>
                </c:pt>
                <c:pt idx="85">
                  <c:v>1723.800048828125</c:v>
                </c:pt>
                <c:pt idx="86">
                  <c:v>1724.800048828125</c:v>
                </c:pt>
                <c:pt idx="87">
                  <c:v>1726.0999755859375</c:v>
                </c:pt>
                <c:pt idx="88">
                  <c:v>1726.5</c:v>
                </c:pt>
                <c:pt idx="89">
                  <c:v>1725.5999755859375</c:v>
                </c:pt>
                <c:pt idx="90">
                  <c:v>1724.800048828125</c:v>
                </c:pt>
                <c:pt idx="91">
                  <c:v>1724.199951171875</c:v>
                </c:pt>
                <c:pt idx="92">
                  <c:v>1724.5999755859375</c:v>
                </c:pt>
                <c:pt idx="93">
                  <c:v>1723.5999755859375</c:v>
                </c:pt>
                <c:pt idx="94">
                  <c:v>1724.5</c:v>
                </c:pt>
                <c:pt idx="95">
                  <c:v>1723.300048828125</c:v>
                </c:pt>
                <c:pt idx="96">
                  <c:v>1723.4000244140625</c:v>
                </c:pt>
                <c:pt idx="97">
                  <c:v>1722.199951171875</c:v>
                </c:pt>
                <c:pt idx="98">
                  <c:v>1721.4000244140625</c:v>
                </c:pt>
                <c:pt idx="99">
                  <c:v>1721.5</c:v>
                </c:pt>
                <c:pt idx="100">
                  <c:v>1721.5999755859375</c:v>
                </c:pt>
                <c:pt idx="101">
                  <c:v>1719.699951171875</c:v>
                </c:pt>
                <c:pt idx="102">
                  <c:v>1719.800048828125</c:v>
                </c:pt>
                <c:pt idx="103">
                  <c:v>1719.199951171875</c:v>
                </c:pt>
                <c:pt idx="104">
                  <c:v>1719.699951171875</c:v>
                </c:pt>
                <c:pt idx="105">
                  <c:v>1720.800048828125</c:v>
                </c:pt>
                <c:pt idx="106">
                  <c:v>1720</c:v>
                </c:pt>
                <c:pt idx="107">
                  <c:v>1720.300048828125</c:v>
                </c:pt>
                <c:pt idx="108">
                  <c:v>1720.0999755859375</c:v>
                </c:pt>
                <c:pt idx="109">
                  <c:v>1719.800048828125</c:v>
                </c:pt>
                <c:pt idx="110">
                  <c:v>1719.300048828125</c:v>
                </c:pt>
                <c:pt idx="111">
                  <c:v>1718.199951171875</c:v>
                </c:pt>
                <c:pt idx="112">
                  <c:v>1719.0999755859375</c:v>
                </c:pt>
                <c:pt idx="113">
                  <c:v>1720.9000244140625</c:v>
                </c:pt>
                <c:pt idx="114">
                  <c:v>1721.5</c:v>
                </c:pt>
                <c:pt idx="115">
                  <c:v>1720.699951171875</c:v>
                </c:pt>
                <c:pt idx="116">
                  <c:v>1720.5</c:v>
                </c:pt>
                <c:pt idx="117">
                  <c:v>1720.300048828125</c:v>
                </c:pt>
                <c:pt idx="118">
                  <c:v>1718.5999755859375</c:v>
                </c:pt>
                <c:pt idx="119">
                  <c:v>1719.5</c:v>
                </c:pt>
                <c:pt idx="120">
                  <c:v>1720.9000244140625</c:v>
                </c:pt>
                <c:pt idx="121">
                  <c:v>1720.9000244140625</c:v>
                </c:pt>
                <c:pt idx="122">
                  <c:v>1720.300048828125</c:v>
                </c:pt>
                <c:pt idx="123">
                  <c:v>1719.5</c:v>
                </c:pt>
                <c:pt idx="124">
                  <c:v>1719.0999755859375</c:v>
                </c:pt>
                <c:pt idx="125">
                  <c:v>1721.4000244140625</c:v>
                </c:pt>
                <c:pt idx="126">
                  <c:v>1720.699951171875</c:v>
                </c:pt>
                <c:pt idx="127">
                  <c:v>1718.5999755859375</c:v>
                </c:pt>
                <c:pt idx="128">
                  <c:v>1719.800048828125</c:v>
                </c:pt>
                <c:pt idx="129">
                  <c:v>1719</c:v>
                </c:pt>
                <c:pt idx="130">
                  <c:v>1717.800048828125</c:v>
                </c:pt>
                <c:pt idx="131">
                  <c:v>1719.0999755859375</c:v>
                </c:pt>
                <c:pt idx="132">
                  <c:v>1720.5</c:v>
                </c:pt>
                <c:pt idx="133">
                  <c:v>1719.699951171875</c:v>
                </c:pt>
                <c:pt idx="134">
                  <c:v>1720</c:v>
                </c:pt>
                <c:pt idx="135">
                  <c:v>1719.800048828125</c:v>
                </c:pt>
                <c:pt idx="136">
                  <c:v>1719.699951171875</c:v>
                </c:pt>
                <c:pt idx="137">
                  <c:v>1719.5</c:v>
                </c:pt>
                <c:pt idx="138">
                  <c:v>1720.0999755859375</c:v>
                </c:pt>
                <c:pt idx="139">
                  <c:v>1718.5999755859375</c:v>
                </c:pt>
                <c:pt idx="140">
                  <c:v>1718.199951171875</c:v>
                </c:pt>
                <c:pt idx="141">
                  <c:v>1717.300048828125</c:v>
                </c:pt>
                <c:pt idx="142">
                  <c:v>1717.4000244140625</c:v>
                </c:pt>
                <c:pt idx="143">
                  <c:v>1716.5</c:v>
                </c:pt>
                <c:pt idx="144">
                  <c:v>1715</c:v>
                </c:pt>
                <c:pt idx="145">
                  <c:v>1713.0999755859375</c:v>
                </c:pt>
                <c:pt idx="146">
                  <c:v>1711</c:v>
                </c:pt>
                <c:pt idx="147">
                  <c:v>1709.5999755859375</c:v>
                </c:pt>
                <c:pt idx="148">
                  <c:v>1709.300048828125</c:v>
                </c:pt>
                <c:pt idx="149">
                  <c:v>1706</c:v>
                </c:pt>
                <c:pt idx="150">
                  <c:v>1706</c:v>
                </c:pt>
                <c:pt idx="151">
                  <c:v>1710.300048828125</c:v>
                </c:pt>
                <c:pt idx="152">
                  <c:v>1709.5</c:v>
                </c:pt>
                <c:pt idx="153">
                  <c:v>1710.0999755859375</c:v>
                </c:pt>
                <c:pt idx="154">
                  <c:v>1711</c:v>
                </c:pt>
                <c:pt idx="155">
                  <c:v>1710.699951171875</c:v>
                </c:pt>
                <c:pt idx="156">
                  <c:v>1712</c:v>
                </c:pt>
                <c:pt idx="157">
                  <c:v>1711.9000244140625</c:v>
                </c:pt>
                <c:pt idx="158">
                  <c:v>1711.699951171875</c:v>
                </c:pt>
                <c:pt idx="159">
                  <c:v>1712.699951171875</c:v>
                </c:pt>
                <c:pt idx="160">
                  <c:v>1712.5999755859375</c:v>
                </c:pt>
                <c:pt idx="161">
                  <c:v>1712</c:v>
                </c:pt>
                <c:pt idx="162">
                  <c:v>1711.300048828125</c:v>
                </c:pt>
                <c:pt idx="163">
                  <c:v>1711</c:v>
                </c:pt>
                <c:pt idx="164">
                  <c:v>1711</c:v>
                </c:pt>
                <c:pt idx="165">
                  <c:v>1711</c:v>
                </c:pt>
                <c:pt idx="166">
                  <c:v>1710</c:v>
                </c:pt>
                <c:pt idx="167">
                  <c:v>1710.300048828125</c:v>
                </c:pt>
                <c:pt idx="168">
                  <c:v>1711</c:v>
                </c:pt>
                <c:pt idx="169">
                  <c:v>1713</c:v>
                </c:pt>
                <c:pt idx="170">
                  <c:v>1713.5999755859375</c:v>
                </c:pt>
                <c:pt idx="171">
                  <c:v>1713.4000244140625</c:v>
                </c:pt>
                <c:pt idx="172">
                  <c:v>1713</c:v>
                </c:pt>
                <c:pt idx="173">
                  <c:v>1714.9000244140625</c:v>
                </c:pt>
                <c:pt idx="174">
                  <c:v>1713.699951171875</c:v>
                </c:pt>
                <c:pt idx="175">
                  <c:v>1714.699951171875</c:v>
                </c:pt>
                <c:pt idx="176">
                  <c:v>1715.699951171875</c:v>
                </c:pt>
                <c:pt idx="177">
                  <c:v>1715.9000244140625</c:v>
                </c:pt>
                <c:pt idx="178">
                  <c:v>1716.4000244140625</c:v>
                </c:pt>
                <c:pt idx="179">
                  <c:v>1714.9000244140625</c:v>
                </c:pt>
                <c:pt idx="180">
                  <c:v>1713.300048828125</c:v>
                </c:pt>
                <c:pt idx="181">
                  <c:v>1713.9000244140625</c:v>
                </c:pt>
                <c:pt idx="182">
                  <c:v>1713.300048828125</c:v>
                </c:pt>
                <c:pt idx="183">
                  <c:v>1712.4000244140625</c:v>
                </c:pt>
                <c:pt idx="184">
                  <c:v>1714.5</c:v>
                </c:pt>
                <c:pt idx="185">
                  <c:v>1715.0999755859375</c:v>
                </c:pt>
                <c:pt idx="186">
                  <c:v>1718.5999755859375</c:v>
                </c:pt>
                <c:pt idx="187">
                  <c:v>1719</c:v>
                </c:pt>
                <c:pt idx="188">
                  <c:v>1718</c:v>
                </c:pt>
                <c:pt idx="189">
                  <c:v>1718.5</c:v>
                </c:pt>
                <c:pt idx="190">
                  <c:v>1719.699951171875</c:v>
                </c:pt>
                <c:pt idx="191">
                  <c:v>1718.5999755859375</c:v>
                </c:pt>
                <c:pt idx="192">
                  <c:v>1717.800048828125</c:v>
                </c:pt>
                <c:pt idx="193">
                  <c:v>1718.5</c:v>
                </c:pt>
                <c:pt idx="194">
                  <c:v>1718.5999755859375</c:v>
                </c:pt>
                <c:pt idx="195">
                  <c:v>1718.300048828125</c:v>
                </c:pt>
                <c:pt idx="196">
                  <c:v>1717.5999755859375</c:v>
                </c:pt>
                <c:pt idx="197">
                  <c:v>1716.5999755859375</c:v>
                </c:pt>
                <c:pt idx="198">
                  <c:v>1715.9000244140625</c:v>
                </c:pt>
                <c:pt idx="199">
                  <c:v>1715.699951171875</c:v>
                </c:pt>
                <c:pt idx="200">
                  <c:v>1712.699951171875</c:v>
                </c:pt>
                <c:pt idx="201">
                  <c:v>1712.4000244140625</c:v>
                </c:pt>
                <c:pt idx="202">
                  <c:v>1713.0999755859375</c:v>
                </c:pt>
                <c:pt idx="203">
                  <c:v>1713.5999755859375</c:v>
                </c:pt>
                <c:pt idx="204">
                  <c:v>1713</c:v>
                </c:pt>
                <c:pt idx="205">
                  <c:v>1711</c:v>
                </c:pt>
                <c:pt idx="206">
                  <c:v>1711.300048828125</c:v>
                </c:pt>
                <c:pt idx="207">
                  <c:v>1712.800048828125</c:v>
                </c:pt>
                <c:pt idx="208">
                  <c:v>1714.5</c:v>
                </c:pt>
                <c:pt idx="209">
                  <c:v>1714.199951171875</c:v>
                </c:pt>
                <c:pt idx="210">
                  <c:v>1714.699951171875</c:v>
                </c:pt>
                <c:pt idx="211">
                  <c:v>1716</c:v>
                </c:pt>
                <c:pt idx="212">
                  <c:v>1717.9000244140625</c:v>
                </c:pt>
                <c:pt idx="213">
                  <c:v>1717.5</c:v>
                </c:pt>
                <c:pt idx="214">
                  <c:v>1718.699951171875</c:v>
                </c:pt>
                <c:pt idx="215">
                  <c:v>1720.199951171875</c:v>
                </c:pt>
                <c:pt idx="216">
                  <c:v>1720.4000244140625</c:v>
                </c:pt>
                <c:pt idx="217">
                  <c:v>1721.699951171875</c:v>
                </c:pt>
                <c:pt idx="218">
                  <c:v>1721.9000244140625</c:v>
                </c:pt>
                <c:pt idx="219">
                  <c:v>1724.9000244140625</c:v>
                </c:pt>
                <c:pt idx="220">
                  <c:v>1726.5</c:v>
                </c:pt>
                <c:pt idx="221">
                  <c:v>1726.5999755859375</c:v>
                </c:pt>
                <c:pt idx="222">
                  <c:v>1722.199951171875</c:v>
                </c:pt>
                <c:pt idx="223">
                  <c:v>1723.5</c:v>
                </c:pt>
                <c:pt idx="224">
                  <c:v>1724</c:v>
                </c:pt>
                <c:pt idx="225">
                  <c:v>1725.4000244140625</c:v>
                </c:pt>
                <c:pt idx="226">
                  <c:v>1726</c:v>
                </c:pt>
                <c:pt idx="227">
                  <c:v>1725.0999755859375</c:v>
                </c:pt>
                <c:pt idx="228">
                  <c:v>1723.4000244140625</c:v>
                </c:pt>
                <c:pt idx="229">
                  <c:v>1724.699951171875</c:v>
                </c:pt>
                <c:pt idx="230">
                  <c:v>1720.800048828125</c:v>
                </c:pt>
                <c:pt idx="231">
                  <c:v>1720.5999755859375</c:v>
                </c:pt>
                <c:pt idx="232">
                  <c:v>1724</c:v>
                </c:pt>
                <c:pt idx="233">
                  <c:v>1723.800048828125</c:v>
                </c:pt>
                <c:pt idx="234">
                  <c:v>1726.5999755859375</c:v>
                </c:pt>
                <c:pt idx="235">
                  <c:v>1727.300048828125</c:v>
                </c:pt>
                <c:pt idx="236">
                  <c:v>1725</c:v>
                </c:pt>
                <c:pt idx="237">
                  <c:v>1726</c:v>
                </c:pt>
                <c:pt idx="238">
                  <c:v>1725.0999755859375</c:v>
                </c:pt>
                <c:pt idx="239">
                  <c:v>1725.800048828125</c:v>
                </c:pt>
                <c:pt idx="240">
                  <c:v>1725.9000244140625</c:v>
                </c:pt>
                <c:pt idx="241">
                  <c:v>1725.9000244140625</c:v>
                </c:pt>
                <c:pt idx="242">
                  <c:v>1725.9000244140625</c:v>
                </c:pt>
                <c:pt idx="243">
                  <c:v>1725.9000244140625</c:v>
                </c:pt>
                <c:pt idx="244">
                  <c:v>1725.9000244140625</c:v>
                </c:pt>
                <c:pt idx="245">
                  <c:v>1725.9000244140625</c:v>
                </c:pt>
                <c:pt idx="246">
                  <c:v>1725.9000244140625</c:v>
                </c:pt>
                <c:pt idx="247">
                  <c:v>1725.9000244140625</c:v>
                </c:pt>
                <c:pt idx="248">
                  <c:v>1725.9000244140625</c:v>
                </c:pt>
                <c:pt idx="249">
                  <c:v>1725.9000244140625</c:v>
                </c:pt>
                <c:pt idx="250">
                  <c:v>1725.9000244140625</c:v>
                </c:pt>
                <c:pt idx="251">
                  <c:v>1725.9000244140625</c:v>
                </c:pt>
                <c:pt idx="252">
                  <c:v>1725.9000244140625</c:v>
                </c:pt>
                <c:pt idx="253">
                  <c:v>1725.9000244140625</c:v>
                </c:pt>
                <c:pt idx="254">
                  <c:v>1725.9000244140625</c:v>
                </c:pt>
                <c:pt idx="255">
                  <c:v>1725.9000244140625</c:v>
                </c:pt>
                <c:pt idx="256">
                  <c:v>1723.199951171875</c:v>
                </c:pt>
                <c:pt idx="257">
                  <c:v>1723.199951171875</c:v>
                </c:pt>
                <c:pt idx="258">
                  <c:v>1723.199951171875</c:v>
                </c:pt>
                <c:pt idx="259">
                  <c:v>1723.199951171875</c:v>
                </c:pt>
                <c:pt idx="260">
                  <c:v>1723.199951171875</c:v>
                </c:pt>
                <c:pt idx="261">
                  <c:v>1723.199951171875</c:v>
                </c:pt>
                <c:pt idx="262">
                  <c:v>1723.199951171875</c:v>
                </c:pt>
                <c:pt idx="263">
                  <c:v>1723.199951171875</c:v>
                </c:pt>
                <c:pt idx="264">
                  <c:v>1723.199951171875</c:v>
                </c:pt>
                <c:pt idx="265">
                  <c:v>1723.199951171875</c:v>
                </c:pt>
                <c:pt idx="266">
                  <c:v>1723.199951171875</c:v>
                </c:pt>
                <c:pt idx="267">
                  <c:v>1723.199951171875</c:v>
                </c:pt>
                <c:pt idx="268">
                  <c:v>1723.199951171875</c:v>
                </c:pt>
                <c:pt idx="269">
                  <c:v>1723.199951171875</c:v>
                </c:pt>
                <c:pt idx="270">
                  <c:v>1723.199951171875</c:v>
                </c:pt>
                <c:pt idx="271">
                  <c:v>1723.199951171875</c:v>
                </c:pt>
              </c:numCache>
            </c:numRef>
          </c:val>
          <c:smooth val="1"/>
          <c:extLst>
            <c:ext xmlns:c16="http://schemas.microsoft.com/office/drawing/2014/chart" uri="{C3380CC4-5D6E-409C-BE32-E72D297353CC}">
              <c16:uniqueId val="{00000001-D508-469C-8F94-189C777D0725}"/>
            </c:ext>
          </c:extLst>
        </c:ser>
        <c:dLbls>
          <c:showLegendKey val="0"/>
          <c:showVal val="0"/>
          <c:showCatName val="0"/>
          <c:showSerName val="0"/>
          <c:showPercent val="0"/>
          <c:showBubbleSize val="0"/>
        </c:dLbls>
        <c:marker val="1"/>
        <c:smooth val="0"/>
        <c:axId val="285601071"/>
        <c:axId val="283713839"/>
      </c:lineChart>
      <c:catAx>
        <c:axId val="1833894912"/>
        <c:scaling>
          <c:orientation val="minMax"/>
        </c:scaling>
        <c:delete val="0"/>
        <c:axPos val="b"/>
        <c:numFmt formatCode="h: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833889152"/>
        <c:crosses val="autoZero"/>
        <c:auto val="0"/>
        <c:lblAlgn val="ctr"/>
        <c:lblOffset val="100"/>
        <c:noMultiLvlLbl val="0"/>
      </c:catAx>
      <c:valAx>
        <c:axId val="1833889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mn-ea"/>
                <a:cs typeface="+mn-cs"/>
              </a:defRPr>
            </a:pPr>
            <a:endParaRPr lang="en-US"/>
          </a:p>
        </c:txPr>
        <c:crossAx val="1833894912"/>
        <c:crosses val="autoZero"/>
        <c:crossBetween val="between"/>
      </c:valAx>
      <c:valAx>
        <c:axId val="28371383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285601071"/>
        <c:crosses val="max"/>
        <c:crossBetween val="between"/>
      </c:valAx>
      <c:catAx>
        <c:axId val="285601071"/>
        <c:scaling>
          <c:orientation val="minMax"/>
        </c:scaling>
        <c:delete val="1"/>
        <c:axPos val="b"/>
        <c:numFmt formatCode="m/d/yyyy\ h:mm" sourceLinked="1"/>
        <c:majorTickMark val="out"/>
        <c:minorTickMark val="none"/>
        <c:tickLblPos val="nextTo"/>
        <c:crossAx val="283713839"/>
        <c:auto val="0"/>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7179170150172E-3"/>
          <c:y val="0.19844639017705315"/>
          <c:w val="0.88873733456907544"/>
          <c:h val="0.6090844081765413"/>
        </c:manualLayout>
      </c:layout>
      <c:barChart>
        <c:barDir val="col"/>
        <c:grouping val="stacked"/>
        <c:varyColors val="0"/>
        <c:ser>
          <c:idx val="0"/>
          <c:order val="0"/>
          <c:tx>
            <c:v>Giá trị mua</c:v>
          </c:tx>
          <c:spPr>
            <a:solidFill>
              <a:srgbClr val="FF0000">
                <a:alpha val="50000"/>
              </a:srgbClr>
            </a:solidFill>
            <a:ln>
              <a:noFill/>
            </a:ln>
            <a:effectLst/>
          </c:spPr>
          <c:invertIfNegative val="0"/>
          <c:cat>
            <c:numRef>
              <c:f>daily_8h45_nntd!$A$2:$A$21</c:f>
              <c:numCache>
                <c:formatCode>m/d/yyyy\ h:mm</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daily_8h45_nntd!$D$2:$D$21</c:f>
              <c:numCache>
                <c:formatCode>General</c:formatCode>
                <c:ptCount val="20"/>
                <c:pt idx="0">
                  <c:v>-952.89861734399994</c:v>
                </c:pt>
                <c:pt idx="1">
                  <c:v>-923.47046297600002</c:v>
                </c:pt>
                <c:pt idx="2">
                  <c:v>-1118.428069888</c:v>
                </c:pt>
                <c:pt idx="3">
                  <c:v>-1078.539190272</c:v>
                </c:pt>
                <c:pt idx="4">
                  <c:v>-1164.463833088</c:v>
                </c:pt>
                <c:pt idx="5">
                  <c:v>-829.82928384000002</c:v>
                </c:pt>
                <c:pt idx="6">
                  <c:v>-1368.887918592</c:v>
                </c:pt>
                <c:pt idx="7">
                  <c:v>-1147.427094528</c:v>
                </c:pt>
                <c:pt idx="8">
                  <c:v>-1644.8563445760001</c:v>
                </c:pt>
                <c:pt idx="9">
                  <c:v>-751.26584115200001</c:v>
                </c:pt>
                <c:pt idx="10">
                  <c:v>-1005.809303552</c:v>
                </c:pt>
                <c:pt idx="11">
                  <c:v>-1009.387372544</c:v>
                </c:pt>
                <c:pt idx="12">
                  <c:v>-1002.45602304</c:v>
                </c:pt>
                <c:pt idx="13">
                  <c:v>-1912.126308352</c:v>
                </c:pt>
                <c:pt idx="14">
                  <c:v>-1874.4412733439999</c:v>
                </c:pt>
                <c:pt idx="15">
                  <c:v>-980.83877683200001</c:v>
                </c:pt>
                <c:pt idx="16">
                  <c:v>-2514.3921868799998</c:v>
                </c:pt>
                <c:pt idx="17">
                  <c:v>-1753.8872770559999</c:v>
                </c:pt>
                <c:pt idx="18">
                  <c:v>-1064.5426667520001</c:v>
                </c:pt>
                <c:pt idx="19">
                  <c:v>-1276.9448427520001</c:v>
                </c:pt>
              </c:numCache>
            </c:numRef>
          </c:val>
          <c:extLst>
            <c:ext xmlns:c16="http://schemas.microsoft.com/office/drawing/2014/chart" uri="{C3380CC4-5D6E-409C-BE32-E72D297353CC}">
              <c16:uniqueId val="{00000000-2243-4A6B-9324-5CF5982316D7}"/>
            </c:ext>
          </c:extLst>
        </c:ser>
        <c:ser>
          <c:idx val="1"/>
          <c:order val="1"/>
          <c:tx>
            <c:v>Giá trị bán</c:v>
          </c:tx>
          <c:spPr>
            <a:solidFill>
              <a:srgbClr val="00B050">
                <a:alpha val="50000"/>
              </a:srgbClr>
            </a:solidFill>
            <a:ln>
              <a:noFill/>
            </a:ln>
            <a:effectLst/>
          </c:spPr>
          <c:invertIfNegative val="0"/>
          <c:cat>
            <c:numRef>
              <c:f>daily_8h45_nntd!$A$2:$A$21</c:f>
              <c:numCache>
                <c:formatCode>m/d/yyyy\ h:mm</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daily_8h45_nntd!$E$2:$E$21</c:f>
              <c:numCache>
                <c:formatCode>General</c:formatCode>
                <c:ptCount val="20"/>
                <c:pt idx="0">
                  <c:v>878.59344179200002</c:v>
                </c:pt>
                <c:pt idx="1">
                  <c:v>993.87113471999999</c:v>
                </c:pt>
                <c:pt idx="2">
                  <c:v>910.15020544000004</c:v>
                </c:pt>
                <c:pt idx="3">
                  <c:v>1642.997219328</c:v>
                </c:pt>
                <c:pt idx="4">
                  <c:v>1294.5897553919999</c:v>
                </c:pt>
                <c:pt idx="5">
                  <c:v>1087.5561574400001</c:v>
                </c:pt>
                <c:pt idx="6">
                  <c:v>1285.8177617920001</c:v>
                </c:pt>
                <c:pt idx="7">
                  <c:v>1143.0494208</c:v>
                </c:pt>
                <c:pt idx="8">
                  <c:v>1317.4158131199999</c:v>
                </c:pt>
                <c:pt idx="9">
                  <c:v>791.97483827200006</c:v>
                </c:pt>
                <c:pt idx="10">
                  <c:v>939.55247308800006</c:v>
                </c:pt>
                <c:pt idx="11">
                  <c:v>956.94736588800004</c:v>
                </c:pt>
                <c:pt idx="12">
                  <c:v>978.14701670399995</c:v>
                </c:pt>
                <c:pt idx="13">
                  <c:v>1149.4242385919999</c:v>
                </c:pt>
                <c:pt idx="14">
                  <c:v>1229.160579072</c:v>
                </c:pt>
                <c:pt idx="15">
                  <c:v>2586.3365591040001</c:v>
                </c:pt>
                <c:pt idx="16">
                  <c:v>584.57096191999995</c:v>
                </c:pt>
                <c:pt idx="17">
                  <c:v>828.82501017599998</c:v>
                </c:pt>
                <c:pt idx="18">
                  <c:v>348.75162624000001</c:v>
                </c:pt>
                <c:pt idx="19">
                  <c:v>1340.5846241280001</c:v>
                </c:pt>
              </c:numCache>
            </c:numRef>
          </c:val>
          <c:extLst>
            <c:ext xmlns:c16="http://schemas.microsoft.com/office/drawing/2014/chart" uri="{C3380CC4-5D6E-409C-BE32-E72D297353CC}">
              <c16:uniqueId val="{00000001-2243-4A6B-9324-5CF5982316D7}"/>
            </c:ext>
          </c:extLst>
        </c:ser>
        <c:dLbls>
          <c:showLegendKey val="0"/>
          <c:showVal val="0"/>
          <c:showCatName val="0"/>
          <c:showSerName val="0"/>
          <c:showPercent val="0"/>
          <c:showBubbleSize val="0"/>
        </c:dLbls>
        <c:gapWidth val="100"/>
        <c:overlap val="100"/>
        <c:axId val="802199184"/>
        <c:axId val="802200144"/>
      </c:barChart>
      <c:lineChart>
        <c:grouping val="standard"/>
        <c:varyColors val="0"/>
        <c:ser>
          <c:idx val="2"/>
          <c:order val="2"/>
          <c:tx>
            <c:v>Giá trị ròng</c:v>
          </c:tx>
          <c:spPr>
            <a:ln w="19050" cap="rnd">
              <a:solidFill>
                <a:srgbClr val="054372"/>
              </a:solidFill>
              <a:round/>
            </a:ln>
            <a:effectLst/>
          </c:spPr>
          <c:marker>
            <c:symbol val="none"/>
          </c:marker>
          <c:cat>
            <c:numRef>
              <c:f>daily_8h45_nntd!$A$2:$A$21</c:f>
              <c:numCache>
                <c:formatCode>m/d/yyyy\ h:mm</c:formatCode>
                <c:ptCount val="20"/>
                <c:pt idx="0">
                  <c:v>45877</c:v>
                </c:pt>
                <c:pt idx="1">
                  <c:v>45876</c:v>
                </c:pt>
                <c:pt idx="2">
                  <c:v>45875</c:v>
                </c:pt>
                <c:pt idx="3">
                  <c:v>45874</c:v>
                </c:pt>
                <c:pt idx="4">
                  <c:v>45873</c:v>
                </c:pt>
                <c:pt idx="5">
                  <c:v>45870</c:v>
                </c:pt>
                <c:pt idx="6">
                  <c:v>45869</c:v>
                </c:pt>
                <c:pt idx="7">
                  <c:v>45868</c:v>
                </c:pt>
                <c:pt idx="8">
                  <c:v>45867</c:v>
                </c:pt>
                <c:pt idx="9">
                  <c:v>45866</c:v>
                </c:pt>
                <c:pt idx="10">
                  <c:v>45863</c:v>
                </c:pt>
                <c:pt idx="11">
                  <c:v>45862</c:v>
                </c:pt>
                <c:pt idx="12">
                  <c:v>45861</c:v>
                </c:pt>
                <c:pt idx="13">
                  <c:v>45860</c:v>
                </c:pt>
                <c:pt idx="14">
                  <c:v>45859</c:v>
                </c:pt>
                <c:pt idx="15">
                  <c:v>45856</c:v>
                </c:pt>
                <c:pt idx="16">
                  <c:v>45855</c:v>
                </c:pt>
                <c:pt idx="17">
                  <c:v>45854</c:v>
                </c:pt>
                <c:pt idx="18">
                  <c:v>45853</c:v>
                </c:pt>
                <c:pt idx="19">
                  <c:v>45852</c:v>
                </c:pt>
              </c:numCache>
            </c:numRef>
          </c:cat>
          <c:val>
            <c:numRef>
              <c:f>daily_8h45_nntd!$G$2:$G$21</c:f>
              <c:numCache>
                <c:formatCode>General</c:formatCode>
                <c:ptCount val="20"/>
                <c:pt idx="0">
                  <c:v>-74.305175551999923</c:v>
                </c:pt>
                <c:pt idx="1">
                  <c:v>70.400671743999965</c:v>
                </c:pt>
                <c:pt idx="2">
                  <c:v>-208.27786444799995</c:v>
                </c:pt>
                <c:pt idx="3">
                  <c:v>564.45802905599999</c:v>
                </c:pt>
                <c:pt idx="4">
                  <c:v>130.12592230399991</c:v>
                </c:pt>
                <c:pt idx="5">
                  <c:v>257.72687360000009</c:v>
                </c:pt>
                <c:pt idx="6">
                  <c:v>-83.07015679999995</c:v>
                </c:pt>
                <c:pt idx="7">
                  <c:v>-4.3776737279999907</c:v>
                </c:pt>
                <c:pt idx="8">
                  <c:v>-327.44053145600014</c:v>
                </c:pt>
                <c:pt idx="9">
                  <c:v>40.708997120000049</c:v>
                </c:pt>
                <c:pt idx="10">
                  <c:v>-66.256830463999904</c:v>
                </c:pt>
                <c:pt idx="11">
                  <c:v>-52.440006655999923</c:v>
                </c:pt>
                <c:pt idx="12">
                  <c:v>-24.309006336000039</c:v>
                </c:pt>
                <c:pt idx="13">
                  <c:v>-762.70206976000009</c:v>
                </c:pt>
                <c:pt idx="14">
                  <c:v>-645.28069427199989</c:v>
                </c:pt>
                <c:pt idx="15">
                  <c:v>1605.4977822720002</c:v>
                </c:pt>
                <c:pt idx="16">
                  <c:v>-1929.8212249599999</c:v>
                </c:pt>
                <c:pt idx="17">
                  <c:v>-925.06226687999992</c:v>
                </c:pt>
                <c:pt idx="18">
                  <c:v>-715.79104051200011</c:v>
                </c:pt>
                <c:pt idx="19">
                  <c:v>63.639781375999974</c:v>
                </c:pt>
              </c:numCache>
            </c:numRef>
          </c:val>
          <c:smooth val="1"/>
          <c:extLst>
            <c:ext xmlns:c16="http://schemas.microsoft.com/office/drawing/2014/chart" uri="{C3380CC4-5D6E-409C-BE32-E72D297353CC}">
              <c16:uniqueId val="{00000002-2243-4A6B-9324-5CF5982316D7}"/>
            </c:ext>
          </c:extLst>
        </c:ser>
        <c:dLbls>
          <c:showLegendKey val="0"/>
          <c:showVal val="0"/>
          <c:showCatName val="0"/>
          <c:showSerName val="0"/>
          <c:showPercent val="0"/>
          <c:showBubbleSize val="0"/>
        </c:dLbls>
        <c:marker val="1"/>
        <c:smooth val="0"/>
        <c:axId val="802199184"/>
        <c:axId val="802200144"/>
      </c:lineChart>
      <c:catAx>
        <c:axId val="802199184"/>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200144"/>
        <c:crosses val="autoZero"/>
        <c:auto val="0"/>
        <c:lblAlgn val="ctr"/>
        <c:lblOffset val="100"/>
        <c:noMultiLvlLbl val="0"/>
      </c:catAx>
      <c:valAx>
        <c:axId val="80220014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199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20817401968163363"/>
          <c:w val="0.91230236146375465"/>
          <c:h val="0.5990765327729507"/>
        </c:manualLayout>
      </c:layout>
      <c:barChart>
        <c:barDir val="col"/>
        <c:grouping val="stacked"/>
        <c:varyColors val="0"/>
        <c:ser>
          <c:idx val="0"/>
          <c:order val="0"/>
          <c:tx>
            <c:v>Giá trị mua</c:v>
          </c:tx>
          <c:spPr>
            <a:solidFill>
              <a:srgbClr val="FF0000">
                <a:alpha val="50000"/>
              </a:srgbClr>
            </a:solidFill>
            <a:ln>
              <a:noFill/>
            </a:ln>
            <a:effectLst/>
          </c:spPr>
          <c:invertIfNegative val="0"/>
          <c:cat>
            <c:numRef>
              <c:f>daily_8h45_nntd!$A$22:$A$41</c:f>
              <c:numCache>
                <c:formatCode>m/d/yyyy\ h:mm</c:formatCode>
                <c:ptCount val="20"/>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numCache>
            </c:numRef>
          </c:cat>
          <c:val>
            <c:numRef>
              <c:f>daily_8h45_nntd!$D$22:$D$41</c:f>
              <c:numCache>
                <c:formatCode>General</c:formatCode>
                <c:ptCount val="20"/>
                <c:pt idx="0">
                  <c:v>-435.21944000000002</c:v>
                </c:pt>
                <c:pt idx="1">
                  <c:v>-1828.9403600000001</c:v>
                </c:pt>
                <c:pt idx="2">
                  <c:v>-385.51348999999999</c:v>
                </c:pt>
                <c:pt idx="3">
                  <c:v>-1083.9073100000001</c:v>
                </c:pt>
                <c:pt idx="4">
                  <c:v>-950.16317000000004</c:v>
                </c:pt>
                <c:pt idx="5">
                  <c:v>-644.04439000000002</c:v>
                </c:pt>
                <c:pt idx="6">
                  <c:v>-949.20034999999996</c:v>
                </c:pt>
                <c:pt idx="7">
                  <c:v>-2398.92112</c:v>
                </c:pt>
                <c:pt idx="8">
                  <c:v>-1375.5796200000002</c:v>
                </c:pt>
                <c:pt idx="9">
                  <c:v>-780.83193999999992</c:v>
                </c:pt>
                <c:pt idx="10">
                  <c:v>-829.19343000000003</c:v>
                </c:pt>
                <c:pt idx="11">
                  <c:v>-739.40015000000005</c:v>
                </c:pt>
                <c:pt idx="12">
                  <c:v>-1014.26735</c:v>
                </c:pt>
                <c:pt idx="13">
                  <c:v>-569.60658000000001</c:v>
                </c:pt>
                <c:pt idx="14">
                  <c:v>-1019.30917</c:v>
                </c:pt>
                <c:pt idx="15">
                  <c:v>-1743.60169</c:v>
                </c:pt>
                <c:pt idx="16">
                  <c:v>-282.94051999999999</c:v>
                </c:pt>
                <c:pt idx="17">
                  <c:v>-47.13503</c:v>
                </c:pt>
                <c:pt idx="18">
                  <c:v>-124.89538</c:v>
                </c:pt>
                <c:pt idx="19">
                  <c:v>-17.091900000000003</c:v>
                </c:pt>
              </c:numCache>
            </c:numRef>
          </c:val>
          <c:extLst>
            <c:ext xmlns:c16="http://schemas.microsoft.com/office/drawing/2014/chart" uri="{C3380CC4-5D6E-409C-BE32-E72D297353CC}">
              <c16:uniqueId val="{00000000-2C28-4494-858C-429A82898992}"/>
            </c:ext>
          </c:extLst>
        </c:ser>
        <c:ser>
          <c:idx val="1"/>
          <c:order val="1"/>
          <c:tx>
            <c:v>Giá trị bán</c:v>
          </c:tx>
          <c:spPr>
            <a:solidFill>
              <a:srgbClr val="00B050">
                <a:alpha val="50000"/>
              </a:srgbClr>
            </a:solidFill>
            <a:ln>
              <a:noFill/>
            </a:ln>
            <a:effectLst/>
          </c:spPr>
          <c:invertIfNegative val="0"/>
          <c:cat>
            <c:numRef>
              <c:f>daily_8h45_nntd!$A$22:$A$41</c:f>
              <c:numCache>
                <c:formatCode>m/d/yyyy\ h:mm</c:formatCode>
                <c:ptCount val="20"/>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numCache>
            </c:numRef>
          </c:cat>
          <c:val>
            <c:numRef>
              <c:f>daily_8h45_nntd!$E$22:$E$41</c:f>
              <c:numCache>
                <c:formatCode>General</c:formatCode>
                <c:ptCount val="20"/>
                <c:pt idx="0">
                  <c:v>1161.5568400000002</c:v>
                </c:pt>
                <c:pt idx="1">
                  <c:v>578.25681999999995</c:v>
                </c:pt>
                <c:pt idx="2">
                  <c:v>745.72711000000004</c:v>
                </c:pt>
                <c:pt idx="3">
                  <c:v>695.39465000000007</c:v>
                </c:pt>
                <c:pt idx="4">
                  <c:v>946.44880000000001</c:v>
                </c:pt>
                <c:pt idx="5">
                  <c:v>1017.92678</c:v>
                </c:pt>
                <c:pt idx="6">
                  <c:v>1421.9955500000001</c:v>
                </c:pt>
                <c:pt idx="7">
                  <c:v>2368.5058799999997</c:v>
                </c:pt>
                <c:pt idx="8">
                  <c:v>1517.2378999999999</c:v>
                </c:pt>
                <c:pt idx="9">
                  <c:v>962.49956999999995</c:v>
                </c:pt>
                <c:pt idx="10">
                  <c:v>811.41056999999989</c:v>
                </c:pt>
                <c:pt idx="11">
                  <c:v>739.98824999999999</c:v>
                </c:pt>
                <c:pt idx="12">
                  <c:v>292.33875</c:v>
                </c:pt>
                <c:pt idx="13">
                  <c:v>639.23729000000003</c:v>
                </c:pt>
                <c:pt idx="14">
                  <c:v>900.14142000000004</c:v>
                </c:pt>
                <c:pt idx="15">
                  <c:v>479.47384999999997</c:v>
                </c:pt>
                <c:pt idx="16">
                  <c:v>15.885</c:v>
                </c:pt>
                <c:pt idx="17">
                  <c:v>0.79649999999999999</c:v>
                </c:pt>
                <c:pt idx="18">
                  <c:v>8.2369699999999995</c:v>
                </c:pt>
                <c:pt idx="19">
                  <c:v>2.5070199999999998</c:v>
                </c:pt>
              </c:numCache>
            </c:numRef>
          </c:val>
          <c:extLst>
            <c:ext xmlns:c16="http://schemas.microsoft.com/office/drawing/2014/chart" uri="{C3380CC4-5D6E-409C-BE32-E72D297353CC}">
              <c16:uniqueId val="{00000001-2C28-4494-858C-429A82898992}"/>
            </c:ext>
          </c:extLst>
        </c:ser>
        <c:dLbls>
          <c:showLegendKey val="0"/>
          <c:showVal val="0"/>
          <c:showCatName val="0"/>
          <c:showSerName val="0"/>
          <c:showPercent val="0"/>
          <c:showBubbleSize val="0"/>
        </c:dLbls>
        <c:gapWidth val="100"/>
        <c:overlap val="100"/>
        <c:axId val="802199184"/>
        <c:axId val="802200144"/>
      </c:barChart>
      <c:lineChart>
        <c:grouping val="standard"/>
        <c:varyColors val="0"/>
        <c:ser>
          <c:idx val="2"/>
          <c:order val="2"/>
          <c:tx>
            <c:v>Giá trị ròng</c:v>
          </c:tx>
          <c:spPr>
            <a:ln w="19050" cap="rnd">
              <a:solidFill>
                <a:srgbClr val="054372"/>
              </a:solidFill>
              <a:round/>
            </a:ln>
            <a:effectLst/>
          </c:spPr>
          <c:marker>
            <c:symbol val="none"/>
          </c:marker>
          <c:cat>
            <c:numRef>
              <c:f>daily_8h45_nntd!$A$22:$A$41</c:f>
              <c:numCache>
                <c:formatCode>m/d/yyyy\ h:mm</c:formatCode>
                <c:ptCount val="20"/>
                <c:pt idx="0">
                  <c:v>45876</c:v>
                </c:pt>
                <c:pt idx="1">
                  <c:v>45875</c:v>
                </c:pt>
                <c:pt idx="2">
                  <c:v>45874</c:v>
                </c:pt>
                <c:pt idx="3">
                  <c:v>45873</c:v>
                </c:pt>
                <c:pt idx="4">
                  <c:v>45870</c:v>
                </c:pt>
                <c:pt idx="5">
                  <c:v>45869</c:v>
                </c:pt>
                <c:pt idx="6">
                  <c:v>45868</c:v>
                </c:pt>
                <c:pt idx="7">
                  <c:v>45867</c:v>
                </c:pt>
                <c:pt idx="8">
                  <c:v>45866</c:v>
                </c:pt>
                <c:pt idx="9">
                  <c:v>45863</c:v>
                </c:pt>
                <c:pt idx="10">
                  <c:v>45862</c:v>
                </c:pt>
                <c:pt idx="11">
                  <c:v>45861</c:v>
                </c:pt>
                <c:pt idx="12">
                  <c:v>45860</c:v>
                </c:pt>
                <c:pt idx="13">
                  <c:v>45859</c:v>
                </c:pt>
                <c:pt idx="14">
                  <c:v>45856</c:v>
                </c:pt>
                <c:pt idx="15">
                  <c:v>45855</c:v>
                </c:pt>
                <c:pt idx="16">
                  <c:v>45854</c:v>
                </c:pt>
                <c:pt idx="17">
                  <c:v>45853</c:v>
                </c:pt>
                <c:pt idx="18">
                  <c:v>45852</c:v>
                </c:pt>
                <c:pt idx="19">
                  <c:v>45849</c:v>
                </c:pt>
              </c:numCache>
            </c:numRef>
          </c:cat>
          <c:val>
            <c:numRef>
              <c:f>daily_8h45_nntd!$G$22:$G$41</c:f>
              <c:numCache>
                <c:formatCode>General</c:formatCode>
                <c:ptCount val="20"/>
                <c:pt idx="0">
                  <c:v>726.3374</c:v>
                </c:pt>
                <c:pt idx="1">
                  <c:v>-1250.68354</c:v>
                </c:pt>
                <c:pt idx="2">
                  <c:v>360.21361999999999</c:v>
                </c:pt>
                <c:pt idx="3">
                  <c:v>-388.51265999999998</c:v>
                </c:pt>
                <c:pt idx="4">
                  <c:v>-3.7143699999999997</c:v>
                </c:pt>
                <c:pt idx="5">
                  <c:v>373.88238999999999</c:v>
                </c:pt>
                <c:pt idx="6">
                  <c:v>472.79520000000002</c:v>
                </c:pt>
                <c:pt idx="7">
                  <c:v>-30.415240000000001</c:v>
                </c:pt>
                <c:pt idx="8">
                  <c:v>141.65827999999999</c:v>
                </c:pt>
                <c:pt idx="9">
                  <c:v>181.66763</c:v>
                </c:pt>
                <c:pt idx="10">
                  <c:v>-17.782859999999999</c:v>
                </c:pt>
                <c:pt idx="11">
                  <c:v>0.58810000000000007</c:v>
                </c:pt>
                <c:pt idx="12">
                  <c:v>-721.92859999999996</c:v>
                </c:pt>
                <c:pt idx="13">
                  <c:v>69.630710000000008</c:v>
                </c:pt>
                <c:pt idx="14">
                  <c:v>-119.16775</c:v>
                </c:pt>
                <c:pt idx="15">
                  <c:v>-1264.1278400000001</c:v>
                </c:pt>
                <c:pt idx="16">
                  <c:v>-267.05552</c:v>
                </c:pt>
                <c:pt idx="17">
                  <c:v>-46.338529999999999</c:v>
                </c:pt>
                <c:pt idx="18">
                  <c:v>-116.65841</c:v>
                </c:pt>
                <c:pt idx="19">
                  <c:v>-14.58488</c:v>
                </c:pt>
              </c:numCache>
            </c:numRef>
          </c:val>
          <c:smooth val="1"/>
          <c:extLst>
            <c:ext xmlns:c16="http://schemas.microsoft.com/office/drawing/2014/chart" uri="{C3380CC4-5D6E-409C-BE32-E72D297353CC}">
              <c16:uniqueId val="{00000002-2C28-4494-858C-429A82898992}"/>
            </c:ext>
          </c:extLst>
        </c:ser>
        <c:dLbls>
          <c:showLegendKey val="0"/>
          <c:showVal val="0"/>
          <c:showCatName val="0"/>
          <c:showSerName val="0"/>
          <c:showPercent val="0"/>
          <c:showBubbleSize val="0"/>
        </c:dLbls>
        <c:marker val="1"/>
        <c:smooth val="0"/>
        <c:axId val="802199184"/>
        <c:axId val="802200144"/>
      </c:lineChart>
      <c:catAx>
        <c:axId val="802199184"/>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200144"/>
        <c:crosses val="autoZero"/>
        <c:auto val="0"/>
        <c:lblAlgn val="ctr"/>
        <c:lblOffset val="100"/>
        <c:noMultiLvlLbl val="0"/>
      </c:catAx>
      <c:valAx>
        <c:axId val="80220014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199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dPt>
            <c:idx val="1"/>
            <c:invertIfNegative val="0"/>
            <c:bubble3D val="0"/>
            <c:spPr>
              <a:noFill/>
              <a:ln>
                <a:noFill/>
              </a:ln>
              <a:effectLst/>
            </c:spPr>
            <c:extLst>
              <c:ext xmlns:c16="http://schemas.microsoft.com/office/drawing/2014/chart" uri="{C3380CC4-5D6E-409C-BE32-E72D297353CC}">
                <c16:uniqueId val="{00000001-D57B-4091-AF12-4577D4833B36}"/>
              </c:ext>
            </c:extLst>
          </c:dPt>
          <c:cat>
            <c:strRef>
              <c:f>daily_8h45_rr!$A$2:$A$3</c:f>
              <c:strCache>
                <c:ptCount val="2"/>
                <c:pt idx="0">
                  <c:v>Long (Hỗ trợ)</c:v>
                </c:pt>
                <c:pt idx="1">
                  <c:v>Long (Tiếp diễn xu hướng)</c:v>
                </c:pt>
              </c:strCache>
            </c:strRef>
          </c:cat>
          <c:val>
            <c:numRef>
              <c:f>daily_8h45_rr!$B$2:$B$3</c:f>
              <c:numCache>
                <c:formatCode>General</c:formatCode>
                <c:ptCount val="2"/>
                <c:pt idx="0">
                  <c:v>1714</c:v>
                </c:pt>
                <c:pt idx="1">
                  <c:v>1713.2</c:v>
                </c:pt>
              </c:numCache>
            </c:numRef>
          </c:val>
          <c:extLst>
            <c:ext xmlns:c16="http://schemas.microsoft.com/office/drawing/2014/chart" uri="{C3380CC4-5D6E-409C-BE32-E72D297353CC}">
              <c16:uniqueId val="{00000002-D57B-4091-AF12-4577D4833B36}"/>
            </c:ext>
          </c:extLst>
        </c:ser>
        <c:ser>
          <c:idx val="1"/>
          <c:order val="1"/>
          <c:spPr>
            <a:solidFill>
              <a:srgbClr val="FF0000"/>
            </a:solidFill>
            <a:ln>
              <a:noFill/>
            </a:ln>
            <a:effectLst/>
          </c:spPr>
          <c:invertIfNegative val="0"/>
          <c:cat>
            <c:strRef>
              <c:f>daily_8h45_rr!$A$2:$A$3</c:f>
              <c:strCache>
                <c:ptCount val="2"/>
                <c:pt idx="0">
                  <c:v>Long (Hỗ trợ)</c:v>
                </c:pt>
                <c:pt idx="1">
                  <c:v>Long (Tiếp diễn xu hướng)</c:v>
                </c:pt>
              </c:strCache>
            </c:strRef>
          </c:cat>
          <c:val>
            <c:numRef>
              <c:f>daily_8h45_rr!$C$2:$C$3</c:f>
              <c:numCache>
                <c:formatCode>General</c:formatCode>
                <c:ptCount val="2"/>
                <c:pt idx="0">
                  <c:v>6</c:v>
                </c:pt>
                <c:pt idx="1">
                  <c:v>5.3</c:v>
                </c:pt>
              </c:numCache>
            </c:numRef>
          </c:val>
          <c:extLst>
            <c:ext xmlns:c16="http://schemas.microsoft.com/office/drawing/2014/chart" uri="{C3380CC4-5D6E-409C-BE32-E72D297353CC}">
              <c16:uniqueId val="{00000003-D57B-4091-AF12-4577D4833B36}"/>
            </c:ext>
          </c:extLst>
        </c:ser>
        <c:ser>
          <c:idx val="2"/>
          <c:order val="2"/>
          <c:spPr>
            <a:solidFill>
              <a:srgbClr val="00B050"/>
            </a:solidFill>
            <a:ln>
              <a:noFill/>
            </a:ln>
            <a:effectLst/>
          </c:spPr>
          <c:invertIfNegative val="0"/>
          <c:cat>
            <c:strRef>
              <c:f>daily_8h45_rr!$A$2:$A$3</c:f>
              <c:strCache>
                <c:ptCount val="2"/>
                <c:pt idx="0">
                  <c:v>Long (Hỗ trợ)</c:v>
                </c:pt>
                <c:pt idx="1">
                  <c:v>Long (Tiếp diễn xu hướng)</c:v>
                </c:pt>
              </c:strCache>
            </c:strRef>
          </c:cat>
          <c:val>
            <c:numRef>
              <c:f>daily_8h45_rr!$D$2:$D$3</c:f>
              <c:numCache>
                <c:formatCode>General</c:formatCode>
                <c:ptCount val="2"/>
                <c:pt idx="0">
                  <c:v>30</c:v>
                </c:pt>
                <c:pt idx="1">
                  <c:v>31.5</c:v>
                </c:pt>
              </c:numCache>
            </c:numRef>
          </c:val>
          <c:extLst>
            <c:ext xmlns:c16="http://schemas.microsoft.com/office/drawing/2014/chart" uri="{C3380CC4-5D6E-409C-BE32-E72D297353CC}">
              <c16:uniqueId val="{00000004-D57B-4091-AF12-4577D4833B36}"/>
            </c:ext>
          </c:extLst>
        </c:ser>
        <c:dLbls>
          <c:showLegendKey val="0"/>
          <c:showVal val="0"/>
          <c:showCatName val="0"/>
          <c:showSerName val="0"/>
          <c:showPercent val="0"/>
          <c:showBubbleSize val="0"/>
        </c:dLbls>
        <c:gapWidth val="100"/>
        <c:overlap val="100"/>
        <c:axId val="1622563615"/>
        <c:axId val="1622565055"/>
      </c:barChart>
      <c:catAx>
        <c:axId val="162256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5055"/>
        <c:crosses val="autoZero"/>
        <c:auto val="1"/>
        <c:lblAlgn val="ctr"/>
        <c:lblOffset val="100"/>
        <c:noMultiLvlLbl val="0"/>
      </c:catAx>
      <c:valAx>
        <c:axId val="162256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36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daily_8h45_rr!$A$4:$A$5</c:f>
              <c:strCache>
                <c:ptCount val="2"/>
                <c:pt idx="0">
                  <c:v>Short (Suy yếu)</c:v>
                </c:pt>
                <c:pt idx="1">
                  <c:v>Short (Kháng cự)</c:v>
                </c:pt>
              </c:strCache>
            </c:strRef>
          </c:cat>
          <c:val>
            <c:numRef>
              <c:f>daily_8h45_rr!$B$4:$B$5</c:f>
              <c:numCache>
                <c:formatCode>General</c:formatCode>
                <c:ptCount val="2"/>
                <c:pt idx="0">
                  <c:v>1693.8</c:v>
                </c:pt>
                <c:pt idx="1">
                  <c:v>1693.8</c:v>
                </c:pt>
              </c:numCache>
            </c:numRef>
          </c:val>
          <c:extLst>
            <c:ext xmlns:c16="http://schemas.microsoft.com/office/drawing/2014/chart" uri="{C3380CC4-5D6E-409C-BE32-E72D297353CC}">
              <c16:uniqueId val="{00000000-7762-4B3A-A4CD-CD7DC28E0FBD}"/>
            </c:ext>
          </c:extLst>
        </c:ser>
        <c:ser>
          <c:idx val="1"/>
          <c:order val="1"/>
          <c:spPr>
            <a:solidFill>
              <a:srgbClr val="00B050"/>
            </a:solidFill>
            <a:ln>
              <a:noFill/>
            </a:ln>
            <a:effectLst/>
          </c:spPr>
          <c:invertIfNegative val="0"/>
          <c:cat>
            <c:strRef>
              <c:f>daily_8h45_rr!$A$4:$A$5</c:f>
              <c:strCache>
                <c:ptCount val="2"/>
                <c:pt idx="0">
                  <c:v>Short (Suy yếu)</c:v>
                </c:pt>
                <c:pt idx="1">
                  <c:v>Short (Kháng cự)</c:v>
                </c:pt>
              </c:strCache>
            </c:strRef>
          </c:cat>
          <c:val>
            <c:numRef>
              <c:f>daily_8h45_rr!$C$4:$C$5</c:f>
              <c:numCache>
                <c:formatCode>General</c:formatCode>
                <c:ptCount val="2"/>
                <c:pt idx="0">
                  <c:v>32.200000000000003</c:v>
                </c:pt>
                <c:pt idx="1">
                  <c:v>34.200000000000003</c:v>
                </c:pt>
              </c:numCache>
            </c:numRef>
          </c:val>
          <c:extLst>
            <c:ext xmlns:c16="http://schemas.microsoft.com/office/drawing/2014/chart" uri="{C3380CC4-5D6E-409C-BE32-E72D297353CC}">
              <c16:uniqueId val="{00000001-7762-4B3A-A4CD-CD7DC28E0FBD}"/>
            </c:ext>
          </c:extLst>
        </c:ser>
        <c:ser>
          <c:idx val="2"/>
          <c:order val="2"/>
          <c:spPr>
            <a:solidFill>
              <a:srgbClr val="FF0000"/>
            </a:solidFill>
            <a:ln>
              <a:noFill/>
            </a:ln>
            <a:effectLst/>
          </c:spPr>
          <c:invertIfNegative val="0"/>
          <c:cat>
            <c:strRef>
              <c:f>daily_8h45_rr!$A$4:$A$5</c:f>
              <c:strCache>
                <c:ptCount val="2"/>
                <c:pt idx="0">
                  <c:v>Short (Suy yếu)</c:v>
                </c:pt>
                <c:pt idx="1">
                  <c:v>Short (Kháng cự)</c:v>
                </c:pt>
              </c:strCache>
            </c:strRef>
          </c:cat>
          <c:val>
            <c:numRef>
              <c:f>daily_8h45_rr!$D$4:$D$5</c:f>
              <c:numCache>
                <c:formatCode>General</c:formatCode>
                <c:ptCount val="2"/>
                <c:pt idx="0">
                  <c:v>6</c:v>
                </c:pt>
                <c:pt idx="1">
                  <c:v>5.2</c:v>
                </c:pt>
              </c:numCache>
            </c:numRef>
          </c:val>
          <c:extLst>
            <c:ext xmlns:c16="http://schemas.microsoft.com/office/drawing/2014/chart" uri="{C3380CC4-5D6E-409C-BE32-E72D297353CC}">
              <c16:uniqueId val="{00000002-7762-4B3A-A4CD-CD7DC28E0FBD}"/>
            </c:ext>
          </c:extLst>
        </c:ser>
        <c:dLbls>
          <c:showLegendKey val="0"/>
          <c:showVal val="0"/>
          <c:showCatName val="0"/>
          <c:showSerName val="0"/>
          <c:showPercent val="0"/>
          <c:showBubbleSize val="0"/>
        </c:dLbls>
        <c:gapWidth val="100"/>
        <c:overlap val="100"/>
        <c:axId val="1622563615"/>
        <c:axId val="1622565055"/>
      </c:barChart>
      <c:catAx>
        <c:axId val="162256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5055"/>
        <c:crosses val="autoZero"/>
        <c:auto val="1"/>
        <c:lblAlgn val="ctr"/>
        <c:lblOffset val="100"/>
        <c:noMultiLvlLbl val="0"/>
      </c:catAx>
      <c:valAx>
        <c:axId val="1622565055"/>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3615"/>
        <c:crosses val="max"/>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7179170150172E-3"/>
          <c:y val="0.19844639017705315"/>
          <c:w val="0.88873733456907544"/>
          <c:h val="0.6090844081765413"/>
        </c:manualLayout>
      </c:layout>
      <c:barChart>
        <c:barDir val="col"/>
        <c:grouping val="clustered"/>
        <c:varyColors val="0"/>
        <c:ser>
          <c:idx val="2"/>
          <c:order val="2"/>
          <c:tx>
            <c:v>Giá trị bán</c:v>
          </c:tx>
          <c:spPr>
            <a:solidFill>
              <a:srgbClr val="FF0000">
                <a:alpha val="50000"/>
              </a:srgbClr>
            </a:solidFill>
            <a:ln>
              <a:noFill/>
            </a:ln>
            <a:effectLst/>
          </c:spPr>
          <c:invertIfNegative val="0"/>
          <c:cat>
            <c:numRef>
              <c:f>daily_11h30_nn_data!$A$2:$A$21</c:f>
              <c:numCache>
                <c:formatCode>m/d/yyyy\ h:mm</c:formatCode>
                <c:ptCount val="20"/>
                <c:pt idx="0">
                  <c:v>45852</c:v>
                </c:pt>
                <c:pt idx="1">
                  <c:v>45853</c:v>
                </c:pt>
                <c:pt idx="2">
                  <c:v>45854</c:v>
                </c:pt>
                <c:pt idx="3">
                  <c:v>45855</c:v>
                </c:pt>
                <c:pt idx="4">
                  <c:v>45856</c:v>
                </c:pt>
                <c:pt idx="5">
                  <c:v>45859</c:v>
                </c:pt>
                <c:pt idx="6">
                  <c:v>45860</c:v>
                </c:pt>
                <c:pt idx="7">
                  <c:v>45861</c:v>
                </c:pt>
                <c:pt idx="8">
                  <c:v>45862</c:v>
                </c:pt>
                <c:pt idx="9">
                  <c:v>45863</c:v>
                </c:pt>
                <c:pt idx="10">
                  <c:v>45866</c:v>
                </c:pt>
                <c:pt idx="11">
                  <c:v>45867</c:v>
                </c:pt>
                <c:pt idx="12">
                  <c:v>45868</c:v>
                </c:pt>
                <c:pt idx="13">
                  <c:v>45869</c:v>
                </c:pt>
                <c:pt idx="14">
                  <c:v>45870</c:v>
                </c:pt>
                <c:pt idx="15">
                  <c:v>45873</c:v>
                </c:pt>
                <c:pt idx="16">
                  <c:v>45874</c:v>
                </c:pt>
                <c:pt idx="17">
                  <c:v>45875</c:v>
                </c:pt>
                <c:pt idx="18">
                  <c:v>45876</c:v>
                </c:pt>
                <c:pt idx="19">
                  <c:v>45877</c:v>
                </c:pt>
              </c:numCache>
            </c:numRef>
          </c:cat>
          <c:val>
            <c:numRef>
              <c:f>daily_11h30_nn_data!$D$2:$D$21</c:f>
              <c:numCache>
                <c:formatCode>General</c:formatCode>
                <c:ptCount val="20"/>
                <c:pt idx="0">
                  <c:v>-3250.4934318080004</c:v>
                </c:pt>
                <c:pt idx="1">
                  <c:v>-2850.8065791999998</c:v>
                </c:pt>
                <c:pt idx="2">
                  <c:v>-6085.5548436479994</c:v>
                </c:pt>
                <c:pt idx="3">
                  <c:v>-3963.4483322880001</c:v>
                </c:pt>
                <c:pt idx="4">
                  <c:v>-3434.4492441599996</c:v>
                </c:pt>
                <c:pt idx="5">
                  <c:v>-4292.6643773440001</c:v>
                </c:pt>
                <c:pt idx="6">
                  <c:v>-5610.5007267840001</c:v>
                </c:pt>
                <c:pt idx="7">
                  <c:v>-3630.3114240000004</c:v>
                </c:pt>
                <c:pt idx="8">
                  <c:v>-5526.7200942079999</c:v>
                </c:pt>
                <c:pt idx="9">
                  <c:v>-3770.7238727679996</c:v>
                </c:pt>
                <c:pt idx="10">
                  <c:v>-4875.822751744</c:v>
                </c:pt>
                <c:pt idx="11">
                  <c:v>-6739.4864168960003</c:v>
                </c:pt>
                <c:pt idx="12">
                  <c:v>-4129.9732439039999</c:v>
                </c:pt>
                <c:pt idx="13">
                  <c:v>-5580.1626705919998</c:v>
                </c:pt>
                <c:pt idx="14">
                  <c:v>-6067.3874493439998</c:v>
                </c:pt>
                <c:pt idx="15">
                  <c:v>-13164.861206528001</c:v>
                </c:pt>
                <c:pt idx="16">
                  <c:v>-10018.003656704001</c:v>
                </c:pt>
                <c:pt idx="17">
                  <c:v>-4868.2530488319999</c:v>
                </c:pt>
                <c:pt idx="18">
                  <c:v>-4758.4006758400001</c:v>
                </c:pt>
                <c:pt idx="19">
                  <c:v>-5405.5235993599999</c:v>
                </c:pt>
              </c:numCache>
            </c:numRef>
          </c:val>
          <c:extLst>
            <c:ext xmlns:c16="http://schemas.microsoft.com/office/drawing/2014/chart" uri="{C3380CC4-5D6E-409C-BE32-E72D297353CC}">
              <c16:uniqueId val="{00000002-7B0B-45B4-A160-BB3B69B42D1F}"/>
            </c:ext>
          </c:extLst>
        </c:ser>
        <c:ser>
          <c:idx val="3"/>
          <c:order val="3"/>
          <c:tx>
            <c:v>Giá trị mua</c:v>
          </c:tx>
          <c:spPr>
            <a:solidFill>
              <a:srgbClr val="00B050">
                <a:alpha val="50000"/>
              </a:srgbClr>
            </a:solidFill>
            <a:ln>
              <a:noFill/>
            </a:ln>
            <a:effectLst/>
          </c:spPr>
          <c:invertIfNegative val="0"/>
          <c:cat>
            <c:numRef>
              <c:f>daily_11h30_nn_data!$A$2:$A$21</c:f>
              <c:numCache>
                <c:formatCode>m/d/yyyy\ h:mm</c:formatCode>
                <c:ptCount val="20"/>
                <c:pt idx="0">
                  <c:v>45852</c:v>
                </c:pt>
                <c:pt idx="1">
                  <c:v>45853</c:v>
                </c:pt>
                <c:pt idx="2">
                  <c:v>45854</c:v>
                </c:pt>
                <c:pt idx="3">
                  <c:v>45855</c:v>
                </c:pt>
                <c:pt idx="4">
                  <c:v>45856</c:v>
                </c:pt>
                <c:pt idx="5">
                  <c:v>45859</c:v>
                </c:pt>
                <c:pt idx="6">
                  <c:v>45860</c:v>
                </c:pt>
                <c:pt idx="7">
                  <c:v>45861</c:v>
                </c:pt>
                <c:pt idx="8">
                  <c:v>45862</c:v>
                </c:pt>
                <c:pt idx="9">
                  <c:v>45863</c:v>
                </c:pt>
                <c:pt idx="10">
                  <c:v>45866</c:v>
                </c:pt>
                <c:pt idx="11">
                  <c:v>45867</c:v>
                </c:pt>
                <c:pt idx="12">
                  <c:v>45868</c:v>
                </c:pt>
                <c:pt idx="13">
                  <c:v>45869</c:v>
                </c:pt>
                <c:pt idx="14">
                  <c:v>45870</c:v>
                </c:pt>
                <c:pt idx="15">
                  <c:v>45873</c:v>
                </c:pt>
                <c:pt idx="16">
                  <c:v>45874</c:v>
                </c:pt>
                <c:pt idx="17">
                  <c:v>45875</c:v>
                </c:pt>
                <c:pt idx="18">
                  <c:v>45876</c:v>
                </c:pt>
                <c:pt idx="19">
                  <c:v>45877</c:v>
                </c:pt>
              </c:numCache>
            </c:numRef>
          </c:cat>
          <c:val>
            <c:numRef>
              <c:f>daily_11h30_nn_data!$E$2:$E$21</c:f>
              <c:numCache>
                <c:formatCode>General</c:formatCode>
                <c:ptCount val="20"/>
                <c:pt idx="0">
                  <c:v>3291.5051765759999</c:v>
                </c:pt>
                <c:pt idx="1">
                  <c:v>3988.3704053760002</c:v>
                </c:pt>
                <c:pt idx="2">
                  <c:v>6396.8925757439993</c:v>
                </c:pt>
                <c:pt idx="3">
                  <c:v>3843.6958433280001</c:v>
                </c:pt>
                <c:pt idx="4">
                  <c:v>3364.5136056319998</c:v>
                </c:pt>
                <c:pt idx="5">
                  <c:v>4430.6298880000004</c:v>
                </c:pt>
                <c:pt idx="6">
                  <c:v>3730.192621568</c:v>
                </c:pt>
                <c:pt idx="7">
                  <c:v>3736.5552168959998</c:v>
                </c:pt>
                <c:pt idx="8">
                  <c:v>5184.1490923519996</c:v>
                </c:pt>
                <c:pt idx="9">
                  <c:v>3756.5931847680004</c:v>
                </c:pt>
                <c:pt idx="10">
                  <c:v>3891.635654656</c:v>
                </c:pt>
                <c:pt idx="11">
                  <c:v>6053.3198643200003</c:v>
                </c:pt>
                <c:pt idx="12">
                  <c:v>5753.9324354560003</c:v>
                </c:pt>
                <c:pt idx="13">
                  <c:v>3356.6393896960003</c:v>
                </c:pt>
                <c:pt idx="14">
                  <c:v>3590.1003550719997</c:v>
                </c:pt>
                <c:pt idx="15">
                  <c:v>2922.6981591039998</c:v>
                </c:pt>
                <c:pt idx="16">
                  <c:v>7759.149625344</c:v>
                </c:pt>
                <c:pt idx="17">
                  <c:v>5621.0290769920002</c:v>
                </c:pt>
                <c:pt idx="18">
                  <c:v>4691.5736104959997</c:v>
                </c:pt>
                <c:pt idx="19">
                  <c:v>4602.8579635199994</c:v>
                </c:pt>
              </c:numCache>
            </c:numRef>
          </c:val>
          <c:extLst>
            <c:ext xmlns:c16="http://schemas.microsoft.com/office/drawing/2014/chart" uri="{C3380CC4-5D6E-409C-BE32-E72D297353CC}">
              <c16:uniqueId val="{00000000-0F26-42E4-93BE-6EF56FADA60B}"/>
            </c:ext>
          </c:extLst>
        </c:ser>
        <c:dLbls>
          <c:showLegendKey val="0"/>
          <c:showVal val="0"/>
          <c:showCatName val="0"/>
          <c:showSerName val="0"/>
          <c:showPercent val="0"/>
          <c:showBubbleSize val="0"/>
        </c:dLbls>
        <c:gapWidth val="50"/>
        <c:overlap val="100"/>
        <c:axId val="802199184"/>
        <c:axId val="802200144"/>
        <c:extLst>
          <c:ext xmlns:c15="http://schemas.microsoft.com/office/drawing/2012/chart" uri="{02D57815-91ED-43cb-92C2-25804820EDAC}">
            <c15:filteredBarSeries>
              <c15:ser>
                <c:idx val="0"/>
                <c:order val="0"/>
                <c:tx>
                  <c:strRef>
                    <c:extLst>
                      <c:ext uri="{02D57815-91ED-43cb-92C2-25804820EDAC}">
                        <c15:formulaRef>
                          <c15:sqref>daily_11h30_nn_data!$B$1</c15:sqref>
                        </c15:formulaRef>
                      </c:ext>
                    </c:extLst>
                    <c:strCache>
                      <c:ptCount val="1"/>
                      <c:pt idx="0">
                        <c:v>sell_volume</c:v>
                      </c:pt>
                    </c:strCache>
                  </c:strRef>
                </c:tx>
                <c:spPr>
                  <a:solidFill>
                    <a:schemeClr val="accent1"/>
                  </a:solidFill>
                  <a:ln>
                    <a:noFill/>
                  </a:ln>
                  <a:effectLst/>
                </c:spPr>
                <c:invertIfNegative val="0"/>
                <c:cat>
                  <c:numRef>
                    <c:extLst>
                      <c:ext uri="{02D57815-91ED-43cb-92C2-25804820EDAC}">
                        <c15:formulaRef>
                          <c15:sqref>daily_11h30_nn_data!$A$2:$A$21</c15:sqref>
                        </c15:formulaRef>
                      </c:ext>
                    </c:extLst>
                    <c:numCache>
                      <c:formatCode>m/d/yyyy\ h:mm</c:formatCode>
                      <c:ptCount val="20"/>
                      <c:pt idx="0">
                        <c:v>45852</c:v>
                      </c:pt>
                      <c:pt idx="1">
                        <c:v>45853</c:v>
                      </c:pt>
                      <c:pt idx="2">
                        <c:v>45854</c:v>
                      </c:pt>
                      <c:pt idx="3">
                        <c:v>45855</c:v>
                      </c:pt>
                      <c:pt idx="4">
                        <c:v>45856</c:v>
                      </c:pt>
                      <c:pt idx="5">
                        <c:v>45859</c:v>
                      </c:pt>
                      <c:pt idx="6">
                        <c:v>45860</c:v>
                      </c:pt>
                      <c:pt idx="7">
                        <c:v>45861</c:v>
                      </c:pt>
                      <c:pt idx="8">
                        <c:v>45862</c:v>
                      </c:pt>
                      <c:pt idx="9">
                        <c:v>45863</c:v>
                      </c:pt>
                      <c:pt idx="10">
                        <c:v>45866</c:v>
                      </c:pt>
                      <c:pt idx="11">
                        <c:v>45867</c:v>
                      </c:pt>
                      <c:pt idx="12">
                        <c:v>45868</c:v>
                      </c:pt>
                      <c:pt idx="13">
                        <c:v>45869</c:v>
                      </c:pt>
                      <c:pt idx="14">
                        <c:v>45870</c:v>
                      </c:pt>
                      <c:pt idx="15">
                        <c:v>45873</c:v>
                      </c:pt>
                      <c:pt idx="16">
                        <c:v>45874</c:v>
                      </c:pt>
                      <c:pt idx="17">
                        <c:v>45875</c:v>
                      </c:pt>
                      <c:pt idx="18">
                        <c:v>45876</c:v>
                      </c:pt>
                      <c:pt idx="19">
                        <c:v>45877</c:v>
                      </c:pt>
                    </c:numCache>
                  </c:numRef>
                </c:cat>
                <c:val>
                  <c:numRef>
                    <c:extLst>
                      <c:ext uri="{02D57815-91ED-43cb-92C2-25804820EDAC}">
                        <c15:formulaRef>
                          <c15:sqref>daily_11h30_nn_data!$B$2:$B$21</c15:sqref>
                        </c15:formulaRef>
                      </c:ext>
                    </c:extLst>
                    <c:numCache>
                      <c:formatCode>General</c:formatCode>
                      <c:ptCount val="20"/>
                      <c:pt idx="0">
                        <c:v>-113947669</c:v>
                      </c:pt>
                      <c:pt idx="1">
                        <c:v>-97206095</c:v>
                      </c:pt>
                      <c:pt idx="2">
                        <c:v>-137684627</c:v>
                      </c:pt>
                      <c:pt idx="3">
                        <c:v>-129146036</c:v>
                      </c:pt>
                      <c:pt idx="4">
                        <c:v>-104937748</c:v>
                      </c:pt>
                      <c:pt idx="5">
                        <c:v>-135658857</c:v>
                      </c:pt>
                      <c:pt idx="6">
                        <c:v>-137629554</c:v>
                      </c:pt>
                      <c:pt idx="7">
                        <c:v>-127769691</c:v>
                      </c:pt>
                      <c:pt idx="8">
                        <c:v>-156496686</c:v>
                      </c:pt>
                      <c:pt idx="9">
                        <c:v>-118893894</c:v>
                      </c:pt>
                      <c:pt idx="10">
                        <c:v>-149314302</c:v>
                      </c:pt>
                      <c:pt idx="11">
                        <c:v>-214263443</c:v>
                      </c:pt>
                      <c:pt idx="12">
                        <c:v>-132080198</c:v>
                      </c:pt>
                      <c:pt idx="13">
                        <c:v>-173211948</c:v>
                      </c:pt>
                      <c:pt idx="14">
                        <c:v>-181244465</c:v>
                      </c:pt>
                      <c:pt idx="15">
                        <c:v>-186083452</c:v>
                      </c:pt>
                      <c:pt idx="16">
                        <c:v>-250576463</c:v>
                      </c:pt>
                      <c:pt idx="17">
                        <c:v>-117624945</c:v>
                      </c:pt>
                      <c:pt idx="18">
                        <c:v>-128976588</c:v>
                      </c:pt>
                      <c:pt idx="19">
                        <c:v>-165868653</c:v>
                      </c:pt>
                    </c:numCache>
                  </c:numRef>
                </c:val>
                <c:extLst>
                  <c:ext xmlns:c16="http://schemas.microsoft.com/office/drawing/2014/chart" uri="{C3380CC4-5D6E-409C-BE32-E72D297353CC}">
                    <c16:uniqueId val="{00000000-7B0B-45B4-A160-BB3B69B42D1F}"/>
                  </c:ext>
                </c:extLst>
              </c15:ser>
            </c15:filteredBarSeries>
            <c15:filteredBarSeries>
              <c15:ser>
                <c:idx val="1"/>
                <c:order val="1"/>
                <c:tx>
                  <c:strRef>
                    <c:extLst>
                      <c:ext xmlns:c15="http://schemas.microsoft.com/office/drawing/2012/chart" uri="{02D57815-91ED-43cb-92C2-25804820EDAC}">
                        <c15:formulaRef>
                          <c15:sqref>daily_11h30_nn_data!$C$1</c15:sqref>
                        </c15:formulaRef>
                      </c:ext>
                    </c:extLst>
                    <c:strCache>
                      <c:ptCount val="1"/>
                      <c:pt idx="0">
                        <c:v>buy_volume</c:v>
                      </c:pt>
                    </c:strCache>
                  </c:strRef>
                </c:tx>
                <c:spPr>
                  <a:solidFill>
                    <a:schemeClr val="accent2"/>
                  </a:solidFill>
                  <a:ln>
                    <a:noFill/>
                  </a:ln>
                  <a:effectLst/>
                </c:spPr>
                <c:invertIfNegative val="0"/>
                <c:cat>
                  <c:numRef>
                    <c:extLst>
                      <c:ext xmlns:c15="http://schemas.microsoft.com/office/drawing/2012/chart" uri="{02D57815-91ED-43cb-92C2-25804820EDAC}">
                        <c15:formulaRef>
                          <c15:sqref>daily_11h30_nn_data!$A$2:$A$21</c15:sqref>
                        </c15:formulaRef>
                      </c:ext>
                    </c:extLst>
                    <c:numCache>
                      <c:formatCode>m/d/yyyy\ h:mm</c:formatCode>
                      <c:ptCount val="20"/>
                      <c:pt idx="0">
                        <c:v>45852</c:v>
                      </c:pt>
                      <c:pt idx="1">
                        <c:v>45853</c:v>
                      </c:pt>
                      <c:pt idx="2">
                        <c:v>45854</c:v>
                      </c:pt>
                      <c:pt idx="3">
                        <c:v>45855</c:v>
                      </c:pt>
                      <c:pt idx="4">
                        <c:v>45856</c:v>
                      </c:pt>
                      <c:pt idx="5">
                        <c:v>45859</c:v>
                      </c:pt>
                      <c:pt idx="6">
                        <c:v>45860</c:v>
                      </c:pt>
                      <c:pt idx="7">
                        <c:v>45861</c:v>
                      </c:pt>
                      <c:pt idx="8">
                        <c:v>45862</c:v>
                      </c:pt>
                      <c:pt idx="9">
                        <c:v>45863</c:v>
                      </c:pt>
                      <c:pt idx="10">
                        <c:v>45866</c:v>
                      </c:pt>
                      <c:pt idx="11">
                        <c:v>45867</c:v>
                      </c:pt>
                      <c:pt idx="12">
                        <c:v>45868</c:v>
                      </c:pt>
                      <c:pt idx="13">
                        <c:v>45869</c:v>
                      </c:pt>
                      <c:pt idx="14">
                        <c:v>45870</c:v>
                      </c:pt>
                      <c:pt idx="15">
                        <c:v>45873</c:v>
                      </c:pt>
                      <c:pt idx="16">
                        <c:v>45874</c:v>
                      </c:pt>
                      <c:pt idx="17">
                        <c:v>45875</c:v>
                      </c:pt>
                      <c:pt idx="18">
                        <c:v>45876</c:v>
                      </c:pt>
                      <c:pt idx="19">
                        <c:v>45877</c:v>
                      </c:pt>
                    </c:numCache>
                  </c:numRef>
                </c:cat>
                <c:val>
                  <c:numRef>
                    <c:extLst>
                      <c:ext xmlns:c15="http://schemas.microsoft.com/office/drawing/2012/chart" uri="{02D57815-91ED-43cb-92C2-25804820EDAC}">
                        <c15:formulaRef>
                          <c15:sqref>daily_11h30_nn_data!$C$2:$C$21</c15:sqref>
                        </c15:formulaRef>
                      </c:ext>
                    </c:extLst>
                    <c:numCache>
                      <c:formatCode>General</c:formatCode>
                      <c:ptCount val="20"/>
                      <c:pt idx="0">
                        <c:v>123019742</c:v>
                      </c:pt>
                      <c:pt idx="1">
                        <c:v>143956596</c:v>
                      </c:pt>
                      <c:pt idx="2">
                        <c:v>180302974</c:v>
                      </c:pt>
                      <c:pt idx="3">
                        <c:v>132101321</c:v>
                      </c:pt>
                      <c:pt idx="4">
                        <c:v>120889120</c:v>
                      </c:pt>
                      <c:pt idx="5">
                        <c:v>151216342</c:v>
                      </c:pt>
                      <c:pt idx="6">
                        <c:v>127139774</c:v>
                      </c:pt>
                      <c:pt idx="7">
                        <c:v>117866441</c:v>
                      </c:pt>
                      <c:pt idx="8">
                        <c:v>168968295</c:v>
                      </c:pt>
                      <c:pt idx="9">
                        <c:v>126141412</c:v>
                      </c:pt>
                      <c:pt idx="10">
                        <c:v>139270389</c:v>
                      </c:pt>
                      <c:pt idx="11">
                        <c:v>210858038</c:v>
                      </c:pt>
                      <c:pt idx="12">
                        <c:v>194579703</c:v>
                      </c:pt>
                      <c:pt idx="13">
                        <c:v>105230407</c:v>
                      </c:pt>
                      <c:pt idx="14">
                        <c:v>128104707</c:v>
                      </c:pt>
                      <c:pt idx="15">
                        <c:v>103594190</c:v>
                      </c:pt>
                      <c:pt idx="16">
                        <c:v>247409088</c:v>
                      </c:pt>
                      <c:pt idx="17">
                        <c:v>156368018</c:v>
                      </c:pt>
                      <c:pt idx="18">
                        <c:v>156341728</c:v>
                      </c:pt>
                      <c:pt idx="19">
                        <c:v>145958818</c:v>
                      </c:pt>
                    </c:numCache>
                  </c:numRef>
                </c:val>
                <c:extLst>
                  <c:ext xmlns:c16="http://schemas.microsoft.com/office/drawing/2014/chart" uri="{C3380CC4-5D6E-409C-BE32-E72D297353CC}">
                    <c16:uniqueId val="{00000001-7B0B-45B4-A160-BB3B69B42D1F}"/>
                  </c:ext>
                </c:extLst>
              </c15:ser>
            </c15:filteredBarSeries>
            <c15:filteredBarSeries>
              <c15:ser>
                <c:idx val="4"/>
                <c:order val="4"/>
                <c:tx>
                  <c:strRef>
                    <c:extLst>
                      <c:ext xmlns:c15="http://schemas.microsoft.com/office/drawing/2012/chart" uri="{02D57815-91ED-43cb-92C2-25804820EDAC}">
                        <c15:formulaRef>
                          <c15:sqref>daily_11h30_nn_data!$F$1</c15:sqref>
                        </c15:formulaRef>
                      </c:ext>
                    </c:extLst>
                    <c:strCache>
                      <c:ptCount val="1"/>
                      <c:pt idx="0">
                        <c:v>net_volume</c:v>
                      </c:pt>
                    </c:strCache>
                  </c:strRef>
                </c:tx>
                <c:spPr>
                  <a:solidFill>
                    <a:schemeClr val="accent5"/>
                  </a:solidFill>
                  <a:ln>
                    <a:noFill/>
                  </a:ln>
                  <a:effectLst/>
                </c:spPr>
                <c:invertIfNegative val="0"/>
                <c:cat>
                  <c:numRef>
                    <c:extLst>
                      <c:ext xmlns:c15="http://schemas.microsoft.com/office/drawing/2012/chart" uri="{02D57815-91ED-43cb-92C2-25804820EDAC}">
                        <c15:formulaRef>
                          <c15:sqref>daily_11h30_nn_data!$A$2:$A$21</c15:sqref>
                        </c15:formulaRef>
                      </c:ext>
                    </c:extLst>
                    <c:numCache>
                      <c:formatCode>m/d/yyyy\ h:mm</c:formatCode>
                      <c:ptCount val="20"/>
                      <c:pt idx="0">
                        <c:v>45852</c:v>
                      </c:pt>
                      <c:pt idx="1">
                        <c:v>45853</c:v>
                      </c:pt>
                      <c:pt idx="2">
                        <c:v>45854</c:v>
                      </c:pt>
                      <c:pt idx="3">
                        <c:v>45855</c:v>
                      </c:pt>
                      <c:pt idx="4">
                        <c:v>45856</c:v>
                      </c:pt>
                      <c:pt idx="5">
                        <c:v>45859</c:v>
                      </c:pt>
                      <c:pt idx="6">
                        <c:v>45860</c:v>
                      </c:pt>
                      <c:pt idx="7">
                        <c:v>45861</c:v>
                      </c:pt>
                      <c:pt idx="8">
                        <c:v>45862</c:v>
                      </c:pt>
                      <c:pt idx="9">
                        <c:v>45863</c:v>
                      </c:pt>
                      <c:pt idx="10">
                        <c:v>45866</c:v>
                      </c:pt>
                      <c:pt idx="11">
                        <c:v>45867</c:v>
                      </c:pt>
                      <c:pt idx="12">
                        <c:v>45868</c:v>
                      </c:pt>
                      <c:pt idx="13">
                        <c:v>45869</c:v>
                      </c:pt>
                      <c:pt idx="14">
                        <c:v>45870</c:v>
                      </c:pt>
                      <c:pt idx="15">
                        <c:v>45873</c:v>
                      </c:pt>
                      <c:pt idx="16">
                        <c:v>45874</c:v>
                      </c:pt>
                      <c:pt idx="17">
                        <c:v>45875</c:v>
                      </c:pt>
                      <c:pt idx="18">
                        <c:v>45876</c:v>
                      </c:pt>
                      <c:pt idx="19">
                        <c:v>45877</c:v>
                      </c:pt>
                    </c:numCache>
                  </c:numRef>
                </c:cat>
                <c:val>
                  <c:numRef>
                    <c:extLst>
                      <c:ext xmlns:c15="http://schemas.microsoft.com/office/drawing/2012/chart" uri="{02D57815-91ED-43cb-92C2-25804820EDAC}">
                        <c15:formulaRef>
                          <c15:sqref>daily_11h30_nn_data!$F$2:$F$21</c15:sqref>
                        </c15:formulaRef>
                      </c:ext>
                    </c:extLst>
                    <c:numCache>
                      <c:formatCode>General</c:formatCode>
                      <c:ptCount val="20"/>
                      <c:pt idx="0">
                        <c:v>9072073</c:v>
                      </c:pt>
                      <c:pt idx="1">
                        <c:v>46750501</c:v>
                      </c:pt>
                      <c:pt idx="2">
                        <c:v>42618347</c:v>
                      </c:pt>
                      <c:pt idx="3">
                        <c:v>2955285</c:v>
                      </c:pt>
                      <c:pt idx="4">
                        <c:v>15951372</c:v>
                      </c:pt>
                      <c:pt idx="5">
                        <c:v>15557485</c:v>
                      </c:pt>
                      <c:pt idx="6">
                        <c:v>-10489780</c:v>
                      </c:pt>
                      <c:pt idx="7">
                        <c:v>-9903250</c:v>
                      </c:pt>
                      <c:pt idx="8">
                        <c:v>12471609</c:v>
                      </c:pt>
                      <c:pt idx="9">
                        <c:v>7247518</c:v>
                      </c:pt>
                      <c:pt idx="10">
                        <c:v>-10043913</c:v>
                      </c:pt>
                      <c:pt idx="11">
                        <c:v>-3405405</c:v>
                      </c:pt>
                      <c:pt idx="12">
                        <c:v>62499505</c:v>
                      </c:pt>
                      <c:pt idx="13">
                        <c:v>-67981541</c:v>
                      </c:pt>
                      <c:pt idx="14">
                        <c:v>-53139758</c:v>
                      </c:pt>
                      <c:pt idx="15">
                        <c:v>-82489262</c:v>
                      </c:pt>
                      <c:pt idx="16">
                        <c:v>-3167375</c:v>
                      </c:pt>
                      <c:pt idx="17">
                        <c:v>38743073</c:v>
                      </c:pt>
                      <c:pt idx="18">
                        <c:v>27365140</c:v>
                      </c:pt>
                      <c:pt idx="19">
                        <c:v>-19909835</c:v>
                      </c:pt>
                    </c:numCache>
                  </c:numRef>
                </c:val>
                <c:extLst>
                  <c:ext xmlns:c16="http://schemas.microsoft.com/office/drawing/2014/chart" uri="{C3380CC4-5D6E-409C-BE32-E72D297353CC}">
                    <c16:uniqueId val="{00000001-0F26-42E4-93BE-6EF56FADA60B}"/>
                  </c:ext>
                </c:extLst>
              </c15:ser>
            </c15:filteredBarSeries>
          </c:ext>
        </c:extLst>
      </c:barChart>
      <c:lineChart>
        <c:grouping val="standard"/>
        <c:varyColors val="0"/>
        <c:ser>
          <c:idx val="5"/>
          <c:order val="5"/>
          <c:tx>
            <c:v>Giá trị ròng (Tỷ VNĐ)</c:v>
          </c:tx>
          <c:spPr>
            <a:ln w="19050" cap="rnd">
              <a:solidFill>
                <a:srgbClr val="054372"/>
              </a:solidFill>
              <a:round/>
            </a:ln>
            <a:effectLst/>
          </c:spPr>
          <c:marker>
            <c:symbol val="none"/>
          </c:marker>
          <c:cat>
            <c:numRef>
              <c:f>daily_11h30_nn_data!$A$2:$A$21</c:f>
              <c:numCache>
                <c:formatCode>m/d/yyyy\ h:mm</c:formatCode>
                <c:ptCount val="20"/>
                <c:pt idx="0">
                  <c:v>45852</c:v>
                </c:pt>
                <c:pt idx="1">
                  <c:v>45853</c:v>
                </c:pt>
                <c:pt idx="2">
                  <c:v>45854</c:v>
                </c:pt>
                <c:pt idx="3">
                  <c:v>45855</c:v>
                </c:pt>
                <c:pt idx="4">
                  <c:v>45856</c:v>
                </c:pt>
                <c:pt idx="5">
                  <c:v>45859</c:v>
                </c:pt>
                <c:pt idx="6">
                  <c:v>45860</c:v>
                </c:pt>
                <c:pt idx="7">
                  <c:v>45861</c:v>
                </c:pt>
                <c:pt idx="8">
                  <c:v>45862</c:v>
                </c:pt>
                <c:pt idx="9">
                  <c:v>45863</c:v>
                </c:pt>
                <c:pt idx="10">
                  <c:v>45866</c:v>
                </c:pt>
                <c:pt idx="11">
                  <c:v>45867</c:v>
                </c:pt>
                <c:pt idx="12">
                  <c:v>45868</c:v>
                </c:pt>
                <c:pt idx="13">
                  <c:v>45869</c:v>
                </c:pt>
                <c:pt idx="14">
                  <c:v>45870</c:v>
                </c:pt>
                <c:pt idx="15">
                  <c:v>45873</c:v>
                </c:pt>
                <c:pt idx="16">
                  <c:v>45874</c:v>
                </c:pt>
                <c:pt idx="17">
                  <c:v>45875</c:v>
                </c:pt>
                <c:pt idx="18">
                  <c:v>45876</c:v>
                </c:pt>
                <c:pt idx="19">
                  <c:v>45877</c:v>
                </c:pt>
              </c:numCache>
            </c:numRef>
          </c:cat>
          <c:val>
            <c:numRef>
              <c:f>daily_11h30_nn_data!$G$2:$G$21</c:f>
              <c:numCache>
                <c:formatCode>General</c:formatCode>
                <c:ptCount val="20"/>
                <c:pt idx="0">
                  <c:v>41.01174476799963</c:v>
                </c:pt>
                <c:pt idx="1">
                  <c:v>1137.5638261760002</c:v>
                </c:pt>
                <c:pt idx="2">
                  <c:v>311.33773209599985</c:v>
                </c:pt>
                <c:pt idx="3">
                  <c:v>-119.75248895999988</c:v>
                </c:pt>
                <c:pt idx="4">
                  <c:v>-69.935638527999814</c:v>
                </c:pt>
                <c:pt idx="5">
                  <c:v>137.96551065600039</c:v>
                </c:pt>
                <c:pt idx="6">
                  <c:v>-1880.3081052160003</c:v>
                </c:pt>
                <c:pt idx="7">
                  <c:v>106.2437928959996</c:v>
                </c:pt>
                <c:pt idx="8">
                  <c:v>-342.57100185600046</c:v>
                </c:pt>
                <c:pt idx="9">
                  <c:v>-14.130687999999729</c:v>
                </c:pt>
                <c:pt idx="10">
                  <c:v>-984.18709708799975</c:v>
                </c:pt>
                <c:pt idx="11">
                  <c:v>-686.16655257600007</c:v>
                </c:pt>
                <c:pt idx="12">
                  <c:v>1623.9591915520002</c:v>
                </c:pt>
                <c:pt idx="13">
                  <c:v>-2223.5232808959995</c:v>
                </c:pt>
                <c:pt idx="14">
                  <c:v>-2477.2870942719996</c:v>
                </c:pt>
                <c:pt idx="15">
                  <c:v>-10242.163047424001</c:v>
                </c:pt>
                <c:pt idx="16">
                  <c:v>-2258.8540313600006</c:v>
                </c:pt>
                <c:pt idx="17">
                  <c:v>752.77602816000035</c:v>
                </c:pt>
                <c:pt idx="18">
                  <c:v>-66.827065343999692</c:v>
                </c:pt>
                <c:pt idx="19">
                  <c:v>-802.66563584000039</c:v>
                </c:pt>
              </c:numCache>
            </c:numRef>
          </c:val>
          <c:smooth val="1"/>
          <c:extLst>
            <c:ext xmlns:c16="http://schemas.microsoft.com/office/drawing/2014/chart" uri="{C3380CC4-5D6E-409C-BE32-E72D297353CC}">
              <c16:uniqueId val="{00000002-0F26-42E4-93BE-6EF56FADA60B}"/>
            </c:ext>
          </c:extLst>
        </c:ser>
        <c:dLbls>
          <c:showLegendKey val="0"/>
          <c:showVal val="0"/>
          <c:showCatName val="0"/>
          <c:showSerName val="0"/>
          <c:showPercent val="0"/>
          <c:showBubbleSize val="0"/>
        </c:dLbls>
        <c:marker val="1"/>
        <c:smooth val="0"/>
        <c:axId val="802199184"/>
        <c:axId val="802200144"/>
      </c:lineChart>
      <c:catAx>
        <c:axId val="802199184"/>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200144"/>
        <c:crosses val="autoZero"/>
        <c:auto val="0"/>
        <c:lblAlgn val="ctr"/>
        <c:lblOffset val="100"/>
        <c:noMultiLvlLbl val="0"/>
      </c:catAx>
      <c:valAx>
        <c:axId val="80220014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8021991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dPt>
            <c:idx val="1"/>
            <c:invertIfNegative val="0"/>
            <c:bubble3D val="0"/>
            <c:spPr>
              <a:noFill/>
              <a:ln>
                <a:noFill/>
              </a:ln>
              <a:effectLst/>
            </c:spPr>
            <c:extLst>
              <c:ext xmlns:c16="http://schemas.microsoft.com/office/drawing/2014/chart" uri="{C3380CC4-5D6E-409C-BE32-E72D297353CC}">
                <c16:uniqueId val="{00000001-3835-4726-B531-43F82ADE87DA}"/>
              </c:ext>
            </c:extLst>
          </c:dPt>
          <c:cat>
            <c:strRef>
              <c:f>daily_8h45_rr!$A$2:$A$3</c:f>
              <c:strCache>
                <c:ptCount val="2"/>
                <c:pt idx="0">
                  <c:v>Long (Hỗ trợ)</c:v>
                </c:pt>
                <c:pt idx="1">
                  <c:v>Long (Tiếp diễn xu hướng)</c:v>
                </c:pt>
              </c:strCache>
            </c:strRef>
          </c:cat>
          <c:val>
            <c:numRef>
              <c:f>daily_8h45_rr!$B$2:$B$3</c:f>
              <c:numCache>
                <c:formatCode>General</c:formatCode>
                <c:ptCount val="2"/>
                <c:pt idx="0">
                  <c:v>1714</c:v>
                </c:pt>
                <c:pt idx="1">
                  <c:v>1713.2</c:v>
                </c:pt>
              </c:numCache>
            </c:numRef>
          </c:val>
          <c:extLst>
            <c:ext xmlns:c16="http://schemas.microsoft.com/office/drawing/2014/chart" uri="{C3380CC4-5D6E-409C-BE32-E72D297353CC}">
              <c16:uniqueId val="{00000002-3835-4726-B531-43F82ADE87DA}"/>
            </c:ext>
          </c:extLst>
        </c:ser>
        <c:ser>
          <c:idx val="1"/>
          <c:order val="1"/>
          <c:spPr>
            <a:solidFill>
              <a:srgbClr val="FF0000"/>
            </a:solidFill>
            <a:ln>
              <a:noFill/>
            </a:ln>
            <a:effectLst/>
          </c:spPr>
          <c:invertIfNegative val="0"/>
          <c:cat>
            <c:strRef>
              <c:f>daily_8h45_rr!$A$2:$A$3</c:f>
              <c:strCache>
                <c:ptCount val="2"/>
                <c:pt idx="0">
                  <c:v>Long (Hỗ trợ)</c:v>
                </c:pt>
                <c:pt idx="1">
                  <c:v>Long (Tiếp diễn xu hướng)</c:v>
                </c:pt>
              </c:strCache>
            </c:strRef>
          </c:cat>
          <c:val>
            <c:numRef>
              <c:f>daily_8h45_rr!$C$2:$C$3</c:f>
              <c:numCache>
                <c:formatCode>General</c:formatCode>
                <c:ptCount val="2"/>
                <c:pt idx="0">
                  <c:v>6</c:v>
                </c:pt>
                <c:pt idx="1">
                  <c:v>5.3</c:v>
                </c:pt>
              </c:numCache>
            </c:numRef>
          </c:val>
          <c:extLst>
            <c:ext xmlns:c16="http://schemas.microsoft.com/office/drawing/2014/chart" uri="{C3380CC4-5D6E-409C-BE32-E72D297353CC}">
              <c16:uniqueId val="{00000003-3835-4726-B531-43F82ADE87DA}"/>
            </c:ext>
          </c:extLst>
        </c:ser>
        <c:ser>
          <c:idx val="2"/>
          <c:order val="2"/>
          <c:spPr>
            <a:solidFill>
              <a:srgbClr val="00B050"/>
            </a:solidFill>
            <a:ln>
              <a:noFill/>
            </a:ln>
            <a:effectLst/>
          </c:spPr>
          <c:invertIfNegative val="0"/>
          <c:cat>
            <c:strRef>
              <c:f>daily_8h45_rr!$A$2:$A$3</c:f>
              <c:strCache>
                <c:ptCount val="2"/>
                <c:pt idx="0">
                  <c:v>Long (Hỗ trợ)</c:v>
                </c:pt>
                <c:pt idx="1">
                  <c:v>Long (Tiếp diễn xu hướng)</c:v>
                </c:pt>
              </c:strCache>
            </c:strRef>
          </c:cat>
          <c:val>
            <c:numRef>
              <c:f>daily_8h45_rr!$D$2:$D$3</c:f>
              <c:numCache>
                <c:formatCode>General</c:formatCode>
                <c:ptCount val="2"/>
                <c:pt idx="0">
                  <c:v>30</c:v>
                </c:pt>
                <c:pt idx="1">
                  <c:v>31.5</c:v>
                </c:pt>
              </c:numCache>
            </c:numRef>
          </c:val>
          <c:extLst>
            <c:ext xmlns:c16="http://schemas.microsoft.com/office/drawing/2014/chart" uri="{C3380CC4-5D6E-409C-BE32-E72D297353CC}">
              <c16:uniqueId val="{00000004-3835-4726-B531-43F82ADE87DA}"/>
            </c:ext>
          </c:extLst>
        </c:ser>
        <c:dLbls>
          <c:showLegendKey val="0"/>
          <c:showVal val="0"/>
          <c:showCatName val="0"/>
          <c:showSerName val="0"/>
          <c:showPercent val="0"/>
          <c:showBubbleSize val="0"/>
        </c:dLbls>
        <c:gapWidth val="100"/>
        <c:overlap val="100"/>
        <c:axId val="1622563615"/>
        <c:axId val="1622565055"/>
      </c:barChart>
      <c:catAx>
        <c:axId val="162256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5055"/>
        <c:crosses val="autoZero"/>
        <c:auto val="1"/>
        <c:lblAlgn val="ctr"/>
        <c:lblOffset val="100"/>
        <c:noMultiLvlLbl val="0"/>
      </c:catAx>
      <c:valAx>
        <c:axId val="1622565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36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noFill/>
            <a:ln>
              <a:noFill/>
            </a:ln>
            <a:effectLst/>
          </c:spPr>
          <c:invertIfNegative val="0"/>
          <c:cat>
            <c:strRef>
              <c:f>daily_8h45_rr!$A$4:$A$5</c:f>
              <c:strCache>
                <c:ptCount val="2"/>
                <c:pt idx="0">
                  <c:v>Short (Suy yếu)</c:v>
                </c:pt>
                <c:pt idx="1">
                  <c:v>Short (Kháng cự)</c:v>
                </c:pt>
              </c:strCache>
            </c:strRef>
          </c:cat>
          <c:val>
            <c:numRef>
              <c:f>daily_8h45_rr!$B$4:$B$5</c:f>
              <c:numCache>
                <c:formatCode>General</c:formatCode>
                <c:ptCount val="2"/>
                <c:pt idx="0">
                  <c:v>1693.8</c:v>
                </c:pt>
                <c:pt idx="1">
                  <c:v>1693.8</c:v>
                </c:pt>
              </c:numCache>
            </c:numRef>
          </c:val>
          <c:extLst>
            <c:ext xmlns:c16="http://schemas.microsoft.com/office/drawing/2014/chart" uri="{C3380CC4-5D6E-409C-BE32-E72D297353CC}">
              <c16:uniqueId val="{00000000-0062-4F4A-A7D2-99B76D8D1947}"/>
            </c:ext>
          </c:extLst>
        </c:ser>
        <c:ser>
          <c:idx val="1"/>
          <c:order val="1"/>
          <c:spPr>
            <a:solidFill>
              <a:srgbClr val="00B050"/>
            </a:solidFill>
            <a:ln>
              <a:noFill/>
            </a:ln>
            <a:effectLst/>
          </c:spPr>
          <c:invertIfNegative val="0"/>
          <c:cat>
            <c:strRef>
              <c:f>daily_8h45_rr!$A$4:$A$5</c:f>
              <c:strCache>
                <c:ptCount val="2"/>
                <c:pt idx="0">
                  <c:v>Short (Suy yếu)</c:v>
                </c:pt>
                <c:pt idx="1">
                  <c:v>Short (Kháng cự)</c:v>
                </c:pt>
              </c:strCache>
            </c:strRef>
          </c:cat>
          <c:val>
            <c:numRef>
              <c:f>daily_8h45_rr!$C$4:$C$5</c:f>
              <c:numCache>
                <c:formatCode>General</c:formatCode>
                <c:ptCount val="2"/>
                <c:pt idx="0">
                  <c:v>32.200000000000003</c:v>
                </c:pt>
                <c:pt idx="1">
                  <c:v>34.200000000000003</c:v>
                </c:pt>
              </c:numCache>
            </c:numRef>
          </c:val>
          <c:extLst>
            <c:ext xmlns:c16="http://schemas.microsoft.com/office/drawing/2014/chart" uri="{C3380CC4-5D6E-409C-BE32-E72D297353CC}">
              <c16:uniqueId val="{00000001-0062-4F4A-A7D2-99B76D8D1947}"/>
            </c:ext>
          </c:extLst>
        </c:ser>
        <c:ser>
          <c:idx val="2"/>
          <c:order val="2"/>
          <c:spPr>
            <a:solidFill>
              <a:srgbClr val="FF0000"/>
            </a:solidFill>
            <a:ln>
              <a:noFill/>
            </a:ln>
            <a:effectLst/>
          </c:spPr>
          <c:invertIfNegative val="0"/>
          <c:cat>
            <c:strRef>
              <c:f>daily_8h45_rr!$A$4:$A$5</c:f>
              <c:strCache>
                <c:ptCount val="2"/>
                <c:pt idx="0">
                  <c:v>Short (Suy yếu)</c:v>
                </c:pt>
                <c:pt idx="1">
                  <c:v>Short (Kháng cự)</c:v>
                </c:pt>
              </c:strCache>
            </c:strRef>
          </c:cat>
          <c:val>
            <c:numRef>
              <c:f>daily_8h45_rr!$D$4:$D$5</c:f>
              <c:numCache>
                <c:formatCode>General</c:formatCode>
                <c:ptCount val="2"/>
                <c:pt idx="0">
                  <c:v>6</c:v>
                </c:pt>
                <c:pt idx="1">
                  <c:v>5.2</c:v>
                </c:pt>
              </c:numCache>
            </c:numRef>
          </c:val>
          <c:extLst>
            <c:ext xmlns:c16="http://schemas.microsoft.com/office/drawing/2014/chart" uri="{C3380CC4-5D6E-409C-BE32-E72D297353CC}">
              <c16:uniqueId val="{00000002-0062-4F4A-A7D2-99B76D8D1947}"/>
            </c:ext>
          </c:extLst>
        </c:ser>
        <c:dLbls>
          <c:showLegendKey val="0"/>
          <c:showVal val="0"/>
          <c:showCatName val="0"/>
          <c:showSerName val="0"/>
          <c:showPercent val="0"/>
          <c:showBubbleSize val="0"/>
        </c:dLbls>
        <c:gapWidth val="100"/>
        <c:overlap val="100"/>
        <c:axId val="1622563615"/>
        <c:axId val="1622565055"/>
      </c:barChart>
      <c:catAx>
        <c:axId val="162256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5055"/>
        <c:crosses val="autoZero"/>
        <c:auto val="1"/>
        <c:lblAlgn val="ctr"/>
        <c:lblOffset val="100"/>
        <c:noMultiLvlLbl val="0"/>
      </c:catAx>
      <c:valAx>
        <c:axId val="1622565055"/>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622563615"/>
        <c:crosses val="max"/>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1"/>
          <c:tx>
            <c:strRef>
              <c:f>daily_11h30_itd!$G$1</c:f>
              <c:strCache>
                <c:ptCount val="1"/>
                <c:pt idx="0">
                  <c:v>volume</c:v>
                </c:pt>
              </c:strCache>
            </c:strRef>
          </c:tx>
          <c:spPr>
            <a:solidFill>
              <a:schemeClr val="tx1">
                <a:lumMod val="65000"/>
                <a:lumOff val="35000"/>
                <a:alpha val="30000"/>
              </a:schemeClr>
            </a:solidFill>
            <a:ln>
              <a:noFill/>
            </a:ln>
            <a:effectLst/>
          </c:spPr>
          <c:invertIfNegative val="0"/>
          <c:cat>
            <c:numRef>
              <c:f>daily_11h30_itd!$A$2:$A$152</c:f>
              <c:numCache>
                <c:formatCode>m/d/yyyy\ h:mm</c:formatCode>
                <c:ptCount val="151"/>
                <c:pt idx="0">
                  <c:v>45877.375</c:v>
                </c:pt>
                <c:pt idx="1">
                  <c:v>45877.375694444447</c:v>
                </c:pt>
                <c:pt idx="2">
                  <c:v>45877.376388888886</c:v>
                </c:pt>
                <c:pt idx="3">
                  <c:v>45877.377083333333</c:v>
                </c:pt>
                <c:pt idx="4">
                  <c:v>45877.37777777778</c:v>
                </c:pt>
                <c:pt idx="5">
                  <c:v>45877.378472222219</c:v>
                </c:pt>
                <c:pt idx="6">
                  <c:v>45877.379166666666</c:v>
                </c:pt>
                <c:pt idx="7">
                  <c:v>45877.379861111112</c:v>
                </c:pt>
                <c:pt idx="8">
                  <c:v>45877.380555555559</c:v>
                </c:pt>
                <c:pt idx="9">
                  <c:v>45877.381249999999</c:v>
                </c:pt>
                <c:pt idx="10">
                  <c:v>45877.381944444445</c:v>
                </c:pt>
                <c:pt idx="11">
                  <c:v>45877.382638888892</c:v>
                </c:pt>
                <c:pt idx="12">
                  <c:v>45877.383333333331</c:v>
                </c:pt>
                <c:pt idx="13">
                  <c:v>45877.384027777778</c:v>
                </c:pt>
                <c:pt idx="14">
                  <c:v>45877.384722222225</c:v>
                </c:pt>
                <c:pt idx="15">
                  <c:v>45877.385416666664</c:v>
                </c:pt>
                <c:pt idx="16">
                  <c:v>45877.386111111111</c:v>
                </c:pt>
                <c:pt idx="17">
                  <c:v>45877.386805555558</c:v>
                </c:pt>
                <c:pt idx="18">
                  <c:v>45877.387499999997</c:v>
                </c:pt>
                <c:pt idx="19">
                  <c:v>45877.388194444444</c:v>
                </c:pt>
                <c:pt idx="20">
                  <c:v>45877.388888888891</c:v>
                </c:pt>
                <c:pt idx="21">
                  <c:v>45877.38958333333</c:v>
                </c:pt>
                <c:pt idx="22">
                  <c:v>45877.390277777777</c:v>
                </c:pt>
                <c:pt idx="23">
                  <c:v>45877.390972222223</c:v>
                </c:pt>
                <c:pt idx="24">
                  <c:v>45877.39166666667</c:v>
                </c:pt>
                <c:pt idx="25">
                  <c:v>45877.392361111109</c:v>
                </c:pt>
                <c:pt idx="26">
                  <c:v>45877.393055555556</c:v>
                </c:pt>
                <c:pt idx="27">
                  <c:v>45877.393750000003</c:v>
                </c:pt>
                <c:pt idx="28">
                  <c:v>45877.394444444442</c:v>
                </c:pt>
                <c:pt idx="29">
                  <c:v>45877.395138888889</c:v>
                </c:pt>
                <c:pt idx="30">
                  <c:v>45877.395833333336</c:v>
                </c:pt>
                <c:pt idx="31">
                  <c:v>45877.396527777775</c:v>
                </c:pt>
                <c:pt idx="32">
                  <c:v>45877.397222222222</c:v>
                </c:pt>
                <c:pt idx="33">
                  <c:v>45877.397916666669</c:v>
                </c:pt>
                <c:pt idx="34">
                  <c:v>45877.398611111108</c:v>
                </c:pt>
                <c:pt idx="35">
                  <c:v>45877.399305555555</c:v>
                </c:pt>
                <c:pt idx="36">
                  <c:v>45877.4</c:v>
                </c:pt>
                <c:pt idx="37">
                  <c:v>45877.400694444441</c:v>
                </c:pt>
                <c:pt idx="38">
                  <c:v>45877.401388888888</c:v>
                </c:pt>
                <c:pt idx="39">
                  <c:v>45877.402083333334</c:v>
                </c:pt>
                <c:pt idx="40">
                  <c:v>45877.402777777781</c:v>
                </c:pt>
                <c:pt idx="41">
                  <c:v>45877.40347222222</c:v>
                </c:pt>
                <c:pt idx="42">
                  <c:v>45877.404166666667</c:v>
                </c:pt>
                <c:pt idx="43">
                  <c:v>45877.404861111114</c:v>
                </c:pt>
                <c:pt idx="44">
                  <c:v>45877.405555555553</c:v>
                </c:pt>
                <c:pt idx="45">
                  <c:v>45877.40625</c:v>
                </c:pt>
                <c:pt idx="46">
                  <c:v>45877.406944444447</c:v>
                </c:pt>
                <c:pt idx="47">
                  <c:v>45877.407638888886</c:v>
                </c:pt>
                <c:pt idx="48">
                  <c:v>45877.408333333333</c:v>
                </c:pt>
                <c:pt idx="49">
                  <c:v>45877.40902777778</c:v>
                </c:pt>
                <c:pt idx="50">
                  <c:v>45877.409722222219</c:v>
                </c:pt>
                <c:pt idx="51">
                  <c:v>45877.410416666666</c:v>
                </c:pt>
                <c:pt idx="52">
                  <c:v>45877.411111111112</c:v>
                </c:pt>
                <c:pt idx="53">
                  <c:v>45877.411805555559</c:v>
                </c:pt>
                <c:pt idx="54">
                  <c:v>45877.412499999999</c:v>
                </c:pt>
                <c:pt idx="55">
                  <c:v>45877.413194444445</c:v>
                </c:pt>
                <c:pt idx="56">
                  <c:v>45877.413888888892</c:v>
                </c:pt>
                <c:pt idx="57">
                  <c:v>45877.414583333331</c:v>
                </c:pt>
                <c:pt idx="58">
                  <c:v>45877.415277777778</c:v>
                </c:pt>
                <c:pt idx="59">
                  <c:v>45877.415972222225</c:v>
                </c:pt>
                <c:pt idx="60">
                  <c:v>45877.416666666664</c:v>
                </c:pt>
                <c:pt idx="61">
                  <c:v>45877.417361111111</c:v>
                </c:pt>
                <c:pt idx="62">
                  <c:v>45877.418055555558</c:v>
                </c:pt>
                <c:pt idx="63">
                  <c:v>45877.418749999997</c:v>
                </c:pt>
                <c:pt idx="64">
                  <c:v>45877.419444444444</c:v>
                </c:pt>
                <c:pt idx="65">
                  <c:v>45877.420138888891</c:v>
                </c:pt>
                <c:pt idx="66">
                  <c:v>45877.42083333333</c:v>
                </c:pt>
                <c:pt idx="67">
                  <c:v>45877.421527777777</c:v>
                </c:pt>
                <c:pt idx="68">
                  <c:v>45877.422222222223</c:v>
                </c:pt>
                <c:pt idx="69">
                  <c:v>45877.42291666667</c:v>
                </c:pt>
                <c:pt idx="70">
                  <c:v>45877.423611111109</c:v>
                </c:pt>
                <c:pt idx="71">
                  <c:v>45877.424305555556</c:v>
                </c:pt>
                <c:pt idx="72">
                  <c:v>45877.425000000003</c:v>
                </c:pt>
                <c:pt idx="73">
                  <c:v>45877.425694444442</c:v>
                </c:pt>
                <c:pt idx="74">
                  <c:v>45877.426388888889</c:v>
                </c:pt>
                <c:pt idx="75">
                  <c:v>45877.427083333336</c:v>
                </c:pt>
                <c:pt idx="76">
                  <c:v>45877.427777777775</c:v>
                </c:pt>
                <c:pt idx="77">
                  <c:v>45877.428472222222</c:v>
                </c:pt>
                <c:pt idx="78">
                  <c:v>45877.429166666669</c:v>
                </c:pt>
                <c:pt idx="79">
                  <c:v>45877.429861111108</c:v>
                </c:pt>
                <c:pt idx="80">
                  <c:v>45877.430555555555</c:v>
                </c:pt>
                <c:pt idx="81">
                  <c:v>45877.431250000001</c:v>
                </c:pt>
                <c:pt idx="82">
                  <c:v>45877.431944444441</c:v>
                </c:pt>
                <c:pt idx="83">
                  <c:v>45877.432638888888</c:v>
                </c:pt>
                <c:pt idx="84">
                  <c:v>45877.433333333334</c:v>
                </c:pt>
                <c:pt idx="85">
                  <c:v>45877.434027777781</c:v>
                </c:pt>
                <c:pt idx="86">
                  <c:v>45877.43472222222</c:v>
                </c:pt>
                <c:pt idx="87">
                  <c:v>45877.435416666667</c:v>
                </c:pt>
                <c:pt idx="88">
                  <c:v>45877.436111111114</c:v>
                </c:pt>
                <c:pt idx="89">
                  <c:v>45877.436805555553</c:v>
                </c:pt>
                <c:pt idx="90">
                  <c:v>45877.4375</c:v>
                </c:pt>
                <c:pt idx="91">
                  <c:v>45877.438194444447</c:v>
                </c:pt>
                <c:pt idx="92">
                  <c:v>45877.438888888886</c:v>
                </c:pt>
                <c:pt idx="93">
                  <c:v>45877.439583333333</c:v>
                </c:pt>
                <c:pt idx="94">
                  <c:v>45877.44027777778</c:v>
                </c:pt>
                <c:pt idx="95">
                  <c:v>45877.440972222219</c:v>
                </c:pt>
                <c:pt idx="96">
                  <c:v>45877.441666666666</c:v>
                </c:pt>
                <c:pt idx="97">
                  <c:v>45877.442361111112</c:v>
                </c:pt>
                <c:pt idx="98">
                  <c:v>45877.443055555559</c:v>
                </c:pt>
                <c:pt idx="99">
                  <c:v>45877.443749999999</c:v>
                </c:pt>
                <c:pt idx="100">
                  <c:v>45877.444444444445</c:v>
                </c:pt>
                <c:pt idx="101">
                  <c:v>45877.445138888892</c:v>
                </c:pt>
                <c:pt idx="102">
                  <c:v>45877.445833333331</c:v>
                </c:pt>
                <c:pt idx="103">
                  <c:v>45877.446527777778</c:v>
                </c:pt>
                <c:pt idx="104">
                  <c:v>45877.447222222225</c:v>
                </c:pt>
                <c:pt idx="105">
                  <c:v>45877.447916666664</c:v>
                </c:pt>
                <c:pt idx="106">
                  <c:v>45877.448611111111</c:v>
                </c:pt>
                <c:pt idx="107">
                  <c:v>45877.449305555558</c:v>
                </c:pt>
                <c:pt idx="108">
                  <c:v>45877.45</c:v>
                </c:pt>
                <c:pt idx="109">
                  <c:v>45877.450694444444</c:v>
                </c:pt>
                <c:pt idx="110">
                  <c:v>45877.451388888891</c:v>
                </c:pt>
                <c:pt idx="111">
                  <c:v>45877.45208333333</c:v>
                </c:pt>
                <c:pt idx="112">
                  <c:v>45877.452777777777</c:v>
                </c:pt>
                <c:pt idx="113">
                  <c:v>45877.453472222223</c:v>
                </c:pt>
                <c:pt idx="114">
                  <c:v>45877.45416666667</c:v>
                </c:pt>
                <c:pt idx="115">
                  <c:v>45877.454861111109</c:v>
                </c:pt>
                <c:pt idx="116">
                  <c:v>45877.455555555556</c:v>
                </c:pt>
                <c:pt idx="117">
                  <c:v>45877.456250000003</c:v>
                </c:pt>
                <c:pt idx="118">
                  <c:v>45877.456944444442</c:v>
                </c:pt>
                <c:pt idx="119">
                  <c:v>45877.457638888889</c:v>
                </c:pt>
                <c:pt idx="120">
                  <c:v>45877.458333333336</c:v>
                </c:pt>
                <c:pt idx="121">
                  <c:v>45877.459027777775</c:v>
                </c:pt>
                <c:pt idx="122">
                  <c:v>45877.459722222222</c:v>
                </c:pt>
                <c:pt idx="123">
                  <c:v>45877.460416666669</c:v>
                </c:pt>
                <c:pt idx="124">
                  <c:v>45877.461111111108</c:v>
                </c:pt>
                <c:pt idx="125">
                  <c:v>45877.461805555555</c:v>
                </c:pt>
                <c:pt idx="126">
                  <c:v>45877.462500000001</c:v>
                </c:pt>
                <c:pt idx="127">
                  <c:v>45877.463194444441</c:v>
                </c:pt>
                <c:pt idx="128">
                  <c:v>45877.463888888888</c:v>
                </c:pt>
                <c:pt idx="129">
                  <c:v>45877.464583333334</c:v>
                </c:pt>
                <c:pt idx="130">
                  <c:v>45877.465277777781</c:v>
                </c:pt>
                <c:pt idx="131">
                  <c:v>45877.46597222222</c:v>
                </c:pt>
                <c:pt idx="132">
                  <c:v>45877.466666666667</c:v>
                </c:pt>
                <c:pt idx="133">
                  <c:v>45877.467361111114</c:v>
                </c:pt>
                <c:pt idx="134">
                  <c:v>45877.468055555553</c:v>
                </c:pt>
                <c:pt idx="135">
                  <c:v>45877.46875</c:v>
                </c:pt>
                <c:pt idx="136">
                  <c:v>45877.469444444447</c:v>
                </c:pt>
                <c:pt idx="137">
                  <c:v>45877.470138888886</c:v>
                </c:pt>
                <c:pt idx="138">
                  <c:v>45877.470833333333</c:v>
                </c:pt>
                <c:pt idx="139">
                  <c:v>45877.47152777778</c:v>
                </c:pt>
                <c:pt idx="140">
                  <c:v>45877.472222222219</c:v>
                </c:pt>
                <c:pt idx="141">
                  <c:v>45877.472916666666</c:v>
                </c:pt>
                <c:pt idx="142">
                  <c:v>45877.473611111112</c:v>
                </c:pt>
                <c:pt idx="143">
                  <c:v>45877.474305555559</c:v>
                </c:pt>
                <c:pt idx="144">
                  <c:v>45877.474999999999</c:v>
                </c:pt>
                <c:pt idx="145">
                  <c:v>45877.475694444445</c:v>
                </c:pt>
                <c:pt idx="146">
                  <c:v>45877.476388888892</c:v>
                </c:pt>
                <c:pt idx="147">
                  <c:v>45877.477083333331</c:v>
                </c:pt>
                <c:pt idx="148">
                  <c:v>45877.477777777778</c:v>
                </c:pt>
                <c:pt idx="149">
                  <c:v>45877.478472222225</c:v>
                </c:pt>
                <c:pt idx="150">
                  <c:v>45877.479166666664</c:v>
                </c:pt>
              </c:numCache>
            </c:numRef>
          </c:cat>
          <c:val>
            <c:numRef>
              <c:f>daily_11h30_itd!$G$2:$G$152</c:f>
              <c:numCache>
                <c:formatCode>General</c:formatCode>
                <c:ptCount val="1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44910366</c:v>
                </c:pt>
                <c:pt idx="16">
                  <c:v>13508393</c:v>
                </c:pt>
                <c:pt idx="17">
                  <c:v>13416396</c:v>
                </c:pt>
                <c:pt idx="18">
                  <c:v>11799056</c:v>
                </c:pt>
                <c:pt idx="19">
                  <c:v>12562028</c:v>
                </c:pt>
                <c:pt idx="20">
                  <c:v>11964204</c:v>
                </c:pt>
                <c:pt idx="21">
                  <c:v>10760876</c:v>
                </c:pt>
                <c:pt idx="22">
                  <c:v>9498681</c:v>
                </c:pt>
                <c:pt idx="23">
                  <c:v>11539866</c:v>
                </c:pt>
                <c:pt idx="24">
                  <c:v>14298663</c:v>
                </c:pt>
                <c:pt idx="25">
                  <c:v>17130507</c:v>
                </c:pt>
                <c:pt idx="26">
                  <c:v>10823063</c:v>
                </c:pt>
                <c:pt idx="27">
                  <c:v>8926350</c:v>
                </c:pt>
                <c:pt idx="28">
                  <c:v>8452751</c:v>
                </c:pt>
                <c:pt idx="29">
                  <c:v>8592894</c:v>
                </c:pt>
                <c:pt idx="30">
                  <c:v>16266867</c:v>
                </c:pt>
                <c:pt idx="31">
                  <c:v>7859428</c:v>
                </c:pt>
                <c:pt idx="32">
                  <c:v>9467728</c:v>
                </c:pt>
                <c:pt idx="33">
                  <c:v>10218936</c:v>
                </c:pt>
                <c:pt idx="34">
                  <c:v>8593830</c:v>
                </c:pt>
                <c:pt idx="35">
                  <c:v>7434139</c:v>
                </c:pt>
                <c:pt idx="36">
                  <c:v>6539566</c:v>
                </c:pt>
                <c:pt idx="37">
                  <c:v>10474797</c:v>
                </c:pt>
                <c:pt idx="38">
                  <c:v>7113908</c:v>
                </c:pt>
                <c:pt idx="39">
                  <c:v>7152095</c:v>
                </c:pt>
                <c:pt idx="40">
                  <c:v>8729209</c:v>
                </c:pt>
                <c:pt idx="41">
                  <c:v>12472189</c:v>
                </c:pt>
                <c:pt idx="42">
                  <c:v>10064120</c:v>
                </c:pt>
                <c:pt idx="43">
                  <c:v>8063113</c:v>
                </c:pt>
                <c:pt idx="44">
                  <c:v>8612046</c:v>
                </c:pt>
                <c:pt idx="45">
                  <c:v>9136859</c:v>
                </c:pt>
                <c:pt idx="46">
                  <c:v>6942534</c:v>
                </c:pt>
                <c:pt idx="47">
                  <c:v>6511940</c:v>
                </c:pt>
                <c:pt idx="48">
                  <c:v>6887962</c:v>
                </c:pt>
                <c:pt idx="49">
                  <c:v>7464169</c:v>
                </c:pt>
                <c:pt idx="50">
                  <c:v>7058693</c:v>
                </c:pt>
                <c:pt idx="51">
                  <c:v>8332964</c:v>
                </c:pt>
                <c:pt idx="52">
                  <c:v>8655407</c:v>
                </c:pt>
                <c:pt idx="53">
                  <c:v>7490041</c:v>
                </c:pt>
                <c:pt idx="54">
                  <c:v>7153295</c:v>
                </c:pt>
                <c:pt idx="55">
                  <c:v>7741360</c:v>
                </c:pt>
                <c:pt idx="56">
                  <c:v>7307835</c:v>
                </c:pt>
                <c:pt idx="57">
                  <c:v>7448576</c:v>
                </c:pt>
                <c:pt idx="58">
                  <c:v>5957318</c:v>
                </c:pt>
                <c:pt idx="59">
                  <c:v>7083371</c:v>
                </c:pt>
                <c:pt idx="60">
                  <c:v>8003963</c:v>
                </c:pt>
                <c:pt idx="61">
                  <c:v>8631031</c:v>
                </c:pt>
                <c:pt idx="62">
                  <c:v>8517485</c:v>
                </c:pt>
                <c:pt idx="63">
                  <c:v>6148799</c:v>
                </c:pt>
                <c:pt idx="64">
                  <c:v>7319249</c:v>
                </c:pt>
                <c:pt idx="65">
                  <c:v>6085346</c:v>
                </c:pt>
                <c:pt idx="66">
                  <c:v>6562584</c:v>
                </c:pt>
                <c:pt idx="67">
                  <c:v>5738853</c:v>
                </c:pt>
                <c:pt idx="68">
                  <c:v>5252170</c:v>
                </c:pt>
                <c:pt idx="69">
                  <c:v>5734534</c:v>
                </c:pt>
                <c:pt idx="70">
                  <c:v>4078860</c:v>
                </c:pt>
                <c:pt idx="71">
                  <c:v>5379158</c:v>
                </c:pt>
                <c:pt idx="72">
                  <c:v>5678439</c:v>
                </c:pt>
                <c:pt idx="73">
                  <c:v>4018017</c:v>
                </c:pt>
                <c:pt idx="74">
                  <c:v>4608728</c:v>
                </c:pt>
                <c:pt idx="75">
                  <c:v>5789084</c:v>
                </c:pt>
                <c:pt idx="76">
                  <c:v>6204705</c:v>
                </c:pt>
                <c:pt idx="77">
                  <c:v>6654906</c:v>
                </c:pt>
                <c:pt idx="78">
                  <c:v>8272289</c:v>
                </c:pt>
                <c:pt idx="79">
                  <c:v>7038312</c:v>
                </c:pt>
                <c:pt idx="80">
                  <c:v>5893113</c:v>
                </c:pt>
                <c:pt idx="81">
                  <c:v>5961740</c:v>
                </c:pt>
                <c:pt idx="82">
                  <c:v>6032478</c:v>
                </c:pt>
                <c:pt idx="83">
                  <c:v>7573437</c:v>
                </c:pt>
                <c:pt idx="84">
                  <c:v>4395492</c:v>
                </c:pt>
                <c:pt idx="85">
                  <c:v>5884491</c:v>
                </c:pt>
                <c:pt idx="86">
                  <c:v>4028600</c:v>
                </c:pt>
                <c:pt idx="87">
                  <c:v>4585658</c:v>
                </c:pt>
                <c:pt idx="88">
                  <c:v>6424903</c:v>
                </c:pt>
                <c:pt idx="89">
                  <c:v>4857045</c:v>
                </c:pt>
                <c:pt idx="90">
                  <c:v>5609042</c:v>
                </c:pt>
                <c:pt idx="91">
                  <c:v>3918213</c:v>
                </c:pt>
                <c:pt idx="92">
                  <c:v>4508929</c:v>
                </c:pt>
                <c:pt idx="93">
                  <c:v>6347882</c:v>
                </c:pt>
                <c:pt idx="94">
                  <c:v>10704592</c:v>
                </c:pt>
                <c:pt idx="95">
                  <c:v>8079811</c:v>
                </c:pt>
                <c:pt idx="96">
                  <c:v>7462814</c:v>
                </c:pt>
                <c:pt idx="97">
                  <c:v>7957285</c:v>
                </c:pt>
                <c:pt idx="98">
                  <c:v>7452371</c:v>
                </c:pt>
                <c:pt idx="99">
                  <c:v>6026971</c:v>
                </c:pt>
                <c:pt idx="100">
                  <c:v>8322309</c:v>
                </c:pt>
                <c:pt idx="101">
                  <c:v>9442672</c:v>
                </c:pt>
                <c:pt idx="102">
                  <c:v>10739458</c:v>
                </c:pt>
                <c:pt idx="103">
                  <c:v>8322856</c:v>
                </c:pt>
                <c:pt idx="104">
                  <c:v>7636646</c:v>
                </c:pt>
                <c:pt idx="105">
                  <c:v>8374332</c:v>
                </c:pt>
                <c:pt idx="106">
                  <c:v>4524529</c:v>
                </c:pt>
                <c:pt idx="107">
                  <c:v>5107039</c:v>
                </c:pt>
                <c:pt idx="108">
                  <c:v>4711400</c:v>
                </c:pt>
                <c:pt idx="109">
                  <c:v>4907068</c:v>
                </c:pt>
                <c:pt idx="110">
                  <c:v>4739350</c:v>
                </c:pt>
                <c:pt idx="111">
                  <c:v>3295077</c:v>
                </c:pt>
                <c:pt idx="112">
                  <c:v>3138933</c:v>
                </c:pt>
                <c:pt idx="113">
                  <c:v>3533242</c:v>
                </c:pt>
                <c:pt idx="114">
                  <c:v>3767412</c:v>
                </c:pt>
                <c:pt idx="115">
                  <c:v>3245761</c:v>
                </c:pt>
                <c:pt idx="116">
                  <c:v>3354234</c:v>
                </c:pt>
                <c:pt idx="117">
                  <c:v>4208986</c:v>
                </c:pt>
                <c:pt idx="118">
                  <c:v>3444169</c:v>
                </c:pt>
                <c:pt idx="119">
                  <c:v>2520782</c:v>
                </c:pt>
                <c:pt idx="120">
                  <c:v>3840057</c:v>
                </c:pt>
                <c:pt idx="121">
                  <c:v>3213431</c:v>
                </c:pt>
                <c:pt idx="122">
                  <c:v>2864588</c:v>
                </c:pt>
                <c:pt idx="123">
                  <c:v>3964009</c:v>
                </c:pt>
                <c:pt idx="124">
                  <c:v>3494499</c:v>
                </c:pt>
                <c:pt idx="125">
                  <c:v>5792345</c:v>
                </c:pt>
                <c:pt idx="126">
                  <c:v>4080028</c:v>
                </c:pt>
                <c:pt idx="127">
                  <c:v>5991632</c:v>
                </c:pt>
                <c:pt idx="128">
                  <c:v>3994096</c:v>
                </c:pt>
                <c:pt idx="129">
                  <c:v>4591789</c:v>
                </c:pt>
                <c:pt idx="130">
                  <c:v>4120370</c:v>
                </c:pt>
                <c:pt idx="131">
                  <c:v>3446968</c:v>
                </c:pt>
                <c:pt idx="132">
                  <c:v>7204037</c:v>
                </c:pt>
                <c:pt idx="133">
                  <c:v>3559120</c:v>
                </c:pt>
                <c:pt idx="134">
                  <c:v>2729864</c:v>
                </c:pt>
                <c:pt idx="135">
                  <c:v>2431728</c:v>
                </c:pt>
                <c:pt idx="136">
                  <c:v>4779693</c:v>
                </c:pt>
                <c:pt idx="137">
                  <c:v>3933990</c:v>
                </c:pt>
                <c:pt idx="138">
                  <c:v>4481838</c:v>
                </c:pt>
                <c:pt idx="139">
                  <c:v>6144585</c:v>
                </c:pt>
                <c:pt idx="140">
                  <c:v>6175268</c:v>
                </c:pt>
                <c:pt idx="141">
                  <c:v>7527619</c:v>
                </c:pt>
                <c:pt idx="142">
                  <c:v>6504510</c:v>
                </c:pt>
                <c:pt idx="143">
                  <c:v>8514563</c:v>
                </c:pt>
                <c:pt idx="144">
                  <c:v>10947787</c:v>
                </c:pt>
                <c:pt idx="145">
                  <c:v>15836332</c:v>
                </c:pt>
                <c:pt idx="146">
                  <c:v>16242016</c:v>
                </c:pt>
                <c:pt idx="147">
                  <c:v>15063141</c:v>
                </c:pt>
                <c:pt idx="148">
                  <c:v>11733338</c:v>
                </c:pt>
                <c:pt idx="149">
                  <c:v>8251600</c:v>
                </c:pt>
                <c:pt idx="150">
                  <c:v>2683076</c:v>
                </c:pt>
              </c:numCache>
            </c:numRef>
          </c:val>
          <c:extLst>
            <c:ext xmlns:c16="http://schemas.microsoft.com/office/drawing/2014/chart" uri="{C3380CC4-5D6E-409C-BE32-E72D297353CC}">
              <c16:uniqueId val="{00000000-1494-4F3B-8394-5104311A09E5}"/>
            </c:ext>
          </c:extLst>
        </c:ser>
        <c:dLbls>
          <c:showLegendKey val="0"/>
          <c:showVal val="0"/>
          <c:showCatName val="0"/>
          <c:showSerName val="0"/>
          <c:showPercent val="0"/>
          <c:showBubbleSize val="0"/>
        </c:dLbls>
        <c:gapWidth val="0"/>
        <c:overlap val="100"/>
        <c:axId val="1833894912"/>
        <c:axId val="1833889152"/>
      </c:barChart>
      <c:lineChart>
        <c:grouping val="standard"/>
        <c:varyColors val="0"/>
        <c:ser>
          <c:idx val="0"/>
          <c:order val="0"/>
          <c:tx>
            <c:strRef>
              <c:f>daily_11h30_itd!$F$1</c:f>
              <c:strCache>
                <c:ptCount val="1"/>
                <c:pt idx="0">
                  <c:v>close</c:v>
                </c:pt>
              </c:strCache>
            </c:strRef>
          </c:tx>
          <c:spPr>
            <a:ln w="19050" cap="rnd">
              <a:solidFill>
                <a:srgbClr val="054372"/>
              </a:solidFill>
              <a:round/>
            </a:ln>
            <a:effectLst/>
          </c:spPr>
          <c:marker>
            <c:symbol val="none"/>
          </c:marker>
          <c:cat>
            <c:numRef>
              <c:f>daily_11h30_itd!$A$2:$A$152</c:f>
              <c:numCache>
                <c:formatCode>m/d/yyyy\ h:mm</c:formatCode>
                <c:ptCount val="151"/>
                <c:pt idx="0">
                  <c:v>45877.375</c:v>
                </c:pt>
                <c:pt idx="1">
                  <c:v>45877.375694444447</c:v>
                </c:pt>
                <c:pt idx="2">
                  <c:v>45877.376388888886</c:v>
                </c:pt>
                <c:pt idx="3">
                  <c:v>45877.377083333333</c:v>
                </c:pt>
                <c:pt idx="4">
                  <c:v>45877.37777777778</c:v>
                </c:pt>
                <c:pt idx="5">
                  <c:v>45877.378472222219</c:v>
                </c:pt>
                <c:pt idx="6">
                  <c:v>45877.379166666666</c:v>
                </c:pt>
                <c:pt idx="7">
                  <c:v>45877.379861111112</c:v>
                </c:pt>
                <c:pt idx="8">
                  <c:v>45877.380555555559</c:v>
                </c:pt>
                <c:pt idx="9">
                  <c:v>45877.381249999999</c:v>
                </c:pt>
                <c:pt idx="10">
                  <c:v>45877.381944444445</c:v>
                </c:pt>
                <c:pt idx="11">
                  <c:v>45877.382638888892</c:v>
                </c:pt>
                <c:pt idx="12">
                  <c:v>45877.383333333331</c:v>
                </c:pt>
                <c:pt idx="13">
                  <c:v>45877.384027777778</c:v>
                </c:pt>
                <c:pt idx="14">
                  <c:v>45877.384722222225</c:v>
                </c:pt>
                <c:pt idx="15">
                  <c:v>45877.385416666664</c:v>
                </c:pt>
                <c:pt idx="16">
                  <c:v>45877.386111111111</c:v>
                </c:pt>
                <c:pt idx="17">
                  <c:v>45877.386805555558</c:v>
                </c:pt>
                <c:pt idx="18">
                  <c:v>45877.387499999997</c:v>
                </c:pt>
                <c:pt idx="19">
                  <c:v>45877.388194444444</c:v>
                </c:pt>
                <c:pt idx="20">
                  <c:v>45877.388888888891</c:v>
                </c:pt>
                <c:pt idx="21">
                  <c:v>45877.38958333333</c:v>
                </c:pt>
                <c:pt idx="22">
                  <c:v>45877.390277777777</c:v>
                </c:pt>
                <c:pt idx="23">
                  <c:v>45877.390972222223</c:v>
                </c:pt>
                <c:pt idx="24">
                  <c:v>45877.39166666667</c:v>
                </c:pt>
                <c:pt idx="25">
                  <c:v>45877.392361111109</c:v>
                </c:pt>
                <c:pt idx="26">
                  <c:v>45877.393055555556</c:v>
                </c:pt>
                <c:pt idx="27">
                  <c:v>45877.393750000003</c:v>
                </c:pt>
                <c:pt idx="28">
                  <c:v>45877.394444444442</c:v>
                </c:pt>
                <c:pt idx="29">
                  <c:v>45877.395138888889</c:v>
                </c:pt>
                <c:pt idx="30">
                  <c:v>45877.395833333336</c:v>
                </c:pt>
                <c:pt idx="31">
                  <c:v>45877.396527777775</c:v>
                </c:pt>
                <c:pt idx="32">
                  <c:v>45877.397222222222</c:v>
                </c:pt>
                <c:pt idx="33">
                  <c:v>45877.397916666669</c:v>
                </c:pt>
                <c:pt idx="34">
                  <c:v>45877.398611111108</c:v>
                </c:pt>
                <c:pt idx="35">
                  <c:v>45877.399305555555</c:v>
                </c:pt>
                <c:pt idx="36">
                  <c:v>45877.4</c:v>
                </c:pt>
                <c:pt idx="37">
                  <c:v>45877.400694444441</c:v>
                </c:pt>
                <c:pt idx="38">
                  <c:v>45877.401388888888</c:v>
                </c:pt>
                <c:pt idx="39">
                  <c:v>45877.402083333334</c:v>
                </c:pt>
                <c:pt idx="40">
                  <c:v>45877.402777777781</c:v>
                </c:pt>
                <c:pt idx="41">
                  <c:v>45877.40347222222</c:v>
                </c:pt>
                <c:pt idx="42">
                  <c:v>45877.404166666667</c:v>
                </c:pt>
                <c:pt idx="43">
                  <c:v>45877.404861111114</c:v>
                </c:pt>
                <c:pt idx="44">
                  <c:v>45877.405555555553</c:v>
                </c:pt>
                <c:pt idx="45">
                  <c:v>45877.40625</c:v>
                </c:pt>
                <c:pt idx="46">
                  <c:v>45877.406944444447</c:v>
                </c:pt>
                <c:pt idx="47">
                  <c:v>45877.407638888886</c:v>
                </c:pt>
                <c:pt idx="48">
                  <c:v>45877.408333333333</c:v>
                </c:pt>
                <c:pt idx="49">
                  <c:v>45877.40902777778</c:v>
                </c:pt>
                <c:pt idx="50">
                  <c:v>45877.409722222219</c:v>
                </c:pt>
                <c:pt idx="51">
                  <c:v>45877.410416666666</c:v>
                </c:pt>
                <c:pt idx="52">
                  <c:v>45877.411111111112</c:v>
                </c:pt>
                <c:pt idx="53">
                  <c:v>45877.411805555559</c:v>
                </c:pt>
                <c:pt idx="54">
                  <c:v>45877.412499999999</c:v>
                </c:pt>
                <c:pt idx="55">
                  <c:v>45877.413194444445</c:v>
                </c:pt>
                <c:pt idx="56">
                  <c:v>45877.413888888892</c:v>
                </c:pt>
                <c:pt idx="57">
                  <c:v>45877.414583333331</c:v>
                </c:pt>
                <c:pt idx="58">
                  <c:v>45877.415277777778</c:v>
                </c:pt>
                <c:pt idx="59">
                  <c:v>45877.415972222225</c:v>
                </c:pt>
                <c:pt idx="60">
                  <c:v>45877.416666666664</c:v>
                </c:pt>
                <c:pt idx="61">
                  <c:v>45877.417361111111</c:v>
                </c:pt>
                <c:pt idx="62">
                  <c:v>45877.418055555558</c:v>
                </c:pt>
                <c:pt idx="63">
                  <c:v>45877.418749999997</c:v>
                </c:pt>
                <c:pt idx="64">
                  <c:v>45877.419444444444</c:v>
                </c:pt>
                <c:pt idx="65">
                  <c:v>45877.420138888891</c:v>
                </c:pt>
                <c:pt idx="66">
                  <c:v>45877.42083333333</c:v>
                </c:pt>
                <c:pt idx="67">
                  <c:v>45877.421527777777</c:v>
                </c:pt>
                <c:pt idx="68">
                  <c:v>45877.422222222223</c:v>
                </c:pt>
                <c:pt idx="69">
                  <c:v>45877.42291666667</c:v>
                </c:pt>
                <c:pt idx="70">
                  <c:v>45877.423611111109</c:v>
                </c:pt>
                <c:pt idx="71">
                  <c:v>45877.424305555556</c:v>
                </c:pt>
                <c:pt idx="72">
                  <c:v>45877.425000000003</c:v>
                </c:pt>
                <c:pt idx="73">
                  <c:v>45877.425694444442</c:v>
                </c:pt>
                <c:pt idx="74">
                  <c:v>45877.426388888889</c:v>
                </c:pt>
                <c:pt idx="75">
                  <c:v>45877.427083333336</c:v>
                </c:pt>
                <c:pt idx="76">
                  <c:v>45877.427777777775</c:v>
                </c:pt>
                <c:pt idx="77">
                  <c:v>45877.428472222222</c:v>
                </c:pt>
                <c:pt idx="78">
                  <c:v>45877.429166666669</c:v>
                </c:pt>
                <c:pt idx="79">
                  <c:v>45877.429861111108</c:v>
                </c:pt>
                <c:pt idx="80">
                  <c:v>45877.430555555555</c:v>
                </c:pt>
                <c:pt idx="81">
                  <c:v>45877.431250000001</c:v>
                </c:pt>
                <c:pt idx="82">
                  <c:v>45877.431944444441</c:v>
                </c:pt>
                <c:pt idx="83">
                  <c:v>45877.432638888888</c:v>
                </c:pt>
                <c:pt idx="84">
                  <c:v>45877.433333333334</c:v>
                </c:pt>
                <c:pt idx="85">
                  <c:v>45877.434027777781</c:v>
                </c:pt>
                <c:pt idx="86">
                  <c:v>45877.43472222222</c:v>
                </c:pt>
                <c:pt idx="87">
                  <c:v>45877.435416666667</c:v>
                </c:pt>
                <c:pt idx="88">
                  <c:v>45877.436111111114</c:v>
                </c:pt>
                <c:pt idx="89">
                  <c:v>45877.436805555553</c:v>
                </c:pt>
                <c:pt idx="90">
                  <c:v>45877.4375</c:v>
                </c:pt>
                <c:pt idx="91">
                  <c:v>45877.438194444447</c:v>
                </c:pt>
                <c:pt idx="92">
                  <c:v>45877.438888888886</c:v>
                </c:pt>
                <c:pt idx="93">
                  <c:v>45877.439583333333</c:v>
                </c:pt>
                <c:pt idx="94">
                  <c:v>45877.44027777778</c:v>
                </c:pt>
                <c:pt idx="95">
                  <c:v>45877.440972222219</c:v>
                </c:pt>
                <c:pt idx="96">
                  <c:v>45877.441666666666</c:v>
                </c:pt>
                <c:pt idx="97">
                  <c:v>45877.442361111112</c:v>
                </c:pt>
                <c:pt idx="98">
                  <c:v>45877.443055555559</c:v>
                </c:pt>
                <c:pt idx="99">
                  <c:v>45877.443749999999</c:v>
                </c:pt>
                <c:pt idx="100">
                  <c:v>45877.444444444445</c:v>
                </c:pt>
                <c:pt idx="101">
                  <c:v>45877.445138888892</c:v>
                </c:pt>
                <c:pt idx="102">
                  <c:v>45877.445833333331</c:v>
                </c:pt>
                <c:pt idx="103">
                  <c:v>45877.446527777778</c:v>
                </c:pt>
                <c:pt idx="104">
                  <c:v>45877.447222222225</c:v>
                </c:pt>
                <c:pt idx="105">
                  <c:v>45877.447916666664</c:v>
                </c:pt>
                <c:pt idx="106">
                  <c:v>45877.448611111111</c:v>
                </c:pt>
                <c:pt idx="107">
                  <c:v>45877.449305555558</c:v>
                </c:pt>
                <c:pt idx="108">
                  <c:v>45877.45</c:v>
                </c:pt>
                <c:pt idx="109">
                  <c:v>45877.450694444444</c:v>
                </c:pt>
                <c:pt idx="110">
                  <c:v>45877.451388888891</c:v>
                </c:pt>
                <c:pt idx="111">
                  <c:v>45877.45208333333</c:v>
                </c:pt>
                <c:pt idx="112">
                  <c:v>45877.452777777777</c:v>
                </c:pt>
                <c:pt idx="113">
                  <c:v>45877.453472222223</c:v>
                </c:pt>
                <c:pt idx="114">
                  <c:v>45877.45416666667</c:v>
                </c:pt>
                <c:pt idx="115">
                  <c:v>45877.454861111109</c:v>
                </c:pt>
                <c:pt idx="116">
                  <c:v>45877.455555555556</c:v>
                </c:pt>
                <c:pt idx="117">
                  <c:v>45877.456250000003</c:v>
                </c:pt>
                <c:pt idx="118">
                  <c:v>45877.456944444442</c:v>
                </c:pt>
                <c:pt idx="119">
                  <c:v>45877.457638888889</c:v>
                </c:pt>
                <c:pt idx="120">
                  <c:v>45877.458333333336</c:v>
                </c:pt>
                <c:pt idx="121">
                  <c:v>45877.459027777775</c:v>
                </c:pt>
                <c:pt idx="122">
                  <c:v>45877.459722222222</c:v>
                </c:pt>
                <c:pt idx="123">
                  <c:v>45877.460416666669</c:v>
                </c:pt>
                <c:pt idx="124">
                  <c:v>45877.461111111108</c:v>
                </c:pt>
                <c:pt idx="125">
                  <c:v>45877.461805555555</c:v>
                </c:pt>
                <c:pt idx="126">
                  <c:v>45877.462500000001</c:v>
                </c:pt>
                <c:pt idx="127">
                  <c:v>45877.463194444441</c:v>
                </c:pt>
                <c:pt idx="128">
                  <c:v>45877.463888888888</c:v>
                </c:pt>
                <c:pt idx="129">
                  <c:v>45877.464583333334</c:v>
                </c:pt>
                <c:pt idx="130">
                  <c:v>45877.465277777781</c:v>
                </c:pt>
                <c:pt idx="131">
                  <c:v>45877.46597222222</c:v>
                </c:pt>
                <c:pt idx="132">
                  <c:v>45877.466666666667</c:v>
                </c:pt>
                <c:pt idx="133">
                  <c:v>45877.467361111114</c:v>
                </c:pt>
                <c:pt idx="134">
                  <c:v>45877.468055555553</c:v>
                </c:pt>
                <c:pt idx="135">
                  <c:v>45877.46875</c:v>
                </c:pt>
                <c:pt idx="136">
                  <c:v>45877.469444444447</c:v>
                </c:pt>
                <c:pt idx="137">
                  <c:v>45877.470138888886</c:v>
                </c:pt>
                <c:pt idx="138">
                  <c:v>45877.470833333333</c:v>
                </c:pt>
                <c:pt idx="139">
                  <c:v>45877.47152777778</c:v>
                </c:pt>
                <c:pt idx="140">
                  <c:v>45877.472222222219</c:v>
                </c:pt>
                <c:pt idx="141">
                  <c:v>45877.472916666666</c:v>
                </c:pt>
                <c:pt idx="142">
                  <c:v>45877.473611111112</c:v>
                </c:pt>
                <c:pt idx="143">
                  <c:v>45877.474305555559</c:v>
                </c:pt>
                <c:pt idx="144">
                  <c:v>45877.474999999999</c:v>
                </c:pt>
                <c:pt idx="145">
                  <c:v>45877.475694444445</c:v>
                </c:pt>
                <c:pt idx="146">
                  <c:v>45877.476388888892</c:v>
                </c:pt>
                <c:pt idx="147">
                  <c:v>45877.477083333331</c:v>
                </c:pt>
                <c:pt idx="148">
                  <c:v>45877.477777777778</c:v>
                </c:pt>
                <c:pt idx="149">
                  <c:v>45877.478472222225</c:v>
                </c:pt>
                <c:pt idx="150">
                  <c:v>45877.479166666664</c:v>
                </c:pt>
              </c:numCache>
            </c:numRef>
          </c:cat>
          <c:val>
            <c:numRef>
              <c:f>daily_11h30_itd!$F$2:$F$152</c:f>
              <c:numCache>
                <c:formatCode>General</c:formatCode>
                <c:ptCount val="151"/>
                <c:pt idx="0">
                  <c:v>1581.81005859375</c:v>
                </c:pt>
                <c:pt idx="1">
                  <c:v>1581.81005859375</c:v>
                </c:pt>
                <c:pt idx="2">
                  <c:v>1581.81005859375</c:v>
                </c:pt>
                <c:pt idx="3">
                  <c:v>1581.81005859375</c:v>
                </c:pt>
                <c:pt idx="4">
                  <c:v>1581.81005859375</c:v>
                </c:pt>
                <c:pt idx="5">
                  <c:v>1581.81005859375</c:v>
                </c:pt>
                <c:pt idx="6">
                  <c:v>1581.81005859375</c:v>
                </c:pt>
                <c:pt idx="7">
                  <c:v>1581.81005859375</c:v>
                </c:pt>
                <c:pt idx="8">
                  <c:v>1581.81005859375</c:v>
                </c:pt>
                <c:pt idx="9">
                  <c:v>1581.81005859375</c:v>
                </c:pt>
                <c:pt idx="10">
                  <c:v>1581.81005859375</c:v>
                </c:pt>
                <c:pt idx="11">
                  <c:v>1581.81005859375</c:v>
                </c:pt>
                <c:pt idx="12">
                  <c:v>1581.81005859375</c:v>
                </c:pt>
                <c:pt idx="13">
                  <c:v>1581.81005859375</c:v>
                </c:pt>
                <c:pt idx="14">
                  <c:v>1581.81005859375</c:v>
                </c:pt>
                <c:pt idx="15">
                  <c:v>1589.5799560546875</c:v>
                </c:pt>
                <c:pt idx="16">
                  <c:v>1588.4200439453125</c:v>
                </c:pt>
                <c:pt idx="17">
                  <c:v>1587.43994140625</c:v>
                </c:pt>
                <c:pt idx="18">
                  <c:v>1588.1600341796875</c:v>
                </c:pt>
                <c:pt idx="19">
                  <c:v>1588.06005859375</c:v>
                </c:pt>
                <c:pt idx="20">
                  <c:v>1586.8900146484375</c:v>
                </c:pt>
                <c:pt idx="21">
                  <c:v>1587.510009765625</c:v>
                </c:pt>
                <c:pt idx="22">
                  <c:v>1587.010009765625</c:v>
                </c:pt>
                <c:pt idx="23">
                  <c:v>1586.1600341796875</c:v>
                </c:pt>
                <c:pt idx="24">
                  <c:v>1585.6600341796875</c:v>
                </c:pt>
                <c:pt idx="25">
                  <c:v>1585.1700439453125</c:v>
                </c:pt>
                <c:pt idx="26">
                  <c:v>1585.0400390625</c:v>
                </c:pt>
                <c:pt idx="27">
                  <c:v>1585.3499755859375</c:v>
                </c:pt>
                <c:pt idx="28">
                  <c:v>1585.3399658203125</c:v>
                </c:pt>
                <c:pt idx="29">
                  <c:v>1585.47998046875</c:v>
                </c:pt>
                <c:pt idx="30">
                  <c:v>1585.0999755859375</c:v>
                </c:pt>
                <c:pt idx="31">
                  <c:v>1585.5699462890625</c:v>
                </c:pt>
                <c:pt idx="32">
                  <c:v>1585.5899658203125</c:v>
                </c:pt>
                <c:pt idx="33">
                  <c:v>1585.7099609375</c:v>
                </c:pt>
                <c:pt idx="34">
                  <c:v>1585.47998046875</c:v>
                </c:pt>
                <c:pt idx="35">
                  <c:v>1585.68994140625</c:v>
                </c:pt>
                <c:pt idx="36">
                  <c:v>1586.0699462890625</c:v>
                </c:pt>
                <c:pt idx="37">
                  <c:v>1585.6300048828125</c:v>
                </c:pt>
                <c:pt idx="38">
                  <c:v>1585.4300537109375</c:v>
                </c:pt>
                <c:pt idx="39">
                  <c:v>1585.43994140625</c:v>
                </c:pt>
                <c:pt idx="40">
                  <c:v>1584.75</c:v>
                </c:pt>
                <c:pt idx="41">
                  <c:v>1584.800048828125</c:v>
                </c:pt>
                <c:pt idx="42">
                  <c:v>1584.489990234375</c:v>
                </c:pt>
                <c:pt idx="43">
                  <c:v>1584.010009765625</c:v>
                </c:pt>
                <c:pt idx="44">
                  <c:v>1583.8199462890625</c:v>
                </c:pt>
                <c:pt idx="45">
                  <c:v>1583.6400146484375</c:v>
                </c:pt>
                <c:pt idx="46">
                  <c:v>1583.5400390625</c:v>
                </c:pt>
                <c:pt idx="47">
                  <c:v>1583.0899658203125</c:v>
                </c:pt>
                <c:pt idx="48">
                  <c:v>1583.3900146484375</c:v>
                </c:pt>
                <c:pt idx="49">
                  <c:v>1582.6199951171875</c:v>
                </c:pt>
                <c:pt idx="50">
                  <c:v>1582.27001953125</c:v>
                </c:pt>
                <c:pt idx="51">
                  <c:v>1581.5899658203125</c:v>
                </c:pt>
                <c:pt idx="52">
                  <c:v>1581.1700439453125</c:v>
                </c:pt>
                <c:pt idx="53">
                  <c:v>1580.27001953125</c:v>
                </c:pt>
                <c:pt idx="54">
                  <c:v>1580.5999755859375</c:v>
                </c:pt>
                <c:pt idx="55">
                  <c:v>1581.77001953125</c:v>
                </c:pt>
                <c:pt idx="56">
                  <c:v>1582.6199951171875</c:v>
                </c:pt>
                <c:pt idx="57">
                  <c:v>1583.4000244140625</c:v>
                </c:pt>
                <c:pt idx="58">
                  <c:v>1584.5899658203125</c:v>
                </c:pt>
                <c:pt idx="59">
                  <c:v>1584.6500244140625</c:v>
                </c:pt>
                <c:pt idx="60">
                  <c:v>1586.22998046875</c:v>
                </c:pt>
                <c:pt idx="61">
                  <c:v>1585.31005859375</c:v>
                </c:pt>
                <c:pt idx="62">
                  <c:v>1586.77001953125</c:v>
                </c:pt>
                <c:pt idx="63">
                  <c:v>1586.699951171875</c:v>
                </c:pt>
                <c:pt idx="64">
                  <c:v>1587.3299560546875</c:v>
                </c:pt>
                <c:pt idx="65">
                  <c:v>1587.43994140625</c:v>
                </c:pt>
                <c:pt idx="66">
                  <c:v>1588.550048828125</c:v>
                </c:pt>
                <c:pt idx="67">
                  <c:v>1587.8499755859375</c:v>
                </c:pt>
                <c:pt idx="68">
                  <c:v>1587.0799560546875</c:v>
                </c:pt>
                <c:pt idx="69">
                  <c:v>1587.0899658203125</c:v>
                </c:pt>
                <c:pt idx="70">
                  <c:v>1587.010009765625</c:v>
                </c:pt>
                <c:pt idx="71">
                  <c:v>1586.6199951171875</c:v>
                </c:pt>
                <c:pt idx="72">
                  <c:v>1586.97998046875</c:v>
                </c:pt>
                <c:pt idx="73">
                  <c:v>1586.2099609375</c:v>
                </c:pt>
                <c:pt idx="74">
                  <c:v>1585.760009765625</c:v>
                </c:pt>
                <c:pt idx="75">
                  <c:v>1585.5799560546875</c:v>
                </c:pt>
                <c:pt idx="76">
                  <c:v>1585.780029296875</c:v>
                </c:pt>
                <c:pt idx="77">
                  <c:v>1585.949951171875</c:v>
                </c:pt>
                <c:pt idx="78">
                  <c:v>1586.0699462890625</c:v>
                </c:pt>
                <c:pt idx="79">
                  <c:v>1586.280029296875</c:v>
                </c:pt>
                <c:pt idx="80">
                  <c:v>1586.1600341796875</c:v>
                </c:pt>
                <c:pt idx="81">
                  <c:v>1586.5</c:v>
                </c:pt>
                <c:pt idx="82">
                  <c:v>1586.72998046875</c:v>
                </c:pt>
                <c:pt idx="83">
                  <c:v>1586.52001953125</c:v>
                </c:pt>
                <c:pt idx="84">
                  <c:v>1586.469970703125</c:v>
                </c:pt>
                <c:pt idx="85">
                  <c:v>1586.31005859375</c:v>
                </c:pt>
                <c:pt idx="86">
                  <c:v>1586.3900146484375</c:v>
                </c:pt>
                <c:pt idx="87">
                  <c:v>1587.0699462890625</c:v>
                </c:pt>
                <c:pt idx="88">
                  <c:v>1587.1600341796875</c:v>
                </c:pt>
                <c:pt idx="89">
                  <c:v>1586.97998046875</c:v>
                </c:pt>
                <c:pt idx="90">
                  <c:v>1586.4300537109375</c:v>
                </c:pt>
                <c:pt idx="91">
                  <c:v>1585.5699462890625</c:v>
                </c:pt>
                <c:pt idx="92">
                  <c:v>1585.260009765625</c:v>
                </c:pt>
                <c:pt idx="93">
                  <c:v>1584.760009765625</c:v>
                </c:pt>
                <c:pt idx="94">
                  <c:v>1585.6800537109375</c:v>
                </c:pt>
                <c:pt idx="95">
                  <c:v>1584.5400390625</c:v>
                </c:pt>
                <c:pt idx="96">
                  <c:v>1584.5400390625</c:v>
                </c:pt>
                <c:pt idx="97">
                  <c:v>1583.9100341796875</c:v>
                </c:pt>
                <c:pt idx="98">
                  <c:v>1582.949951171875</c:v>
                </c:pt>
                <c:pt idx="99">
                  <c:v>1582.6500244140625</c:v>
                </c:pt>
                <c:pt idx="100">
                  <c:v>1581.4599609375</c:v>
                </c:pt>
                <c:pt idx="101">
                  <c:v>1580.0899658203125</c:v>
                </c:pt>
                <c:pt idx="102">
                  <c:v>1579.6600341796875</c:v>
                </c:pt>
                <c:pt idx="103">
                  <c:v>1578.3800048828125</c:v>
                </c:pt>
                <c:pt idx="104">
                  <c:v>1578.7900390625</c:v>
                </c:pt>
                <c:pt idx="105">
                  <c:v>1579.239990234375</c:v>
                </c:pt>
                <c:pt idx="106">
                  <c:v>1579.1800537109375</c:v>
                </c:pt>
                <c:pt idx="107">
                  <c:v>1578.760009765625</c:v>
                </c:pt>
                <c:pt idx="108">
                  <c:v>1578.449951171875</c:v>
                </c:pt>
                <c:pt idx="109">
                  <c:v>1578.52001953125</c:v>
                </c:pt>
                <c:pt idx="110">
                  <c:v>1578.5899658203125</c:v>
                </c:pt>
                <c:pt idx="111">
                  <c:v>1578.5699462890625</c:v>
                </c:pt>
                <c:pt idx="112">
                  <c:v>1578.8399658203125</c:v>
                </c:pt>
                <c:pt idx="113">
                  <c:v>1579.3399658203125</c:v>
                </c:pt>
                <c:pt idx="114">
                  <c:v>1579.8800048828125</c:v>
                </c:pt>
                <c:pt idx="115">
                  <c:v>1579.7900390625</c:v>
                </c:pt>
                <c:pt idx="116">
                  <c:v>1580.56005859375</c:v>
                </c:pt>
                <c:pt idx="117">
                  <c:v>1580.6400146484375</c:v>
                </c:pt>
                <c:pt idx="118">
                  <c:v>1580.5899658203125</c:v>
                </c:pt>
                <c:pt idx="119">
                  <c:v>1581.02001953125</c:v>
                </c:pt>
                <c:pt idx="120">
                  <c:v>1580.5999755859375</c:v>
                </c:pt>
                <c:pt idx="121">
                  <c:v>1580.72998046875</c:v>
                </c:pt>
                <c:pt idx="122">
                  <c:v>1580.8399658203125</c:v>
                </c:pt>
                <c:pt idx="123">
                  <c:v>1580.6400146484375</c:v>
                </c:pt>
                <c:pt idx="124">
                  <c:v>1580.3900146484375</c:v>
                </c:pt>
                <c:pt idx="125">
                  <c:v>1580.6199951171875</c:v>
                </c:pt>
                <c:pt idx="126">
                  <c:v>1580.510009765625</c:v>
                </c:pt>
                <c:pt idx="127">
                  <c:v>1579.780029296875</c:v>
                </c:pt>
                <c:pt idx="128">
                  <c:v>1579.8900146484375</c:v>
                </c:pt>
                <c:pt idx="129">
                  <c:v>1579.72998046875</c:v>
                </c:pt>
                <c:pt idx="130">
                  <c:v>1579.3199462890625</c:v>
                </c:pt>
                <c:pt idx="131">
                  <c:v>1579.06005859375</c:v>
                </c:pt>
                <c:pt idx="132">
                  <c:v>1580.06005859375</c:v>
                </c:pt>
                <c:pt idx="133">
                  <c:v>1580.18994140625</c:v>
                </c:pt>
                <c:pt idx="134">
                  <c:v>1579.5799560546875</c:v>
                </c:pt>
                <c:pt idx="135">
                  <c:v>1579.989990234375</c:v>
                </c:pt>
                <c:pt idx="136">
                  <c:v>1579.9100341796875</c:v>
                </c:pt>
                <c:pt idx="137">
                  <c:v>1579.8499755859375</c:v>
                </c:pt>
                <c:pt idx="138">
                  <c:v>1579.550048828125</c:v>
                </c:pt>
                <c:pt idx="139">
                  <c:v>1578.68994140625</c:v>
                </c:pt>
                <c:pt idx="140">
                  <c:v>1578.2099609375</c:v>
                </c:pt>
                <c:pt idx="141">
                  <c:v>1577.18994140625</c:v>
                </c:pt>
                <c:pt idx="142">
                  <c:v>1576.6700439453125</c:v>
                </c:pt>
                <c:pt idx="143">
                  <c:v>1576.010009765625</c:v>
                </c:pt>
                <c:pt idx="144">
                  <c:v>1574.9100341796875</c:v>
                </c:pt>
                <c:pt idx="145">
                  <c:v>1573.6199951171875</c:v>
                </c:pt>
                <c:pt idx="146">
                  <c:v>1571.8499755859375</c:v>
                </c:pt>
                <c:pt idx="147">
                  <c:v>1570.2900390625</c:v>
                </c:pt>
                <c:pt idx="148">
                  <c:v>1569.3499755859375</c:v>
                </c:pt>
                <c:pt idx="149">
                  <c:v>1569.199951171875</c:v>
                </c:pt>
                <c:pt idx="150">
                  <c:v>1569.219970703125</c:v>
                </c:pt>
              </c:numCache>
            </c:numRef>
          </c:val>
          <c:smooth val="1"/>
          <c:extLst>
            <c:ext xmlns:c16="http://schemas.microsoft.com/office/drawing/2014/chart" uri="{C3380CC4-5D6E-409C-BE32-E72D297353CC}">
              <c16:uniqueId val="{00000001-1494-4F3B-8394-5104311A09E5}"/>
            </c:ext>
          </c:extLst>
        </c:ser>
        <c:dLbls>
          <c:showLegendKey val="0"/>
          <c:showVal val="0"/>
          <c:showCatName val="0"/>
          <c:showSerName val="0"/>
          <c:showPercent val="0"/>
          <c:showBubbleSize val="0"/>
        </c:dLbls>
        <c:marker val="1"/>
        <c:smooth val="0"/>
        <c:axId val="285601071"/>
        <c:axId val="283713839"/>
      </c:lineChart>
      <c:catAx>
        <c:axId val="1833894912"/>
        <c:scaling>
          <c:orientation val="minMax"/>
        </c:scaling>
        <c:delete val="0"/>
        <c:axPos val="b"/>
        <c:numFmt formatCode="h: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Calibri" panose="020F0502020204030204" pitchFamily="34" charset="0"/>
                <a:cs typeface="+mn-cs"/>
              </a:defRPr>
            </a:pPr>
            <a:endParaRPr lang="en-US"/>
          </a:p>
        </c:txPr>
        <c:crossAx val="1833889152"/>
        <c:crosses val="autoZero"/>
        <c:auto val="0"/>
        <c:lblAlgn val="ctr"/>
        <c:lblOffset val="100"/>
        <c:noMultiLvlLbl val="0"/>
      </c:catAx>
      <c:valAx>
        <c:axId val="1833889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mn-ea"/>
                <a:cs typeface="+mn-cs"/>
              </a:defRPr>
            </a:pPr>
            <a:endParaRPr lang="en-US"/>
          </a:p>
        </c:txPr>
        <c:crossAx val="1833894912"/>
        <c:crosses val="autoZero"/>
        <c:crossBetween val="between"/>
      </c:valAx>
      <c:valAx>
        <c:axId val="283713839"/>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85601071"/>
        <c:crosses val="max"/>
        <c:crossBetween val="between"/>
      </c:valAx>
      <c:catAx>
        <c:axId val="285601071"/>
        <c:scaling>
          <c:orientation val="minMax"/>
        </c:scaling>
        <c:delete val="1"/>
        <c:axPos val="b"/>
        <c:numFmt formatCode="m/d/yyyy\ h:mm" sourceLinked="1"/>
        <c:majorTickMark val="out"/>
        <c:minorTickMark val="none"/>
        <c:tickLblPos val="nextTo"/>
        <c:crossAx val="283713839"/>
        <c:crosses val="autoZero"/>
        <c:auto val="0"/>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'[1]data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'[1]data part 2'!$K$7:$K$28</c:f>
              <c:strCache>
                <c:ptCount val="22"/>
                <c:pt idx="0">
                  <c:v>Ngân hàng</c:v>
                </c:pt>
                <c:pt idx="1">
                  <c:v>Bất động sản</c:v>
                </c:pt>
                <c:pt idx="2">
                  <c:v>Công nghệ</c:v>
                </c:pt>
                <c:pt idx="3">
                  <c:v>Thép</c:v>
                </c:pt>
                <c:pt idx="4">
                  <c:v>Thực phẩm</c:v>
                </c:pt>
                <c:pt idx="5">
                  <c:v>Du lịch và DV</c:v>
                </c:pt>
                <c:pt idx="6">
                  <c:v>Hoá chất</c:v>
                </c:pt>
                <c:pt idx="7">
                  <c:v>Chứng khoán</c:v>
                </c:pt>
                <c:pt idx="8">
                  <c:v>Dầu khí</c:v>
                </c:pt>
                <c:pt idx="9">
                  <c:v>Bán lẻ</c:v>
                </c:pt>
                <c:pt idx="10">
                  <c:v>Xây dựng</c:v>
                </c:pt>
                <c:pt idx="11">
                  <c:v>Công nghiệp</c:v>
                </c:pt>
                <c:pt idx="12">
                  <c:v>Bảo hiểm</c:v>
                </c:pt>
                <c:pt idx="13">
                  <c:v>DV hạ tầng</c:v>
                </c:pt>
                <c:pt idx="14">
                  <c:v>Thuỷ sản</c:v>
                </c:pt>
                <c:pt idx="15">
                  <c:v>Dệt may</c:v>
                </c:pt>
                <c:pt idx="16">
                  <c:v>BĐS KCN</c:v>
                </c:pt>
                <c:pt idx="17">
                  <c:v>Công ty tài chính</c:v>
                </c:pt>
                <c:pt idx="18">
                  <c:v>Y tế</c:v>
                </c:pt>
                <c:pt idx="19">
                  <c:v>Hàng tiêu dùng</c:v>
                </c:pt>
                <c:pt idx="20">
                  <c:v>Vận tải</c:v>
                </c:pt>
                <c:pt idx="21">
                  <c:v>Khoáng sản</c:v>
                </c:pt>
              </c:strCache>
            </c:strRef>
          </c:cat>
          <c:val>
            <c:numRef>
              <c:f>'[1]data part 2'!$S$7:$S$28</c:f>
              <c:numCache>
                <c:formatCode>General</c:formatCode>
                <c:ptCount val="22"/>
                <c:pt idx="0">
                  <c:v>0.32750200593505024</c:v>
                </c:pt>
                <c:pt idx="1">
                  <c:v>0.10134189794957493</c:v>
                </c:pt>
                <c:pt idx="2">
                  <c:v>8.2784763374552303E-2</c:v>
                </c:pt>
                <c:pt idx="3">
                  <c:v>6.8111718293878784E-2</c:v>
                </c:pt>
                <c:pt idx="4">
                  <c:v>4.8529046939346426E-2</c:v>
                </c:pt>
                <c:pt idx="5">
                  <c:v>4.6681787957915263E-2</c:v>
                </c:pt>
                <c:pt idx="6">
                  <c:v>3.1808661534300946E-2</c:v>
                </c:pt>
                <c:pt idx="7">
                  <c:v>2.639845331133809E-2</c:v>
                </c:pt>
                <c:pt idx="8">
                  <c:v>2.524987568904118E-2</c:v>
                </c:pt>
                <c:pt idx="9">
                  <c:v>2.2416167524100836E-2</c:v>
                </c:pt>
                <c:pt idx="10">
                  <c:v>1.4428464951916166E-2</c:v>
                </c:pt>
                <c:pt idx="11">
                  <c:v>1.0913988169127153E-2</c:v>
                </c:pt>
                <c:pt idx="12">
                  <c:v>8.8691308639884479E-3</c:v>
                </c:pt>
                <c:pt idx="13">
                  <c:v>8.6696723370315847E-3</c:v>
                </c:pt>
                <c:pt idx="14">
                  <c:v>3.5277581225954184E-3</c:v>
                </c:pt>
                <c:pt idx="15">
                  <c:v>1.4394099720325575E-3</c:v>
                </c:pt>
                <c:pt idx="16">
                  <c:v>6.8120137843248108E-4</c:v>
                </c:pt>
                <c:pt idx="17">
                  <c:v>1.4151591455407485E-4</c:v>
                </c:pt>
                <c:pt idx="18">
                  <c:v>-9.1215013446396435E-5</c:v>
                </c:pt>
                <c:pt idx="19">
                  <c:v>-4.3002666093824399E-4</c:v>
                </c:pt>
                <c:pt idx="20">
                  <c:v>-1.0102095321545435E-3</c:v>
                </c:pt>
                <c:pt idx="21">
                  <c:v>-2.2965688318179692E-3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4F8B-45C1-BCE2-7B9836FA881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2777622504555922E-2"/>
          <c:y val="0.14499353877050838"/>
          <c:w val="0.91144214674453938"/>
          <c:h val="0.65657782389130936"/>
        </c:manualLayout>
      </c:layout>
      <c:lineChart>
        <c:grouping val="standard"/>
        <c:varyColors val="0"/>
        <c:ser>
          <c:idx val="0"/>
          <c:order val="0"/>
          <c:tx>
            <c:v>Chỉ số hưng phấn</c:v>
          </c:tx>
          <c:spPr>
            <a:ln w="19050" cap="rnd">
              <a:solidFill>
                <a:srgbClr val="C71585"/>
              </a:solidFill>
              <a:round/>
            </a:ln>
            <a:effectLst/>
          </c:spPr>
          <c:marker>
            <c:symbol val="none"/>
          </c:marker>
          <c:cat>
            <c:numRef>
              <c:f>daily_11h30_itd!$A$2:$A$152</c:f>
              <c:numCache>
                <c:formatCode>m/d/yyyy\ h:mm</c:formatCode>
                <c:ptCount val="151"/>
                <c:pt idx="0">
                  <c:v>45877.375</c:v>
                </c:pt>
                <c:pt idx="1">
                  <c:v>45877.375694444447</c:v>
                </c:pt>
                <c:pt idx="2">
                  <c:v>45877.376388888886</c:v>
                </c:pt>
                <c:pt idx="3">
                  <c:v>45877.377083333333</c:v>
                </c:pt>
                <c:pt idx="4">
                  <c:v>45877.37777777778</c:v>
                </c:pt>
                <c:pt idx="5">
                  <c:v>45877.378472222219</c:v>
                </c:pt>
                <c:pt idx="6">
                  <c:v>45877.379166666666</c:v>
                </c:pt>
                <c:pt idx="7">
                  <c:v>45877.379861111112</c:v>
                </c:pt>
                <c:pt idx="8">
                  <c:v>45877.380555555559</c:v>
                </c:pt>
                <c:pt idx="9">
                  <c:v>45877.381249999999</c:v>
                </c:pt>
                <c:pt idx="10">
                  <c:v>45877.381944444445</c:v>
                </c:pt>
                <c:pt idx="11">
                  <c:v>45877.382638888892</c:v>
                </c:pt>
                <c:pt idx="12">
                  <c:v>45877.383333333331</c:v>
                </c:pt>
                <c:pt idx="13">
                  <c:v>45877.384027777778</c:v>
                </c:pt>
                <c:pt idx="14">
                  <c:v>45877.384722222225</c:v>
                </c:pt>
                <c:pt idx="15">
                  <c:v>45877.385416666664</c:v>
                </c:pt>
                <c:pt idx="16">
                  <c:v>45877.386111111111</c:v>
                </c:pt>
                <c:pt idx="17">
                  <c:v>45877.386805555558</c:v>
                </c:pt>
                <c:pt idx="18">
                  <c:v>45877.387499999997</c:v>
                </c:pt>
                <c:pt idx="19">
                  <c:v>45877.388194444444</c:v>
                </c:pt>
                <c:pt idx="20">
                  <c:v>45877.388888888891</c:v>
                </c:pt>
                <c:pt idx="21">
                  <c:v>45877.38958333333</c:v>
                </c:pt>
                <c:pt idx="22">
                  <c:v>45877.390277777777</c:v>
                </c:pt>
                <c:pt idx="23">
                  <c:v>45877.390972222223</c:v>
                </c:pt>
                <c:pt idx="24">
                  <c:v>45877.39166666667</c:v>
                </c:pt>
                <c:pt idx="25">
                  <c:v>45877.392361111109</c:v>
                </c:pt>
                <c:pt idx="26">
                  <c:v>45877.393055555556</c:v>
                </c:pt>
                <c:pt idx="27">
                  <c:v>45877.393750000003</c:v>
                </c:pt>
                <c:pt idx="28">
                  <c:v>45877.394444444442</c:v>
                </c:pt>
                <c:pt idx="29">
                  <c:v>45877.395138888889</c:v>
                </c:pt>
                <c:pt idx="30">
                  <c:v>45877.395833333336</c:v>
                </c:pt>
                <c:pt idx="31">
                  <c:v>45877.396527777775</c:v>
                </c:pt>
                <c:pt idx="32">
                  <c:v>45877.397222222222</c:v>
                </c:pt>
                <c:pt idx="33">
                  <c:v>45877.397916666669</c:v>
                </c:pt>
                <c:pt idx="34">
                  <c:v>45877.398611111108</c:v>
                </c:pt>
                <c:pt idx="35">
                  <c:v>45877.399305555555</c:v>
                </c:pt>
                <c:pt idx="36">
                  <c:v>45877.4</c:v>
                </c:pt>
                <c:pt idx="37">
                  <c:v>45877.400694444441</c:v>
                </c:pt>
                <c:pt idx="38">
                  <c:v>45877.401388888888</c:v>
                </c:pt>
                <c:pt idx="39">
                  <c:v>45877.402083333334</c:v>
                </c:pt>
                <c:pt idx="40">
                  <c:v>45877.402777777781</c:v>
                </c:pt>
                <c:pt idx="41">
                  <c:v>45877.40347222222</c:v>
                </c:pt>
                <c:pt idx="42">
                  <c:v>45877.404166666667</c:v>
                </c:pt>
                <c:pt idx="43">
                  <c:v>45877.404861111114</c:v>
                </c:pt>
                <c:pt idx="44">
                  <c:v>45877.405555555553</c:v>
                </c:pt>
                <c:pt idx="45">
                  <c:v>45877.40625</c:v>
                </c:pt>
                <c:pt idx="46">
                  <c:v>45877.406944444447</c:v>
                </c:pt>
                <c:pt idx="47">
                  <c:v>45877.407638888886</c:v>
                </c:pt>
                <c:pt idx="48">
                  <c:v>45877.408333333333</c:v>
                </c:pt>
                <c:pt idx="49">
                  <c:v>45877.40902777778</c:v>
                </c:pt>
                <c:pt idx="50">
                  <c:v>45877.409722222219</c:v>
                </c:pt>
                <c:pt idx="51">
                  <c:v>45877.410416666666</c:v>
                </c:pt>
                <c:pt idx="52">
                  <c:v>45877.411111111112</c:v>
                </c:pt>
                <c:pt idx="53">
                  <c:v>45877.411805555559</c:v>
                </c:pt>
                <c:pt idx="54">
                  <c:v>45877.412499999999</c:v>
                </c:pt>
                <c:pt idx="55">
                  <c:v>45877.413194444445</c:v>
                </c:pt>
                <c:pt idx="56">
                  <c:v>45877.413888888892</c:v>
                </c:pt>
                <c:pt idx="57">
                  <c:v>45877.414583333331</c:v>
                </c:pt>
                <c:pt idx="58">
                  <c:v>45877.415277777778</c:v>
                </c:pt>
                <c:pt idx="59">
                  <c:v>45877.415972222225</c:v>
                </c:pt>
                <c:pt idx="60">
                  <c:v>45877.416666666664</c:v>
                </c:pt>
                <c:pt idx="61">
                  <c:v>45877.417361111111</c:v>
                </c:pt>
                <c:pt idx="62">
                  <c:v>45877.418055555558</c:v>
                </c:pt>
                <c:pt idx="63">
                  <c:v>45877.418749999997</c:v>
                </c:pt>
                <c:pt idx="64">
                  <c:v>45877.419444444444</c:v>
                </c:pt>
                <c:pt idx="65">
                  <c:v>45877.420138888891</c:v>
                </c:pt>
                <c:pt idx="66">
                  <c:v>45877.42083333333</c:v>
                </c:pt>
                <c:pt idx="67">
                  <c:v>45877.421527777777</c:v>
                </c:pt>
                <c:pt idx="68">
                  <c:v>45877.422222222223</c:v>
                </c:pt>
                <c:pt idx="69">
                  <c:v>45877.42291666667</c:v>
                </c:pt>
                <c:pt idx="70">
                  <c:v>45877.423611111109</c:v>
                </c:pt>
                <c:pt idx="71">
                  <c:v>45877.424305555556</c:v>
                </c:pt>
                <c:pt idx="72">
                  <c:v>45877.425000000003</c:v>
                </c:pt>
                <c:pt idx="73">
                  <c:v>45877.425694444442</c:v>
                </c:pt>
                <c:pt idx="74">
                  <c:v>45877.426388888889</c:v>
                </c:pt>
                <c:pt idx="75">
                  <c:v>45877.427083333336</c:v>
                </c:pt>
                <c:pt idx="76">
                  <c:v>45877.427777777775</c:v>
                </c:pt>
                <c:pt idx="77">
                  <c:v>45877.428472222222</c:v>
                </c:pt>
                <c:pt idx="78">
                  <c:v>45877.429166666669</c:v>
                </c:pt>
                <c:pt idx="79">
                  <c:v>45877.429861111108</c:v>
                </c:pt>
                <c:pt idx="80">
                  <c:v>45877.430555555555</c:v>
                </c:pt>
                <c:pt idx="81">
                  <c:v>45877.431250000001</c:v>
                </c:pt>
                <c:pt idx="82">
                  <c:v>45877.431944444441</c:v>
                </c:pt>
                <c:pt idx="83">
                  <c:v>45877.432638888888</c:v>
                </c:pt>
                <c:pt idx="84">
                  <c:v>45877.433333333334</c:v>
                </c:pt>
                <c:pt idx="85">
                  <c:v>45877.434027777781</c:v>
                </c:pt>
                <c:pt idx="86">
                  <c:v>45877.43472222222</c:v>
                </c:pt>
                <c:pt idx="87">
                  <c:v>45877.435416666667</c:v>
                </c:pt>
                <c:pt idx="88">
                  <c:v>45877.436111111114</c:v>
                </c:pt>
                <c:pt idx="89">
                  <c:v>45877.436805555553</c:v>
                </c:pt>
                <c:pt idx="90">
                  <c:v>45877.4375</c:v>
                </c:pt>
                <c:pt idx="91">
                  <c:v>45877.438194444447</c:v>
                </c:pt>
                <c:pt idx="92">
                  <c:v>45877.438888888886</c:v>
                </c:pt>
                <c:pt idx="93">
                  <c:v>45877.439583333333</c:v>
                </c:pt>
                <c:pt idx="94">
                  <c:v>45877.44027777778</c:v>
                </c:pt>
                <c:pt idx="95">
                  <c:v>45877.440972222219</c:v>
                </c:pt>
                <c:pt idx="96">
                  <c:v>45877.441666666666</c:v>
                </c:pt>
                <c:pt idx="97">
                  <c:v>45877.442361111112</c:v>
                </c:pt>
                <c:pt idx="98">
                  <c:v>45877.443055555559</c:v>
                </c:pt>
                <c:pt idx="99">
                  <c:v>45877.443749999999</c:v>
                </c:pt>
                <c:pt idx="100">
                  <c:v>45877.444444444445</c:v>
                </c:pt>
                <c:pt idx="101">
                  <c:v>45877.445138888892</c:v>
                </c:pt>
                <c:pt idx="102">
                  <c:v>45877.445833333331</c:v>
                </c:pt>
                <c:pt idx="103">
                  <c:v>45877.446527777778</c:v>
                </c:pt>
                <c:pt idx="104">
                  <c:v>45877.447222222225</c:v>
                </c:pt>
                <c:pt idx="105">
                  <c:v>45877.447916666664</c:v>
                </c:pt>
                <c:pt idx="106">
                  <c:v>45877.448611111111</c:v>
                </c:pt>
                <c:pt idx="107">
                  <c:v>45877.449305555558</c:v>
                </c:pt>
                <c:pt idx="108">
                  <c:v>45877.45</c:v>
                </c:pt>
                <c:pt idx="109">
                  <c:v>45877.450694444444</c:v>
                </c:pt>
                <c:pt idx="110">
                  <c:v>45877.451388888891</c:v>
                </c:pt>
                <c:pt idx="111">
                  <c:v>45877.45208333333</c:v>
                </c:pt>
                <c:pt idx="112">
                  <c:v>45877.452777777777</c:v>
                </c:pt>
                <c:pt idx="113">
                  <c:v>45877.453472222223</c:v>
                </c:pt>
                <c:pt idx="114">
                  <c:v>45877.45416666667</c:v>
                </c:pt>
                <c:pt idx="115">
                  <c:v>45877.454861111109</c:v>
                </c:pt>
                <c:pt idx="116">
                  <c:v>45877.455555555556</c:v>
                </c:pt>
                <c:pt idx="117">
                  <c:v>45877.456250000003</c:v>
                </c:pt>
                <c:pt idx="118">
                  <c:v>45877.456944444442</c:v>
                </c:pt>
                <c:pt idx="119">
                  <c:v>45877.457638888889</c:v>
                </c:pt>
                <c:pt idx="120">
                  <c:v>45877.458333333336</c:v>
                </c:pt>
                <c:pt idx="121">
                  <c:v>45877.459027777775</c:v>
                </c:pt>
                <c:pt idx="122">
                  <c:v>45877.459722222222</c:v>
                </c:pt>
                <c:pt idx="123">
                  <c:v>45877.460416666669</c:v>
                </c:pt>
                <c:pt idx="124">
                  <c:v>45877.461111111108</c:v>
                </c:pt>
                <c:pt idx="125">
                  <c:v>45877.461805555555</c:v>
                </c:pt>
                <c:pt idx="126">
                  <c:v>45877.462500000001</c:v>
                </c:pt>
                <c:pt idx="127">
                  <c:v>45877.463194444441</c:v>
                </c:pt>
                <c:pt idx="128">
                  <c:v>45877.463888888888</c:v>
                </c:pt>
                <c:pt idx="129">
                  <c:v>45877.464583333334</c:v>
                </c:pt>
                <c:pt idx="130">
                  <c:v>45877.465277777781</c:v>
                </c:pt>
                <c:pt idx="131">
                  <c:v>45877.46597222222</c:v>
                </c:pt>
                <c:pt idx="132">
                  <c:v>45877.466666666667</c:v>
                </c:pt>
                <c:pt idx="133">
                  <c:v>45877.467361111114</c:v>
                </c:pt>
                <c:pt idx="134">
                  <c:v>45877.468055555553</c:v>
                </c:pt>
                <c:pt idx="135">
                  <c:v>45877.46875</c:v>
                </c:pt>
                <c:pt idx="136">
                  <c:v>45877.469444444447</c:v>
                </c:pt>
                <c:pt idx="137">
                  <c:v>45877.470138888886</c:v>
                </c:pt>
                <c:pt idx="138">
                  <c:v>45877.470833333333</c:v>
                </c:pt>
                <c:pt idx="139">
                  <c:v>45877.47152777778</c:v>
                </c:pt>
                <c:pt idx="140">
                  <c:v>45877.472222222219</c:v>
                </c:pt>
                <c:pt idx="141">
                  <c:v>45877.472916666666</c:v>
                </c:pt>
                <c:pt idx="142">
                  <c:v>45877.473611111112</c:v>
                </c:pt>
                <c:pt idx="143">
                  <c:v>45877.474305555559</c:v>
                </c:pt>
                <c:pt idx="144">
                  <c:v>45877.474999999999</c:v>
                </c:pt>
                <c:pt idx="145">
                  <c:v>45877.475694444445</c:v>
                </c:pt>
                <c:pt idx="146">
                  <c:v>45877.476388888892</c:v>
                </c:pt>
                <c:pt idx="147">
                  <c:v>45877.477083333331</c:v>
                </c:pt>
                <c:pt idx="148">
                  <c:v>45877.477777777778</c:v>
                </c:pt>
                <c:pt idx="149">
                  <c:v>45877.478472222225</c:v>
                </c:pt>
                <c:pt idx="150">
                  <c:v>45877.479166666664</c:v>
                </c:pt>
              </c:numCache>
            </c:numRef>
          </c:cat>
          <c:val>
            <c:numRef>
              <c:f>daily_11h30_itd!$L$2:$L$152</c:f>
              <c:numCache>
                <c:formatCode>General</c:formatCode>
                <c:ptCount val="151"/>
                <c:pt idx="0">
                  <c:v>2.9023746701846966E-2</c:v>
                </c:pt>
                <c:pt idx="1">
                  <c:v>8.1794195250659632E-2</c:v>
                </c:pt>
                <c:pt idx="2">
                  <c:v>0.10290237467018469</c:v>
                </c:pt>
                <c:pt idx="3">
                  <c:v>0.10554089709762533</c:v>
                </c:pt>
                <c:pt idx="4">
                  <c:v>0.10026385224274406</c:v>
                </c:pt>
                <c:pt idx="5">
                  <c:v>9.2348284960422161E-2</c:v>
                </c:pt>
                <c:pt idx="6">
                  <c:v>0.10026385224274406</c:v>
                </c:pt>
                <c:pt idx="7">
                  <c:v>0.12401055408970976</c:v>
                </c:pt>
                <c:pt idx="8">
                  <c:v>0.13456464379947231</c:v>
                </c:pt>
                <c:pt idx="9">
                  <c:v>0.13456464379947231</c:v>
                </c:pt>
                <c:pt idx="10">
                  <c:v>0.12664907651715041</c:v>
                </c:pt>
                <c:pt idx="11">
                  <c:v>0.13720316622691292</c:v>
                </c:pt>
                <c:pt idx="12">
                  <c:v>0.12137203166226913</c:v>
                </c:pt>
                <c:pt idx="13">
                  <c:v>0.11609498680738786</c:v>
                </c:pt>
                <c:pt idx="14">
                  <c:v>0.10290237467018469</c:v>
                </c:pt>
                <c:pt idx="15">
                  <c:v>0.27704485488126651</c:v>
                </c:pt>
                <c:pt idx="16">
                  <c:v>0.36411609498680741</c:v>
                </c:pt>
                <c:pt idx="17">
                  <c:v>0.33773087071240104</c:v>
                </c:pt>
                <c:pt idx="18">
                  <c:v>0.33509234828496043</c:v>
                </c:pt>
                <c:pt idx="19">
                  <c:v>0.30606860158311344</c:v>
                </c:pt>
                <c:pt idx="20">
                  <c:v>0.27968337730870713</c:v>
                </c:pt>
                <c:pt idx="21">
                  <c:v>0.26649076517150394</c:v>
                </c:pt>
                <c:pt idx="22">
                  <c:v>0.27704485488126651</c:v>
                </c:pt>
                <c:pt idx="23">
                  <c:v>0.24010554089709762</c:v>
                </c:pt>
                <c:pt idx="24">
                  <c:v>0.25065963060686014</c:v>
                </c:pt>
                <c:pt idx="25">
                  <c:v>0.22955145118733508</c:v>
                </c:pt>
                <c:pt idx="26">
                  <c:v>0.24802110817941952</c:v>
                </c:pt>
                <c:pt idx="27">
                  <c:v>0.24538258575197888</c:v>
                </c:pt>
                <c:pt idx="28">
                  <c:v>0.26649076517150394</c:v>
                </c:pt>
                <c:pt idx="29">
                  <c:v>0.24802110817941952</c:v>
                </c:pt>
                <c:pt idx="30">
                  <c:v>0.25065963060686014</c:v>
                </c:pt>
                <c:pt idx="31">
                  <c:v>0.24802110817941952</c:v>
                </c:pt>
                <c:pt idx="32">
                  <c:v>0.25065963060686014</c:v>
                </c:pt>
                <c:pt idx="33">
                  <c:v>0.23746701846965698</c:v>
                </c:pt>
                <c:pt idx="34">
                  <c:v>0.26912928759894461</c:v>
                </c:pt>
                <c:pt idx="35">
                  <c:v>0.25857519788918204</c:v>
                </c:pt>
                <c:pt idx="36">
                  <c:v>0.26912928759894461</c:v>
                </c:pt>
                <c:pt idx="37">
                  <c:v>0.25065963060686014</c:v>
                </c:pt>
                <c:pt idx="38">
                  <c:v>0.23746701846965698</c:v>
                </c:pt>
                <c:pt idx="39">
                  <c:v>0.24274406332453827</c:v>
                </c:pt>
                <c:pt idx="40">
                  <c:v>0.21635883905013192</c:v>
                </c:pt>
                <c:pt idx="41">
                  <c:v>0.21635883905013192</c:v>
                </c:pt>
                <c:pt idx="42">
                  <c:v>0.21372031662269128</c:v>
                </c:pt>
                <c:pt idx="43">
                  <c:v>0.21899736147757257</c:v>
                </c:pt>
                <c:pt idx="44">
                  <c:v>0.21899736147757257</c:v>
                </c:pt>
                <c:pt idx="45">
                  <c:v>0.21372031662269128</c:v>
                </c:pt>
                <c:pt idx="46">
                  <c:v>0.21108179419525067</c:v>
                </c:pt>
                <c:pt idx="47">
                  <c:v>0.20052770448548812</c:v>
                </c:pt>
                <c:pt idx="48">
                  <c:v>0.19525065963060687</c:v>
                </c:pt>
                <c:pt idx="49">
                  <c:v>0.16886543535620052</c:v>
                </c:pt>
                <c:pt idx="50">
                  <c:v>0.16094986807387862</c:v>
                </c:pt>
                <c:pt idx="51">
                  <c:v>0.15567282321899736</c:v>
                </c:pt>
                <c:pt idx="52">
                  <c:v>0.14775725593667546</c:v>
                </c:pt>
                <c:pt idx="53">
                  <c:v>0.14248021108179421</c:v>
                </c:pt>
                <c:pt idx="54">
                  <c:v>0.14775725593667546</c:v>
                </c:pt>
                <c:pt idx="55">
                  <c:v>0.16358839050131926</c:v>
                </c:pt>
                <c:pt idx="56">
                  <c:v>0.16622691292875991</c:v>
                </c:pt>
                <c:pt idx="57">
                  <c:v>0.17150395778364116</c:v>
                </c:pt>
                <c:pt idx="58">
                  <c:v>0.17941952506596306</c:v>
                </c:pt>
                <c:pt idx="59">
                  <c:v>0.18469656992084432</c:v>
                </c:pt>
                <c:pt idx="60">
                  <c:v>0.21372031662269128</c:v>
                </c:pt>
                <c:pt idx="61">
                  <c:v>0.21899736147757257</c:v>
                </c:pt>
                <c:pt idx="62">
                  <c:v>0.22691292875989447</c:v>
                </c:pt>
                <c:pt idx="63">
                  <c:v>0.22955145118733508</c:v>
                </c:pt>
                <c:pt idx="64">
                  <c:v>0.23482849604221637</c:v>
                </c:pt>
                <c:pt idx="65">
                  <c:v>0.24010554089709762</c:v>
                </c:pt>
                <c:pt idx="66">
                  <c:v>0.24802110817941952</c:v>
                </c:pt>
                <c:pt idx="67">
                  <c:v>0.25593667546174143</c:v>
                </c:pt>
                <c:pt idx="68">
                  <c:v>0.24010554089709762</c:v>
                </c:pt>
                <c:pt idx="69">
                  <c:v>0.23482849604221637</c:v>
                </c:pt>
                <c:pt idx="70">
                  <c:v>0.24274406332453827</c:v>
                </c:pt>
                <c:pt idx="71">
                  <c:v>0.26121372031662271</c:v>
                </c:pt>
                <c:pt idx="72">
                  <c:v>0.25065963060686014</c:v>
                </c:pt>
                <c:pt idx="73">
                  <c:v>0.24802110817941952</c:v>
                </c:pt>
                <c:pt idx="74">
                  <c:v>0.25593667546174143</c:v>
                </c:pt>
                <c:pt idx="75">
                  <c:v>0.25593667546174143</c:v>
                </c:pt>
                <c:pt idx="76">
                  <c:v>0.25329815303430081</c:v>
                </c:pt>
                <c:pt idx="77">
                  <c:v>0.27176781002638523</c:v>
                </c:pt>
                <c:pt idx="78">
                  <c:v>0.27704485488126651</c:v>
                </c:pt>
                <c:pt idx="79">
                  <c:v>0.27440633245382584</c:v>
                </c:pt>
                <c:pt idx="80">
                  <c:v>0.28232189973614774</c:v>
                </c:pt>
                <c:pt idx="81">
                  <c:v>0.29023746701846964</c:v>
                </c:pt>
                <c:pt idx="82">
                  <c:v>0.30606860158311344</c:v>
                </c:pt>
                <c:pt idx="83">
                  <c:v>0.30343007915567283</c:v>
                </c:pt>
                <c:pt idx="84">
                  <c:v>0.29551451187335093</c:v>
                </c:pt>
                <c:pt idx="85">
                  <c:v>0.27968337730870713</c:v>
                </c:pt>
                <c:pt idx="86">
                  <c:v>0.28496042216358841</c:v>
                </c:pt>
                <c:pt idx="87">
                  <c:v>0.29287598944591031</c:v>
                </c:pt>
                <c:pt idx="88">
                  <c:v>0.31134564643799473</c:v>
                </c:pt>
                <c:pt idx="89">
                  <c:v>0.30079155672823221</c:v>
                </c:pt>
                <c:pt idx="90">
                  <c:v>0.29551451187335093</c:v>
                </c:pt>
                <c:pt idx="91">
                  <c:v>0.29023746701846964</c:v>
                </c:pt>
                <c:pt idx="92">
                  <c:v>0.29023746701846964</c:v>
                </c:pt>
                <c:pt idx="93">
                  <c:v>0.29023746701846964</c:v>
                </c:pt>
                <c:pt idx="94">
                  <c:v>0.28232189973614774</c:v>
                </c:pt>
                <c:pt idx="95">
                  <c:v>0.27440633245382584</c:v>
                </c:pt>
                <c:pt idx="96">
                  <c:v>0.27440633245382584</c:v>
                </c:pt>
                <c:pt idx="97">
                  <c:v>0.27440633245382584</c:v>
                </c:pt>
                <c:pt idx="98">
                  <c:v>0.26121372031662271</c:v>
                </c:pt>
                <c:pt idx="99">
                  <c:v>0.25593667546174143</c:v>
                </c:pt>
                <c:pt idx="100">
                  <c:v>0.24538258575197888</c:v>
                </c:pt>
                <c:pt idx="101">
                  <c:v>0.23482849604221637</c:v>
                </c:pt>
                <c:pt idx="102">
                  <c:v>0.20316622691292877</c:v>
                </c:pt>
                <c:pt idx="103">
                  <c:v>0.19261213720316622</c:v>
                </c:pt>
                <c:pt idx="104">
                  <c:v>0.18205804749340371</c:v>
                </c:pt>
                <c:pt idx="105">
                  <c:v>0.17414248021108181</c:v>
                </c:pt>
                <c:pt idx="106">
                  <c:v>0.17150395778364116</c:v>
                </c:pt>
                <c:pt idx="107">
                  <c:v>0.17414248021108181</c:v>
                </c:pt>
                <c:pt idx="108">
                  <c:v>0.17414248021108181</c:v>
                </c:pt>
                <c:pt idx="109">
                  <c:v>0.17150395778364116</c:v>
                </c:pt>
                <c:pt idx="110">
                  <c:v>0.17678100263852242</c:v>
                </c:pt>
                <c:pt idx="111">
                  <c:v>0.17941952506596306</c:v>
                </c:pt>
                <c:pt idx="112">
                  <c:v>0.17414248021108181</c:v>
                </c:pt>
                <c:pt idx="113">
                  <c:v>0.19261213720316622</c:v>
                </c:pt>
                <c:pt idx="114">
                  <c:v>0.20052770448548812</c:v>
                </c:pt>
                <c:pt idx="115">
                  <c:v>0.20844327176781002</c:v>
                </c:pt>
                <c:pt idx="116">
                  <c:v>0.21108179419525067</c:v>
                </c:pt>
                <c:pt idx="117">
                  <c:v>0.21108179419525067</c:v>
                </c:pt>
                <c:pt idx="118">
                  <c:v>0.21372031662269128</c:v>
                </c:pt>
                <c:pt idx="119">
                  <c:v>0.22427440633245382</c:v>
                </c:pt>
                <c:pt idx="120">
                  <c:v>0.21372031662269128</c:v>
                </c:pt>
                <c:pt idx="121">
                  <c:v>0.21899736147757257</c:v>
                </c:pt>
                <c:pt idx="122">
                  <c:v>0.21899736147757257</c:v>
                </c:pt>
                <c:pt idx="123">
                  <c:v>0.21372031662269128</c:v>
                </c:pt>
                <c:pt idx="124">
                  <c:v>0.21635883905013192</c:v>
                </c:pt>
                <c:pt idx="125">
                  <c:v>0.21372031662269128</c:v>
                </c:pt>
                <c:pt idx="126">
                  <c:v>0.21372031662269128</c:v>
                </c:pt>
                <c:pt idx="127">
                  <c:v>0.22427440633245382</c:v>
                </c:pt>
                <c:pt idx="128">
                  <c:v>0.21108179419525067</c:v>
                </c:pt>
                <c:pt idx="129">
                  <c:v>0.21899736147757257</c:v>
                </c:pt>
                <c:pt idx="130">
                  <c:v>0.22163588390501318</c:v>
                </c:pt>
                <c:pt idx="131">
                  <c:v>0.21899736147757257</c:v>
                </c:pt>
                <c:pt idx="132">
                  <c:v>0.20844327176781002</c:v>
                </c:pt>
                <c:pt idx="133">
                  <c:v>0.20580474934036938</c:v>
                </c:pt>
                <c:pt idx="134">
                  <c:v>0.21635883905013192</c:v>
                </c:pt>
                <c:pt idx="135">
                  <c:v>0.21635883905013192</c:v>
                </c:pt>
                <c:pt idx="136">
                  <c:v>0.21899736147757257</c:v>
                </c:pt>
                <c:pt idx="137">
                  <c:v>0.21372031662269128</c:v>
                </c:pt>
                <c:pt idx="138">
                  <c:v>0.21372031662269128</c:v>
                </c:pt>
                <c:pt idx="139">
                  <c:v>0.21108179419525067</c:v>
                </c:pt>
                <c:pt idx="140">
                  <c:v>0.20316622691292877</c:v>
                </c:pt>
                <c:pt idx="141">
                  <c:v>0.18469656992084432</c:v>
                </c:pt>
                <c:pt idx="142">
                  <c:v>0.16358839050131926</c:v>
                </c:pt>
                <c:pt idx="143">
                  <c:v>0.16886543535620052</c:v>
                </c:pt>
                <c:pt idx="144">
                  <c:v>0.15831134564643801</c:v>
                </c:pt>
                <c:pt idx="145">
                  <c:v>0.13456464379947231</c:v>
                </c:pt>
                <c:pt idx="146">
                  <c:v>0.12401055408970976</c:v>
                </c:pt>
                <c:pt idx="147">
                  <c:v>0.12401055408970976</c:v>
                </c:pt>
                <c:pt idx="148">
                  <c:v>0.11081794195250659</c:v>
                </c:pt>
                <c:pt idx="149">
                  <c:v>0.11081794195250659</c:v>
                </c:pt>
                <c:pt idx="150">
                  <c:v>0.11081794195250659</c:v>
                </c:pt>
              </c:numCache>
            </c:numRef>
          </c:val>
          <c:smooth val="1"/>
          <c:extLst>
            <c:ext xmlns:c16="http://schemas.microsoft.com/office/drawing/2014/chart" uri="{C3380CC4-5D6E-409C-BE32-E72D297353CC}">
              <c16:uniqueId val="{00000000-DD69-409B-9272-AB997A2DB931}"/>
            </c:ext>
          </c:extLst>
        </c:ser>
        <c:ser>
          <c:idx val="1"/>
          <c:order val="1"/>
          <c:tx>
            <c:v>Chỉ số sợ hãi</c:v>
          </c:tx>
          <c:spPr>
            <a:ln w="19050" cap="rnd">
              <a:solidFill>
                <a:schemeClr val="accent1"/>
              </a:solidFill>
              <a:round/>
            </a:ln>
            <a:effectLst/>
          </c:spPr>
          <c:marker>
            <c:symbol val="none"/>
          </c:marker>
          <c:cat>
            <c:numRef>
              <c:f>daily_11h30_itd!$A$2:$A$152</c:f>
              <c:numCache>
                <c:formatCode>m/d/yyyy\ h:mm</c:formatCode>
                <c:ptCount val="151"/>
                <c:pt idx="0">
                  <c:v>45877.375</c:v>
                </c:pt>
                <c:pt idx="1">
                  <c:v>45877.375694444447</c:v>
                </c:pt>
                <c:pt idx="2">
                  <c:v>45877.376388888886</c:v>
                </c:pt>
                <c:pt idx="3">
                  <c:v>45877.377083333333</c:v>
                </c:pt>
                <c:pt idx="4">
                  <c:v>45877.37777777778</c:v>
                </c:pt>
                <c:pt idx="5">
                  <c:v>45877.378472222219</c:v>
                </c:pt>
                <c:pt idx="6">
                  <c:v>45877.379166666666</c:v>
                </c:pt>
                <c:pt idx="7">
                  <c:v>45877.379861111112</c:v>
                </c:pt>
                <c:pt idx="8">
                  <c:v>45877.380555555559</c:v>
                </c:pt>
                <c:pt idx="9">
                  <c:v>45877.381249999999</c:v>
                </c:pt>
                <c:pt idx="10">
                  <c:v>45877.381944444445</c:v>
                </c:pt>
                <c:pt idx="11">
                  <c:v>45877.382638888892</c:v>
                </c:pt>
                <c:pt idx="12">
                  <c:v>45877.383333333331</c:v>
                </c:pt>
                <c:pt idx="13">
                  <c:v>45877.384027777778</c:v>
                </c:pt>
                <c:pt idx="14">
                  <c:v>45877.384722222225</c:v>
                </c:pt>
                <c:pt idx="15">
                  <c:v>45877.385416666664</c:v>
                </c:pt>
                <c:pt idx="16">
                  <c:v>45877.386111111111</c:v>
                </c:pt>
                <c:pt idx="17">
                  <c:v>45877.386805555558</c:v>
                </c:pt>
                <c:pt idx="18">
                  <c:v>45877.387499999997</c:v>
                </c:pt>
                <c:pt idx="19">
                  <c:v>45877.388194444444</c:v>
                </c:pt>
                <c:pt idx="20">
                  <c:v>45877.388888888891</c:v>
                </c:pt>
                <c:pt idx="21">
                  <c:v>45877.38958333333</c:v>
                </c:pt>
                <c:pt idx="22">
                  <c:v>45877.390277777777</c:v>
                </c:pt>
                <c:pt idx="23">
                  <c:v>45877.390972222223</c:v>
                </c:pt>
                <c:pt idx="24">
                  <c:v>45877.39166666667</c:v>
                </c:pt>
                <c:pt idx="25">
                  <c:v>45877.392361111109</c:v>
                </c:pt>
                <c:pt idx="26">
                  <c:v>45877.393055555556</c:v>
                </c:pt>
                <c:pt idx="27">
                  <c:v>45877.393750000003</c:v>
                </c:pt>
                <c:pt idx="28">
                  <c:v>45877.394444444442</c:v>
                </c:pt>
                <c:pt idx="29">
                  <c:v>45877.395138888889</c:v>
                </c:pt>
                <c:pt idx="30">
                  <c:v>45877.395833333336</c:v>
                </c:pt>
                <c:pt idx="31">
                  <c:v>45877.396527777775</c:v>
                </c:pt>
                <c:pt idx="32">
                  <c:v>45877.397222222222</c:v>
                </c:pt>
                <c:pt idx="33">
                  <c:v>45877.397916666669</c:v>
                </c:pt>
                <c:pt idx="34">
                  <c:v>45877.398611111108</c:v>
                </c:pt>
                <c:pt idx="35">
                  <c:v>45877.399305555555</c:v>
                </c:pt>
                <c:pt idx="36">
                  <c:v>45877.4</c:v>
                </c:pt>
                <c:pt idx="37">
                  <c:v>45877.400694444441</c:v>
                </c:pt>
                <c:pt idx="38">
                  <c:v>45877.401388888888</c:v>
                </c:pt>
                <c:pt idx="39">
                  <c:v>45877.402083333334</c:v>
                </c:pt>
                <c:pt idx="40">
                  <c:v>45877.402777777781</c:v>
                </c:pt>
                <c:pt idx="41">
                  <c:v>45877.40347222222</c:v>
                </c:pt>
                <c:pt idx="42">
                  <c:v>45877.404166666667</c:v>
                </c:pt>
                <c:pt idx="43">
                  <c:v>45877.404861111114</c:v>
                </c:pt>
                <c:pt idx="44">
                  <c:v>45877.405555555553</c:v>
                </c:pt>
                <c:pt idx="45">
                  <c:v>45877.40625</c:v>
                </c:pt>
                <c:pt idx="46">
                  <c:v>45877.406944444447</c:v>
                </c:pt>
                <c:pt idx="47">
                  <c:v>45877.407638888886</c:v>
                </c:pt>
                <c:pt idx="48">
                  <c:v>45877.408333333333</c:v>
                </c:pt>
                <c:pt idx="49">
                  <c:v>45877.40902777778</c:v>
                </c:pt>
                <c:pt idx="50">
                  <c:v>45877.409722222219</c:v>
                </c:pt>
                <c:pt idx="51">
                  <c:v>45877.410416666666</c:v>
                </c:pt>
                <c:pt idx="52">
                  <c:v>45877.411111111112</c:v>
                </c:pt>
                <c:pt idx="53">
                  <c:v>45877.411805555559</c:v>
                </c:pt>
                <c:pt idx="54">
                  <c:v>45877.412499999999</c:v>
                </c:pt>
                <c:pt idx="55">
                  <c:v>45877.413194444445</c:v>
                </c:pt>
                <c:pt idx="56">
                  <c:v>45877.413888888892</c:v>
                </c:pt>
                <c:pt idx="57">
                  <c:v>45877.414583333331</c:v>
                </c:pt>
                <c:pt idx="58">
                  <c:v>45877.415277777778</c:v>
                </c:pt>
                <c:pt idx="59">
                  <c:v>45877.415972222225</c:v>
                </c:pt>
                <c:pt idx="60">
                  <c:v>45877.416666666664</c:v>
                </c:pt>
                <c:pt idx="61">
                  <c:v>45877.417361111111</c:v>
                </c:pt>
                <c:pt idx="62">
                  <c:v>45877.418055555558</c:v>
                </c:pt>
                <c:pt idx="63">
                  <c:v>45877.418749999997</c:v>
                </c:pt>
                <c:pt idx="64">
                  <c:v>45877.419444444444</c:v>
                </c:pt>
                <c:pt idx="65">
                  <c:v>45877.420138888891</c:v>
                </c:pt>
                <c:pt idx="66">
                  <c:v>45877.42083333333</c:v>
                </c:pt>
                <c:pt idx="67">
                  <c:v>45877.421527777777</c:v>
                </c:pt>
                <c:pt idx="68">
                  <c:v>45877.422222222223</c:v>
                </c:pt>
                <c:pt idx="69">
                  <c:v>45877.42291666667</c:v>
                </c:pt>
                <c:pt idx="70">
                  <c:v>45877.423611111109</c:v>
                </c:pt>
                <c:pt idx="71">
                  <c:v>45877.424305555556</c:v>
                </c:pt>
                <c:pt idx="72">
                  <c:v>45877.425000000003</c:v>
                </c:pt>
                <c:pt idx="73">
                  <c:v>45877.425694444442</c:v>
                </c:pt>
                <c:pt idx="74">
                  <c:v>45877.426388888889</c:v>
                </c:pt>
                <c:pt idx="75">
                  <c:v>45877.427083333336</c:v>
                </c:pt>
                <c:pt idx="76">
                  <c:v>45877.427777777775</c:v>
                </c:pt>
                <c:pt idx="77">
                  <c:v>45877.428472222222</c:v>
                </c:pt>
                <c:pt idx="78">
                  <c:v>45877.429166666669</c:v>
                </c:pt>
                <c:pt idx="79">
                  <c:v>45877.429861111108</c:v>
                </c:pt>
                <c:pt idx="80">
                  <c:v>45877.430555555555</c:v>
                </c:pt>
                <c:pt idx="81">
                  <c:v>45877.431250000001</c:v>
                </c:pt>
                <c:pt idx="82">
                  <c:v>45877.431944444441</c:v>
                </c:pt>
                <c:pt idx="83">
                  <c:v>45877.432638888888</c:v>
                </c:pt>
                <c:pt idx="84">
                  <c:v>45877.433333333334</c:v>
                </c:pt>
                <c:pt idx="85">
                  <c:v>45877.434027777781</c:v>
                </c:pt>
                <c:pt idx="86">
                  <c:v>45877.43472222222</c:v>
                </c:pt>
                <c:pt idx="87">
                  <c:v>45877.435416666667</c:v>
                </c:pt>
                <c:pt idx="88">
                  <c:v>45877.436111111114</c:v>
                </c:pt>
                <c:pt idx="89">
                  <c:v>45877.436805555553</c:v>
                </c:pt>
                <c:pt idx="90">
                  <c:v>45877.4375</c:v>
                </c:pt>
                <c:pt idx="91">
                  <c:v>45877.438194444447</c:v>
                </c:pt>
                <c:pt idx="92">
                  <c:v>45877.438888888886</c:v>
                </c:pt>
                <c:pt idx="93">
                  <c:v>45877.439583333333</c:v>
                </c:pt>
                <c:pt idx="94">
                  <c:v>45877.44027777778</c:v>
                </c:pt>
                <c:pt idx="95">
                  <c:v>45877.440972222219</c:v>
                </c:pt>
                <c:pt idx="96">
                  <c:v>45877.441666666666</c:v>
                </c:pt>
                <c:pt idx="97">
                  <c:v>45877.442361111112</c:v>
                </c:pt>
                <c:pt idx="98">
                  <c:v>45877.443055555559</c:v>
                </c:pt>
                <c:pt idx="99">
                  <c:v>45877.443749999999</c:v>
                </c:pt>
                <c:pt idx="100">
                  <c:v>45877.444444444445</c:v>
                </c:pt>
                <c:pt idx="101">
                  <c:v>45877.445138888892</c:v>
                </c:pt>
                <c:pt idx="102">
                  <c:v>45877.445833333331</c:v>
                </c:pt>
                <c:pt idx="103">
                  <c:v>45877.446527777778</c:v>
                </c:pt>
                <c:pt idx="104">
                  <c:v>45877.447222222225</c:v>
                </c:pt>
                <c:pt idx="105">
                  <c:v>45877.447916666664</c:v>
                </c:pt>
                <c:pt idx="106">
                  <c:v>45877.448611111111</c:v>
                </c:pt>
                <c:pt idx="107">
                  <c:v>45877.449305555558</c:v>
                </c:pt>
                <c:pt idx="108">
                  <c:v>45877.45</c:v>
                </c:pt>
                <c:pt idx="109">
                  <c:v>45877.450694444444</c:v>
                </c:pt>
                <c:pt idx="110">
                  <c:v>45877.451388888891</c:v>
                </c:pt>
                <c:pt idx="111">
                  <c:v>45877.45208333333</c:v>
                </c:pt>
                <c:pt idx="112">
                  <c:v>45877.452777777777</c:v>
                </c:pt>
                <c:pt idx="113">
                  <c:v>45877.453472222223</c:v>
                </c:pt>
                <c:pt idx="114">
                  <c:v>45877.45416666667</c:v>
                </c:pt>
                <c:pt idx="115">
                  <c:v>45877.454861111109</c:v>
                </c:pt>
                <c:pt idx="116">
                  <c:v>45877.455555555556</c:v>
                </c:pt>
                <c:pt idx="117">
                  <c:v>45877.456250000003</c:v>
                </c:pt>
                <c:pt idx="118">
                  <c:v>45877.456944444442</c:v>
                </c:pt>
                <c:pt idx="119">
                  <c:v>45877.457638888889</c:v>
                </c:pt>
                <c:pt idx="120">
                  <c:v>45877.458333333336</c:v>
                </c:pt>
                <c:pt idx="121">
                  <c:v>45877.459027777775</c:v>
                </c:pt>
                <c:pt idx="122">
                  <c:v>45877.459722222222</c:v>
                </c:pt>
                <c:pt idx="123">
                  <c:v>45877.460416666669</c:v>
                </c:pt>
                <c:pt idx="124">
                  <c:v>45877.461111111108</c:v>
                </c:pt>
                <c:pt idx="125">
                  <c:v>45877.461805555555</c:v>
                </c:pt>
                <c:pt idx="126">
                  <c:v>45877.462500000001</c:v>
                </c:pt>
                <c:pt idx="127">
                  <c:v>45877.463194444441</c:v>
                </c:pt>
                <c:pt idx="128">
                  <c:v>45877.463888888888</c:v>
                </c:pt>
                <c:pt idx="129">
                  <c:v>45877.464583333334</c:v>
                </c:pt>
                <c:pt idx="130">
                  <c:v>45877.465277777781</c:v>
                </c:pt>
                <c:pt idx="131">
                  <c:v>45877.46597222222</c:v>
                </c:pt>
                <c:pt idx="132">
                  <c:v>45877.466666666667</c:v>
                </c:pt>
                <c:pt idx="133">
                  <c:v>45877.467361111114</c:v>
                </c:pt>
                <c:pt idx="134">
                  <c:v>45877.468055555553</c:v>
                </c:pt>
                <c:pt idx="135">
                  <c:v>45877.46875</c:v>
                </c:pt>
                <c:pt idx="136">
                  <c:v>45877.469444444447</c:v>
                </c:pt>
                <c:pt idx="137">
                  <c:v>45877.470138888886</c:v>
                </c:pt>
                <c:pt idx="138">
                  <c:v>45877.470833333333</c:v>
                </c:pt>
                <c:pt idx="139">
                  <c:v>45877.47152777778</c:v>
                </c:pt>
                <c:pt idx="140">
                  <c:v>45877.472222222219</c:v>
                </c:pt>
                <c:pt idx="141">
                  <c:v>45877.472916666666</c:v>
                </c:pt>
                <c:pt idx="142">
                  <c:v>45877.473611111112</c:v>
                </c:pt>
                <c:pt idx="143">
                  <c:v>45877.474305555559</c:v>
                </c:pt>
                <c:pt idx="144">
                  <c:v>45877.474999999999</c:v>
                </c:pt>
                <c:pt idx="145">
                  <c:v>45877.475694444445</c:v>
                </c:pt>
                <c:pt idx="146">
                  <c:v>45877.476388888892</c:v>
                </c:pt>
                <c:pt idx="147">
                  <c:v>45877.477083333331</c:v>
                </c:pt>
                <c:pt idx="148">
                  <c:v>45877.477777777778</c:v>
                </c:pt>
                <c:pt idx="149">
                  <c:v>45877.478472222225</c:v>
                </c:pt>
                <c:pt idx="150">
                  <c:v>45877.479166666664</c:v>
                </c:pt>
              </c:numCache>
            </c:numRef>
          </c:cat>
          <c:val>
            <c:numRef>
              <c:f>daily_11h30_itd!$M$2:$M$152</c:f>
              <c:numCache>
                <c:formatCode>General</c:formatCode>
                <c:ptCount val="151"/>
                <c:pt idx="0">
                  <c:v>1.3192612137203167E-2</c:v>
                </c:pt>
                <c:pt idx="1">
                  <c:v>3.1662269129287601E-2</c:v>
                </c:pt>
                <c:pt idx="2">
                  <c:v>1.8469656992084433E-2</c:v>
                </c:pt>
                <c:pt idx="3">
                  <c:v>2.1108179419525065E-2</c:v>
                </c:pt>
                <c:pt idx="4">
                  <c:v>2.9023746701846966E-2</c:v>
                </c:pt>
                <c:pt idx="5">
                  <c:v>3.430079155672823E-2</c:v>
                </c:pt>
                <c:pt idx="6">
                  <c:v>3.430079155672823E-2</c:v>
                </c:pt>
                <c:pt idx="7">
                  <c:v>2.9023746701846966E-2</c:v>
                </c:pt>
                <c:pt idx="8">
                  <c:v>3.6939313984168866E-2</c:v>
                </c:pt>
                <c:pt idx="9">
                  <c:v>3.9577836411609502E-2</c:v>
                </c:pt>
                <c:pt idx="10">
                  <c:v>3.6939313984168866E-2</c:v>
                </c:pt>
                <c:pt idx="11">
                  <c:v>4.221635883905013E-2</c:v>
                </c:pt>
                <c:pt idx="12">
                  <c:v>5.0131926121372031E-2</c:v>
                </c:pt>
                <c:pt idx="13">
                  <c:v>5.8047493403693931E-2</c:v>
                </c:pt>
                <c:pt idx="14">
                  <c:v>5.8047493403693931E-2</c:v>
                </c:pt>
                <c:pt idx="15">
                  <c:v>3.1662269129287601E-2</c:v>
                </c:pt>
                <c:pt idx="16">
                  <c:v>4.221635883905013E-2</c:v>
                </c:pt>
                <c:pt idx="17">
                  <c:v>4.221635883905013E-2</c:v>
                </c:pt>
                <c:pt idx="18">
                  <c:v>4.221635883905013E-2</c:v>
                </c:pt>
                <c:pt idx="19">
                  <c:v>3.9577836411609502E-2</c:v>
                </c:pt>
                <c:pt idx="20">
                  <c:v>4.4854881266490766E-2</c:v>
                </c:pt>
                <c:pt idx="21">
                  <c:v>5.2770448548812667E-2</c:v>
                </c:pt>
                <c:pt idx="22">
                  <c:v>5.5408970976253295E-2</c:v>
                </c:pt>
                <c:pt idx="23">
                  <c:v>4.7493403693931395E-2</c:v>
                </c:pt>
                <c:pt idx="24">
                  <c:v>4.221635883905013E-2</c:v>
                </c:pt>
                <c:pt idx="25">
                  <c:v>4.7493403693931395E-2</c:v>
                </c:pt>
                <c:pt idx="26">
                  <c:v>4.4854881266490766E-2</c:v>
                </c:pt>
                <c:pt idx="27">
                  <c:v>4.7493403693931395E-2</c:v>
                </c:pt>
                <c:pt idx="28">
                  <c:v>5.0131926121372031E-2</c:v>
                </c:pt>
                <c:pt idx="29">
                  <c:v>4.7493403693931395E-2</c:v>
                </c:pt>
                <c:pt idx="30">
                  <c:v>5.8047493403693931E-2</c:v>
                </c:pt>
                <c:pt idx="31">
                  <c:v>5.2770448548812667E-2</c:v>
                </c:pt>
                <c:pt idx="32">
                  <c:v>5.2770448548812667E-2</c:v>
                </c:pt>
                <c:pt idx="33">
                  <c:v>5.8047493403693931E-2</c:v>
                </c:pt>
                <c:pt idx="34">
                  <c:v>5.8047493403693931E-2</c:v>
                </c:pt>
                <c:pt idx="35">
                  <c:v>4.7493403693931395E-2</c:v>
                </c:pt>
                <c:pt idx="36">
                  <c:v>5.2770448548812667E-2</c:v>
                </c:pt>
                <c:pt idx="37">
                  <c:v>5.0131926121372031E-2</c:v>
                </c:pt>
                <c:pt idx="38">
                  <c:v>5.8047493403693931E-2</c:v>
                </c:pt>
                <c:pt idx="39">
                  <c:v>5.2770448548812667E-2</c:v>
                </c:pt>
                <c:pt idx="40">
                  <c:v>5.8047493403693931E-2</c:v>
                </c:pt>
                <c:pt idx="41">
                  <c:v>6.3324538258575203E-2</c:v>
                </c:pt>
                <c:pt idx="42">
                  <c:v>6.5963060686015831E-2</c:v>
                </c:pt>
                <c:pt idx="43">
                  <c:v>6.860158311345646E-2</c:v>
                </c:pt>
                <c:pt idx="44">
                  <c:v>7.3878627968337732E-2</c:v>
                </c:pt>
                <c:pt idx="45">
                  <c:v>7.6517150395778361E-2</c:v>
                </c:pt>
                <c:pt idx="46">
                  <c:v>6.860158311345646E-2</c:v>
                </c:pt>
                <c:pt idx="47">
                  <c:v>7.1240105540897103E-2</c:v>
                </c:pt>
                <c:pt idx="48">
                  <c:v>7.1240105540897103E-2</c:v>
                </c:pt>
                <c:pt idx="49">
                  <c:v>7.9155672823219003E-2</c:v>
                </c:pt>
                <c:pt idx="50">
                  <c:v>8.7071240105540904E-2</c:v>
                </c:pt>
                <c:pt idx="51">
                  <c:v>9.498680738786279E-2</c:v>
                </c:pt>
                <c:pt idx="52">
                  <c:v>9.7625329815303433E-2</c:v>
                </c:pt>
                <c:pt idx="53">
                  <c:v>9.2348284960422161E-2</c:v>
                </c:pt>
                <c:pt idx="54">
                  <c:v>0.11873350923482849</c:v>
                </c:pt>
                <c:pt idx="55">
                  <c:v>0.11609498680738786</c:v>
                </c:pt>
                <c:pt idx="56">
                  <c:v>0.11345646437994723</c:v>
                </c:pt>
                <c:pt idx="57">
                  <c:v>9.2348284960422161E-2</c:v>
                </c:pt>
                <c:pt idx="58">
                  <c:v>8.7071240105540904E-2</c:v>
                </c:pt>
                <c:pt idx="59">
                  <c:v>7.9155672823219003E-2</c:v>
                </c:pt>
                <c:pt idx="60">
                  <c:v>8.4432717678100261E-2</c:v>
                </c:pt>
                <c:pt idx="61">
                  <c:v>7.9155672823219003E-2</c:v>
                </c:pt>
                <c:pt idx="62">
                  <c:v>7.1240105540897103E-2</c:v>
                </c:pt>
                <c:pt idx="63">
                  <c:v>7.1240105540897103E-2</c:v>
                </c:pt>
                <c:pt idx="64">
                  <c:v>6.860158311345646E-2</c:v>
                </c:pt>
                <c:pt idx="65">
                  <c:v>6.860158311345646E-2</c:v>
                </c:pt>
                <c:pt idx="66">
                  <c:v>7.1240105540897103E-2</c:v>
                </c:pt>
                <c:pt idx="67">
                  <c:v>7.1240105540897103E-2</c:v>
                </c:pt>
                <c:pt idx="68">
                  <c:v>6.5963060686015831E-2</c:v>
                </c:pt>
                <c:pt idx="69">
                  <c:v>6.3324538258575203E-2</c:v>
                </c:pt>
                <c:pt idx="70">
                  <c:v>6.860158311345646E-2</c:v>
                </c:pt>
                <c:pt idx="71">
                  <c:v>6.0686015831134567E-2</c:v>
                </c:pt>
                <c:pt idx="72">
                  <c:v>6.5963060686015831E-2</c:v>
                </c:pt>
                <c:pt idx="73">
                  <c:v>6.3324538258575203E-2</c:v>
                </c:pt>
                <c:pt idx="74">
                  <c:v>6.5963060686015831E-2</c:v>
                </c:pt>
                <c:pt idx="75">
                  <c:v>6.0686015831134567E-2</c:v>
                </c:pt>
                <c:pt idx="76">
                  <c:v>6.5963060686015831E-2</c:v>
                </c:pt>
                <c:pt idx="77">
                  <c:v>6.860158311345646E-2</c:v>
                </c:pt>
                <c:pt idx="78">
                  <c:v>6.3324538258575203E-2</c:v>
                </c:pt>
                <c:pt idx="79">
                  <c:v>6.3324538258575203E-2</c:v>
                </c:pt>
                <c:pt idx="80">
                  <c:v>6.860158311345646E-2</c:v>
                </c:pt>
                <c:pt idx="81">
                  <c:v>8.1794195250659632E-2</c:v>
                </c:pt>
                <c:pt idx="82">
                  <c:v>7.3878627968337732E-2</c:v>
                </c:pt>
                <c:pt idx="83">
                  <c:v>7.1240105540897103E-2</c:v>
                </c:pt>
                <c:pt idx="84">
                  <c:v>7.1240105540897103E-2</c:v>
                </c:pt>
                <c:pt idx="85">
                  <c:v>6.860158311345646E-2</c:v>
                </c:pt>
                <c:pt idx="86">
                  <c:v>6.860158311345646E-2</c:v>
                </c:pt>
                <c:pt idx="87">
                  <c:v>6.5963060686015831E-2</c:v>
                </c:pt>
                <c:pt idx="88">
                  <c:v>6.3324538258575203E-2</c:v>
                </c:pt>
                <c:pt idx="89">
                  <c:v>6.5963060686015831E-2</c:v>
                </c:pt>
                <c:pt idx="90">
                  <c:v>5.2770448548812667E-2</c:v>
                </c:pt>
                <c:pt idx="91">
                  <c:v>5.2770448548812667E-2</c:v>
                </c:pt>
                <c:pt idx="92">
                  <c:v>5.5408970976253295E-2</c:v>
                </c:pt>
                <c:pt idx="93">
                  <c:v>6.0686015831134567E-2</c:v>
                </c:pt>
                <c:pt idx="94">
                  <c:v>5.8047493403693931E-2</c:v>
                </c:pt>
                <c:pt idx="95">
                  <c:v>6.0686015831134567E-2</c:v>
                </c:pt>
                <c:pt idx="96">
                  <c:v>6.0686015831134567E-2</c:v>
                </c:pt>
                <c:pt idx="97">
                  <c:v>6.5963060686015831E-2</c:v>
                </c:pt>
                <c:pt idx="98">
                  <c:v>8.4432717678100261E-2</c:v>
                </c:pt>
                <c:pt idx="99">
                  <c:v>8.4432717678100261E-2</c:v>
                </c:pt>
                <c:pt idx="100">
                  <c:v>8.7071240105540904E-2</c:v>
                </c:pt>
                <c:pt idx="101">
                  <c:v>0.10026385224274406</c:v>
                </c:pt>
                <c:pt idx="102">
                  <c:v>0.12928759894459102</c:v>
                </c:pt>
                <c:pt idx="103">
                  <c:v>0.13456464379947231</c:v>
                </c:pt>
                <c:pt idx="104">
                  <c:v>0.15831134564643801</c:v>
                </c:pt>
                <c:pt idx="105">
                  <c:v>0.16886543535620052</c:v>
                </c:pt>
                <c:pt idx="106">
                  <c:v>0.16886543535620052</c:v>
                </c:pt>
                <c:pt idx="107">
                  <c:v>0.17150395778364116</c:v>
                </c:pt>
                <c:pt idx="108">
                  <c:v>0.17150395778364116</c:v>
                </c:pt>
                <c:pt idx="109">
                  <c:v>0.16358839050131926</c:v>
                </c:pt>
                <c:pt idx="110">
                  <c:v>0.15303430079155672</c:v>
                </c:pt>
                <c:pt idx="111">
                  <c:v>0.14511873350923482</c:v>
                </c:pt>
                <c:pt idx="112">
                  <c:v>0.14511873350923482</c:v>
                </c:pt>
                <c:pt idx="113">
                  <c:v>0.14511873350923482</c:v>
                </c:pt>
                <c:pt idx="114">
                  <c:v>0.13984168865435356</c:v>
                </c:pt>
                <c:pt idx="115">
                  <c:v>0.12401055408970976</c:v>
                </c:pt>
                <c:pt idx="116">
                  <c:v>0.11081794195250659</c:v>
                </c:pt>
                <c:pt idx="117">
                  <c:v>0.10817941952506596</c:v>
                </c:pt>
                <c:pt idx="118">
                  <c:v>0.11081794195250659</c:v>
                </c:pt>
                <c:pt idx="119">
                  <c:v>0.10817941952506596</c:v>
                </c:pt>
                <c:pt idx="120">
                  <c:v>0.10817941952506596</c:v>
                </c:pt>
                <c:pt idx="121">
                  <c:v>0.11609498680738786</c:v>
                </c:pt>
                <c:pt idx="122">
                  <c:v>0.11345646437994723</c:v>
                </c:pt>
                <c:pt idx="123">
                  <c:v>0.11081794195250659</c:v>
                </c:pt>
                <c:pt idx="124">
                  <c:v>0.10817941952506596</c:v>
                </c:pt>
                <c:pt idx="125">
                  <c:v>0.10554089709762533</c:v>
                </c:pt>
                <c:pt idx="126">
                  <c:v>0.10554089709762533</c:v>
                </c:pt>
                <c:pt idx="127">
                  <c:v>0.12401055408970976</c:v>
                </c:pt>
                <c:pt idx="128">
                  <c:v>0.12401055408970976</c:v>
                </c:pt>
                <c:pt idx="129">
                  <c:v>0.12928759894459102</c:v>
                </c:pt>
                <c:pt idx="130">
                  <c:v>0.13984168865435356</c:v>
                </c:pt>
                <c:pt idx="131">
                  <c:v>0.13984168865435356</c:v>
                </c:pt>
                <c:pt idx="132">
                  <c:v>0.13192612137203166</c:v>
                </c:pt>
                <c:pt idx="133">
                  <c:v>0.14248021108179421</c:v>
                </c:pt>
                <c:pt idx="134">
                  <c:v>0.14248021108179421</c:v>
                </c:pt>
                <c:pt idx="135">
                  <c:v>0.14248021108179421</c:v>
                </c:pt>
                <c:pt idx="136">
                  <c:v>0.14775725593667546</c:v>
                </c:pt>
                <c:pt idx="137">
                  <c:v>0.14775725593667546</c:v>
                </c:pt>
                <c:pt idx="138">
                  <c:v>0.15303430079155672</c:v>
                </c:pt>
                <c:pt idx="139">
                  <c:v>0.16358839050131926</c:v>
                </c:pt>
                <c:pt idx="140">
                  <c:v>0.17941952506596306</c:v>
                </c:pt>
                <c:pt idx="141">
                  <c:v>0.18205804749340371</c:v>
                </c:pt>
                <c:pt idx="142">
                  <c:v>0.18997361477572558</c:v>
                </c:pt>
                <c:pt idx="143">
                  <c:v>0.20052770448548812</c:v>
                </c:pt>
                <c:pt idx="144">
                  <c:v>0.21899736147757257</c:v>
                </c:pt>
                <c:pt idx="145">
                  <c:v>0.24010554089709762</c:v>
                </c:pt>
                <c:pt idx="146">
                  <c:v>0.26121372031662271</c:v>
                </c:pt>
                <c:pt idx="147">
                  <c:v>0.28496042216358841</c:v>
                </c:pt>
                <c:pt idx="148">
                  <c:v>0.30343007915567283</c:v>
                </c:pt>
                <c:pt idx="149">
                  <c:v>0.32453825857519791</c:v>
                </c:pt>
                <c:pt idx="150">
                  <c:v>0.32717678100263853</c:v>
                </c:pt>
              </c:numCache>
            </c:numRef>
          </c:val>
          <c:smooth val="0"/>
          <c:extLst>
            <c:ext xmlns:c16="http://schemas.microsoft.com/office/drawing/2014/chart" uri="{C3380CC4-5D6E-409C-BE32-E72D297353CC}">
              <c16:uniqueId val="{00000004-DD69-409B-9272-AB997A2DB931}"/>
            </c:ext>
          </c:extLst>
        </c:ser>
        <c:dLbls>
          <c:showLegendKey val="0"/>
          <c:showVal val="0"/>
          <c:showCatName val="0"/>
          <c:showSerName val="0"/>
          <c:showPercent val="0"/>
          <c:showBubbleSize val="0"/>
        </c:dLbls>
        <c:smooth val="0"/>
        <c:axId val="1389507791"/>
        <c:axId val="1389509231"/>
      </c:lineChart>
      <c:catAx>
        <c:axId val="1389507791"/>
        <c:scaling>
          <c:orientation val="minMax"/>
        </c:scaling>
        <c:delete val="0"/>
        <c:axPos val="b"/>
        <c:numFmt formatCode="h: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89509231"/>
        <c:crosses val="autoZero"/>
        <c:auto val="0"/>
        <c:lblAlgn val="ctr"/>
        <c:lblOffset val="100"/>
        <c:noMultiLvlLbl val="0"/>
      </c:catAx>
      <c:valAx>
        <c:axId val="1389509231"/>
        <c:scaling>
          <c:orientation val="minMax"/>
          <c:max val="1"/>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89507791"/>
        <c:crosses val="max"/>
        <c:crossBetween val="between"/>
      </c:valAx>
      <c:spPr>
        <a:noFill/>
        <a:ln>
          <a:noFill/>
        </a:ln>
        <a:effectLst/>
      </c:spPr>
    </c:plotArea>
    <c:legend>
      <c:legendPos val="t"/>
      <c:layout>
        <c:manualLayout>
          <c:xMode val="edge"/>
          <c:yMode val="edge"/>
          <c:x val="0.24008675590465101"/>
          <c:y val="1.3256480540112858E-2"/>
          <c:w val="0.52160883564775384"/>
          <c:h val="0.111852337420226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solidFill>
              <a:schemeClr val="tx1">
                <a:lumMod val="65000"/>
                <a:lumOff val="35000"/>
              </a:schemeClr>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9840-4873-8250-DBA5B7021CC3}"/>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9840-4873-8250-DBA5B7021CC3}"/>
              </c:ext>
            </c:extLst>
          </c:dPt>
          <c:cat>
            <c:strRef>
              <c:f>daily_11h30_itd!$U$1:$V$1</c:f>
              <c:strCache>
                <c:ptCount val="2"/>
                <c:pt idx="0">
                  <c:v>Dòng tiền dương</c:v>
                </c:pt>
                <c:pt idx="1">
                  <c:v>Dòng tiền âm</c:v>
                </c:pt>
              </c:strCache>
            </c:strRef>
          </c:cat>
          <c:val>
            <c:numRef>
              <c:f>daily_11h30_itd!$U$2:$V$2</c:f>
              <c:numCache>
                <c:formatCode>General</c:formatCode>
                <c:ptCount val="2"/>
                <c:pt idx="0">
                  <c:v>92</c:v>
                </c:pt>
                <c:pt idx="1">
                  <c:v>287</c:v>
                </c:pt>
              </c:numCache>
            </c:numRef>
          </c:val>
          <c:extLst>
            <c:ext xmlns:c16="http://schemas.microsoft.com/office/drawing/2014/chart" uri="{C3380CC4-5D6E-409C-BE32-E72D297353CC}">
              <c16:uniqueId val="{00000004-9840-4873-8250-DBA5B7021CC3}"/>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daily_14h00_data!$K$2:$K$32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daily_14h00_data!$M$2:$M$32</c:f>
              <c:numCache>
                <c:formatCode>General</c:formatCode>
                <c:ptCount val="31"/>
                <c:pt idx="0">
                  <c:v>0</c:v>
                </c:pt>
                <c:pt idx="1">
                  <c:v>0</c:v>
                </c:pt>
                <c:pt idx="2">
                  <c:v>0</c:v>
                </c:pt>
                <c:pt idx="3">
                  <c:v>96196239</c:v>
                </c:pt>
                <c:pt idx="4">
                  <c:v>58062290</c:v>
                </c:pt>
                <c:pt idx="5">
                  <c:v>53925565</c:v>
                </c:pt>
                <c:pt idx="6">
                  <c:v>52406789</c:v>
                </c:pt>
                <c:pt idx="7">
                  <c:v>38714505</c:v>
                </c:pt>
                <c:pt idx="8">
                  <c:v>47940677</c:v>
                </c:pt>
                <c:pt idx="9">
                  <c:v>36943464</c:v>
                </c:pt>
                <c:pt idx="10">
                  <c:v>38690400</c:v>
                </c:pt>
                <c:pt idx="11">
                  <c:v>35538460</c:v>
                </c:pt>
                <c:pt idx="12">
                  <c:v>38620527</c:v>
                </c:pt>
                <c:pt idx="13">
                  <c:v>29373487</c:v>
                </c:pt>
                <c:pt idx="14">
                  <c:v>23763202</c:v>
                </c:pt>
                <c:pt idx="15">
                  <c:v>33959296</c:v>
                </c:pt>
                <c:pt idx="16">
                  <c:v>29856260</c:v>
                </c:pt>
                <c:pt idx="17">
                  <c:v>25780697</c:v>
                </c:pt>
                <c:pt idx="18">
                  <c:v>31088658</c:v>
                </c:pt>
                <c:pt idx="19">
                  <c:v>36979252</c:v>
                </c:pt>
                <c:pt idx="20">
                  <c:v>44463941</c:v>
                </c:pt>
                <c:pt idx="21">
                  <c:v>27624368</c:v>
                </c:pt>
                <c:pt idx="22">
                  <c:v>18474014</c:v>
                </c:pt>
                <c:pt idx="23">
                  <c:v>16773932</c:v>
                </c:pt>
                <c:pt idx="24">
                  <c:v>17376584</c:v>
                </c:pt>
                <c:pt idx="25">
                  <c:v>24449890</c:v>
                </c:pt>
                <c:pt idx="26">
                  <c:v>21060359</c:v>
                </c:pt>
                <c:pt idx="27">
                  <c:v>21771834</c:v>
                </c:pt>
                <c:pt idx="28">
                  <c:v>39669747</c:v>
                </c:pt>
                <c:pt idx="29">
                  <c:v>67126427</c:v>
                </c:pt>
                <c:pt idx="30">
                  <c:v>2683076</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daily_14h00_data!$K$2:$K$32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daily_14h00_data!$L$2:$L$32</c:f>
              <c:numCache>
                <c:formatCode>General</c:formatCode>
                <c:ptCount val="31"/>
                <c:pt idx="0">
                  <c:v>1581.81005859375</c:v>
                </c:pt>
                <c:pt idx="1">
                  <c:v>1581.81005859375</c:v>
                </c:pt>
                <c:pt idx="2">
                  <c:v>1581.81005859375</c:v>
                </c:pt>
                <c:pt idx="3">
                  <c:v>1588.06005859375</c:v>
                </c:pt>
                <c:pt idx="4">
                  <c:v>1585.6600341796875</c:v>
                </c:pt>
                <c:pt idx="5">
                  <c:v>1585.47998046875</c:v>
                </c:pt>
                <c:pt idx="6">
                  <c:v>1585.47998046875</c:v>
                </c:pt>
                <c:pt idx="7">
                  <c:v>1585.43994140625</c:v>
                </c:pt>
                <c:pt idx="8">
                  <c:v>1583.8199462890625</c:v>
                </c:pt>
                <c:pt idx="9">
                  <c:v>1582.6199951171875</c:v>
                </c:pt>
                <c:pt idx="10">
                  <c:v>1580.5999755859375</c:v>
                </c:pt>
                <c:pt idx="11">
                  <c:v>1584.6500244140625</c:v>
                </c:pt>
                <c:pt idx="12">
                  <c:v>1587.3299560546875</c:v>
                </c:pt>
                <c:pt idx="13">
                  <c:v>1587.0899658203125</c:v>
                </c:pt>
                <c:pt idx="14">
                  <c:v>1585.760009765625</c:v>
                </c:pt>
                <c:pt idx="15">
                  <c:v>1586.280029296875</c:v>
                </c:pt>
                <c:pt idx="16">
                  <c:v>1586.469970703125</c:v>
                </c:pt>
                <c:pt idx="17">
                  <c:v>1586.97998046875</c:v>
                </c:pt>
                <c:pt idx="18">
                  <c:v>1585.6800537109375</c:v>
                </c:pt>
                <c:pt idx="19">
                  <c:v>1582.6500244140625</c:v>
                </c:pt>
                <c:pt idx="20">
                  <c:v>1578.7900390625</c:v>
                </c:pt>
                <c:pt idx="21">
                  <c:v>1578.52001953125</c:v>
                </c:pt>
                <c:pt idx="22">
                  <c:v>1579.8800048828125</c:v>
                </c:pt>
                <c:pt idx="23">
                  <c:v>1581.02001953125</c:v>
                </c:pt>
                <c:pt idx="24">
                  <c:v>1580.3900146484375</c:v>
                </c:pt>
                <c:pt idx="25">
                  <c:v>1579.72998046875</c:v>
                </c:pt>
                <c:pt idx="26">
                  <c:v>1579.5799560546875</c:v>
                </c:pt>
                <c:pt idx="27">
                  <c:v>1578.68994140625</c:v>
                </c:pt>
                <c:pt idx="28">
                  <c:v>1574.9100341796875</c:v>
                </c:pt>
                <c:pt idx="29">
                  <c:v>1569.199951171875</c:v>
                </c:pt>
                <c:pt idx="30">
                  <c:v>1568.949951171875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daily_14h00_data!$U$2:$U$32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daily_14h00_data!$W$2:$W$32</c:f>
              <c:numCache>
                <c:formatCode>General</c:formatCode>
                <c:ptCount val="31"/>
                <c:pt idx="0">
                  <c:v>3294357</c:v>
                </c:pt>
                <c:pt idx="1">
                  <c:v>2507191</c:v>
                </c:pt>
                <c:pt idx="2">
                  <c:v>3240939</c:v>
                </c:pt>
                <c:pt idx="3">
                  <c:v>3862777</c:v>
                </c:pt>
                <c:pt idx="4">
                  <c:v>4393266</c:v>
                </c:pt>
                <c:pt idx="5">
                  <c:v>5532432</c:v>
                </c:pt>
                <c:pt idx="6">
                  <c:v>3200907</c:v>
                </c:pt>
                <c:pt idx="7">
                  <c:v>4264363</c:v>
                </c:pt>
                <c:pt idx="8">
                  <c:v>3526155</c:v>
                </c:pt>
                <c:pt idx="9">
                  <c:v>4115945</c:v>
                </c:pt>
                <c:pt idx="10">
                  <c:v>5071430</c:v>
                </c:pt>
                <c:pt idx="11">
                  <c:v>4561348</c:v>
                </c:pt>
                <c:pt idx="12">
                  <c:v>4310406</c:v>
                </c:pt>
                <c:pt idx="13">
                  <c:v>3632942</c:v>
                </c:pt>
                <c:pt idx="14">
                  <c:v>3766549</c:v>
                </c:pt>
                <c:pt idx="15">
                  <c:v>5542424</c:v>
                </c:pt>
                <c:pt idx="16">
                  <c:v>3048056</c:v>
                </c:pt>
                <c:pt idx="17">
                  <c:v>2561426</c:v>
                </c:pt>
                <c:pt idx="18">
                  <c:v>2628707</c:v>
                </c:pt>
                <c:pt idx="19">
                  <c:v>3388930</c:v>
                </c:pt>
                <c:pt idx="20">
                  <c:v>5321823</c:v>
                </c:pt>
                <c:pt idx="21">
                  <c:v>2686984</c:v>
                </c:pt>
                <c:pt idx="22">
                  <c:v>2242728</c:v>
                </c:pt>
                <c:pt idx="23">
                  <c:v>1700981</c:v>
                </c:pt>
                <c:pt idx="24">
                  <c:v>1340909</c:v>
                </c:pt>
                <c:pt idx="25">
                  <c:v>1707835</c:v>
                </c:pt>
                <c:pt idx="26">
                  <c:v>2352696</c:v>
                </c:pt>
                <c:pt idx="27">
                  <c:v>2050667</c:v>
                </c:pt>
                <c:pt idx="28">
                  <c:v>4275996</c:v>
                </c:pt>
                <c:pt idx="29">
                  <c:v>5793382</c:v>
                </c:pt>
                <c:pt idx="30">
                  <c:v>64387</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daily_14h00_data!$U$2:$U$32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daily_14h00_data!$V$2:$V$32</c:f>
              <c:numCache>
                <c:formatCode>General</c:formatCode>
                <c:ptCount val="31"/>
                <c:pt idx="0">
                  <c:v>271.57998657226563</c:v>
                </c:pt>
                <c:pt idx="1">
                  <c:v>272.20999145507813</c:v>
                </c:pt>
                <c:pt idx="2">
                  <c:v>272.1199951171875</c:v>
                </c:pt>
                <c:pt idx="3">
                  <c:v>272.1099853515625</c:v>
                </c:pt>
                <c:pt idx="4">
                  <c:v>272.04000854492188</c:v>
                </c:pt>
                <c:pt idx="5">
                  <c:v>272.3900146484375</c:v>
                </c:pt>
                <c:pt idx="6">
                  <c:v>271.85000610351563</c:v>
                </c:pt>
                <c:pt idx="7">
                  <c:v>271.91000366210938</c:v>
                </c:pt>
                <c:pt idx="8">
                  <c:v>271.66000366210938</c:v>
                </c:pt>
                <c:pt idx="9">
                  <c:v>271.6099853515625</c:v>
                </c:pt>
                <c:pt idx="10">
                  <c:v>271.20999145507813</c:v>
                </c:pt>
                <c:pt idx="11">
                  <c:v>271.66000366210938</c:v>
                </c:pt>
                <c:pt idx="12">
                  <c:v>271.89999389648438</c:v>
                </c:pt>
                <c:pt idx="13">
                  <c:v>272.239990234375</c:v>
                </c:pt>
                <c:pt idx="14">
                  <c:v>272.10000610351563</c:v>
                </c:pt>
                <c:pt idx="15">
                  <c:v>272.39999389648438</c:v>
                </c:pt>
                <c:pt idx="16">
                  <c:v>272.3900146484375</c:v>
                </c:pt>
                <c:pt idx="17">
                  <c:v>272.45999145507813</c:v>
                </c:pt>
                <c:pt idx="18">
                  <c:v>272.41000366210938</c:v>
                </c:pt>
                <c:pt idx="19">
                  <c:v>272.02999877929688</c:v>
                </c:pt>
                <c:pt idx="20">
                  <c:v>271.29000854492188</c:v>
                </c:pt>
                <c:pt idx="21">
                  <c:v>271.16000366210938</c:v>
                </c:pt>
                <c:pt idx="22">
                  <c:v>271.35000610351563</c:v>
                </c:pt>
                <c:pt idx="23">
                  <c:v>271.79000854492188</c:v>
                </c:pt>
                <c:pt idx="24">
                  <c:v>271.69000244140625</c:v>
                </c:pt>
                <c:pt idx="25">
                  <c:v>271.54998779296875</c:v>
                </c:pt>
                <c:pt idx="26">
                  <c:v>271.26998901367188</c:v>
                </c:pt>
                <c:pt idx="27">
                  <c:v>271.1099853515625</c:v>
                </c:pt>
                <c:pt idx="28">
                  <c:v>270.47000122070313</c:v>
                </c:pt>
                <c:pt idx="29">
                  <c:v>269.66000366210938</c:v>
                </c:pt>
                <c:pt idx="30">
                  <c:v>269.57000732421875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daily_14h00_data!$AE$2:$AE$32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daily_14h00_data!$AG$2:$AG$32</c:f>
              <c:numCache>
                <c:formatCode>General</c:formatCode>
                <c:ptCount val="31"/>
                <c:pt idx="0">
                  <c:v>6108</c:v>
                </c:pt>
                <c:pt idx="1">
                  <c:v>2445</c:v>
                </c:pt>
                <c:pt idx="2">
                  <c:v>3379</c:v>
                </c:pt>
                <c:pt idx="3">
                  <c:v>6291</c:v>
                </c:pt>
                <c:pt idx="4">
                  <c:v>5107</c:v>
                </c:pt>
                <c:pt idx="5">
                  <c:v>4791</c:v>
                </c:pt>
                <c:pt idx="6">
                  <c:v>2851</c:v>
                </c:pt>
                <c:pt idx="7">
                  <c:v>4459</c:v>
                </c:pt>
                <c:pt idx="8">
                  <c:v>3351</c:v>
                </c:pt>
                <c:pt idx="9">
                  <c:v>5029</c:v>
                </c:pt>
                <c:pt idx="10">
                  <c:v>9303</c:v>
                </c:pt>
                <c:pt idx="11">
                  <c:v>5122</c:v>
                </c:pt>
                <c:pt idx="12">
                  <c:v>5820</c:v>
                </c:pt>
                <c:pt idx="13">
                  <c:v>4933</c:v>
                </c:pt>
                <c:pt idx="14">
                  <c:v>2463</c:v>
                </c:pt>
                <c:pt idx="15">
                  <c:v>2963</c:v>
                </c:pt>
                <c:pt idx="16">
                  <c:v>1943</c:v>
                </c:pt>
                <c:pt idx="17">
                  <c:v>4283</c:v>
                </c:pt>
                <c:pt idx="18">
                  <c:v>2260</c:v>
                </c:pt>
                <c:pt idx="19">
                  <c:v>2751</c:v>
                </c:pt>
                <c:pt idx="20">
                  <c:v>6086</c:v>
                </c:pt>
                <c:pt idx="21">
                  <c:v>3136</c:v>
                </c:pt>
                <c:pt idx="22">
                  <c:v>4468</c:v>
                </c:pt>
                <c:pt idx="23">
                  <c:v>3943</c:v>
                </c:pt>
                <c:pt idx="24">
                  <c:v>2623</c:v>
                </c:pt>
                <c:pt idx="25">
                  <c:v>4314</c:v>
                </c:pt>
                <c:pt idx="26">
                  <c:v>2340</c:v>
                </c:pt>
                <c:pt idx="27">
                  <c:v>1898</c:v>
                </c:pt>
                <c:pt idx="28">
                  <c:v>8035</c:v>
                </c:pt>
                <c:pt idx="29">
                  <c:v>13285</c:v>
                </c:pt>
                <c:pt idx="30">
                  <c:v>0</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daily_14h00_data!$AE$2:$AE$32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daily_14h00_data!$AF$2:$AF$32</c:f>
              <c:numCache>
                <c:formatCode>General</c:formatCode>
                <c:ptCount val="31"/>
                <c:pt idx="0">
                  <c:v>1727.199951171875</c:v>
                </c:pt>
                <c:pt idx="1">
                  <c:v>1729.5</c:v>
                </c:pt>
                <c:pt idx="2">
                  <c:v>1727.5999755859375</c:v>
                </c:pt>
                <c:pt idx="3">
                  <c:v>1728.5999755859375</c:v>
                </c:pt>
                <c:pt idx="4">
                  <c:v>1726.5999755859375</c:v>
                </c:pt>
                <c:pt idx="5">
                  <c:v>1726</c:v>
                </c:pt>
                <c:pt idx="6">
                  <c:v>1726.5</c:v>
                </c:pt>
                <c:pt idx="7">
                  <c:v>1724.800048828125</c:v>
                </c:pt>
                <c:pt idx="8">
                  <c:v>1723.800048828125</c:v>
                </c:pt>
                <c:pt idx="9">
                  <c:v>1721.300048828125</c:v>
                </c:pt>
                <c:pt idx="10">
                  <c:v>1719.699951171875</c:v>
                </c:pt>
                <c:pt idx="11">
                  <c:v>1722.800048828125</c:v>
                </c:pt>
                <c:pt idx="12">
                  <c:v>1725.199951171875</c:v>
                </c:pt>
                <c:pt idx="13">
                  <c:v>1724.5</c:v>
                </c:pt>
                <c:pt idx="14">
                  <c:v>1722.5</c:v>
                </c:pt>
                <c:pt idx="15">
                  <c:v>1724.5999755859375</c:v>
                </c:pt>
                <c:pt idx="16">
                  <c:v>1723.800048828125</c:v>
                </c:pt>
                <c:pt idx="17">
                  <c:v>1725.5999755859375</c:v>
                </c:pt>
                <c:pt idx="18">
                  <c:v>1724.5</c:v>
                </c:pt>
                <c:pt idx="19">
                  <c:v>1721.5</c:v>
                </c:pt>
                <c:pt idx="20">
                  <c:v>1719.699951171875</c:v>
                </c:pt>
                <c:pt idx="21">
                  <c:v>1719.800048828125</c:v>
                </c:pt>
                <c:pt idx="22">
                  <c:v>1721.5</c:v>
                </c:pt>
                <c:pt idx="23">
                  <c:v>1719.5</c:v>
                </c:pt>
                <c:pt idx="24">
                  <c:v>1719.0999755859375</c:v>
                </c:pt>
                <c:pt idx="25">
                  <c:v>1719</c:v>
                </c:pt>
                <c:pt idx="26">
                  <c:v>1720</c:v>
                </c:pt>
                <c:pt idx="27">
                  <c:v>1718.5999755859375</c:v>
                </c:pt>
                <c:pt idx="28">
                  <c:v>1715</c:v>
                </c:pt>
                <c:pt idx="29">
                  <c:v>1706</c:v>
                </c:pt>
                <c:pt idx="30">
                  <c:v>1708.199951171875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daily_14h00_data!$P$2:$P$32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daily_14h00_data!$R$2:$R$32</c:f>
              <c:numCache>
                <c:formatCode>General</c:formatCode>
                <c:ptCount val="31"/>
                <c:pt idx="0">
                  <c:v>0</c:v>
                </c:pt>
                <c:pt idx="1">
                  <c:v>0</c:v>
                </c:pt>
                <c:pt idx="2">
                  <c:v>0</c:v>
                </c:pt>
                <c:pt idx="3">
                  <c:v>35343858</c:v>
                </c:pt>
                <c:pt idx="4">
                  <c:v>22806492</c:v>
                </c:pt>
                <c:pt idx="5">
                  <c:v>18803157</c:v>
                </c:pt>
                <c:pt idx="6">
                  <c:v>19275787</c:v>
                </c:pt>
                <c:pt idx="7">
                  <c:v>14146344</c:v>
                </c:pt>
                <c:pt idx="8">
                  <c:v>22097551</c:v>
                </c:pt>
                <c:pt idx="9">
                  <c:v>12095571</c:v>
                </c:pt>
                <c:pt idx="10">
                  <c:v>13646503</c:v>
                </c:pt>
                <c:pt idx="11">
                  <c:v>11223216</c:v>
                </c:pt>
                <c:pt idx="12">
                  <c:v>12590539</c:v>
                </c:pt>
                <c:pt idx="13">
                  <c:v>10954060</c:v>
                </c:pt>
                <c:pt idx="14">
                  <c:v>7492766</c:v>
                </c:pt>
                <c:pt idx="15">
                  <c:v>6870798</c:v>
                </c:pt>
                <c:pt idx="16">
                  <c:v>8704032</c:v>
                </c:pt>
                <c:pt idx="17">
                  <c:v>7325298</c:v>
                </c:pt>
                <c:pt idx="18">
                  <c:v>9988149</c:v>
                </c:pt>
                <c:pt idx="19">
                  <c:v>14737270</c:v>
                </c:pt>
                <c:pt idx="20">
                  <c:v>17187558</c:v>
                </c:pt>
                <c:pt idx="21">
                  <c:v>12722941</c:v>
                </c:pt>
                <c:pt idx="22">
                  <c:v>7577497</c:v>
                </c:pt>
                <c:pt idx="23">
                  <c:v>6991169</c:v>
                </c:pt>
                <c:pt idx="24">
                  <c:v>7335166</c:v>
                </c:pt>
                <c:pt idx="25">
                  <c:v>10185406</c:v>
                </c:pt>
                <c:pt idx="26">
                  <c:v>9373584</c:v>
                </c:pt>
                <c:pt idx="27">
                  <c:v>11058117</c:v>
                </c:pt>
                <c:pt idx="28">
                  <c:v>16583867</c:v>
                </c:pt>
                <c:pt idx="29">
                  <c:v>25546262</c:v>
                </c:pt>
                <c:pt idx="30">
                  <c:v>104499</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daily_14h00_data!$P$2:$P$32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daily_14h00_data!$Q$2:$Q$32</c:f>
              <c:numCache>
                <c:formatCode>General</c:formatCode>
                <c:ptCount val="31"/>
                <c:pt idx="0">
                  <c:v>1734.8499755859375</c:v>
                </c:pt>
                <c:pt idx="1">
                  <c:v>1734.8499755859375</c:v>
                </c:pt>
                <c:pt idx="2">
                  <c:v>1734.8499755859375</c:v>
                </c:pt>
                <c:pt idx="3">
                  <c:v>1737.4599609375</c:v>
                </c:pt>
                <c:pt idx="4">
                  <c:v>1734.0699462890625</c:v>
                </c:pt>
                <c:pt idx="5">
                  <c:v>1733.5699462890625</c:v>
                </c:pt>
                <c:pt idx="6">
                  <c:v>1733.4599609375</c:v>
                </c:pt>
                <c:pt idx="7">
                  <c:v>1732.8900146484375</c:v>
                </c:pt>
                <c:pt idx="8">
                  <c:v>1730.8399658203125</c:v>
                </c:pt>
                <c:pt idx="9">
                  <c:v>1729.9100341796875</c:v>
                </c:pt>
                <c:pt idx="10">
                  <c:v>1726.43994140625</c:v>
                </c:pt>
                <c:pt idx="11">
                  <c:v>1731.260009765625</c:v>
                </c:pt>
                <c:pt idx="12">
                  <c:v>1732.8299560546875</c:v>
                </c:pt>
                <c:pt idx="13">
                  <c:v>1732.3299560546875</c:v>
                </c:pt>
                <c:pt idx="14">
                  <c:v>1730.4300537109375</c:v>
                </c:pt>
                <c:pt idx="15">
                  <c:v>1730.6099853515625</c:v>
                </c:pt>
                <c:pt idx="16">
                  <c:v>1730.97998046875</c:v>
                </c:pt>
                <c:pt idx="17">
                  <c:v>1731.969970703125</c:v>
                </c:pt>
                <c:pt idx="18">
                  <c:v>1730.949951171875</c:v>
                </c:pt>
                <c:pt idx="19">
                  <c:v>1727.1400146484375</c:v>
                </c:pt>
                <c:pt idx="20">
                  <c:v>1722.8299560546875</c:v>
                </c:pt>
                <c:pt idx="21">
                  <c:v>1722.93994140625</c:v>
                </c:pt>
                <c:pt idx="22">
                  <c:v>1724.72998046875</c:v>
                </c:pt>
                <c:pt idx="23">
                  <c:v>1726</c:v>
                </c:pt>
                <c:pt idx="24">
                  <c:v>1725.47998046875</c:v>
                </c:pt>
                <c:pt idx="25">
                  <c:v>1724.469970703125</c:v>
                </c:pt>
                <c:pt idx="26">
                  <c:v>1723.9200439453125</c:v>
                </c:pt>
                <c:pt idx="27">
                  <c:v>1722.97998046875</c:v>
                </c:pt>
                <c:pt idx="28">
                  <c:v>1718.3399658203125</c:v>
                </c:pt>
                <c:pt idx="29">
                  <c:v>1711.1199951171875</c:v>
                </c:pt>
                <c:pt idx="30">
                  <c:v>1711.27001953125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daily_14h00_data!$Z$2:$Z$32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daily_14h00_data!$AB$2:$AB$32</c:f>
              <c:numCache>
                <c:formatCode>General</c:formatCode>
                <c:ptCount val="31"/>
                <c:pt idx="0">
                  <c:v>4736795</c:v>
                </c:pt>
                <c:pt idx="1">
                  <c:v>6003050</c:v>
                </c:pt>
                <c:pt idx="2">
                  <c:v>5003320</c:v>
                </c:pt>
                <c:pt idx="3">
                  <c:v>4637177</c:v>
                </c:pt>
                <c:pt idx="4">
                  <c:v>4328931</c:v>
                </c:pt>
                <c:pt idx="5">
                  <c:v>4438073</c:v>
                </c:pt>
                <c:pt idx="6">
                  <c:v>3427658</c:v>
                </c:pt>
                <c:pt idx="7">
                  <c:v>2383290</c:v>
                </c:pt>
                <c:pt idx="8">
                  <c:v>3147950</c:v>
                </c:pt>
                <c:pt idx="9">
                  <c:v>2507686</c:v>
                </c:pt>
                <c:pt idx="10">
                  <c:v>4259398</c:v>
                </c:pt>
                <c:pt idx="11">
                  <c:v>2322913</c:v>
                </c:pt>
                <c:pt idx="12">
                  <c:v>2609126</c:v>
                </c:pt>
                <c:pt idx="13">
                  <c:v>2132491</c:v>
                </c:pt>
                <c:pt idx="14">
                  <c:v>2271552</c:v>
                </c:pt>
                <c:pt idx="15">
                  <c:v>3054648</c:v>
                </c:pt>
                <c:pt idx="16">
                  <c:v>2802852</c:v>
                </c:pt>
                <c:pt idx="17">
                  <c:v>3052365</c:v>
                </c:pt>
                <c:pt idx="18">
                  <c:v>3195934</c:v>
                </c:pt>
                <c:pt idx="19">
                  <c:v>1647786</c:v>
                </c:pt>
                <c:pt idx="20">
                  <c:v>2344168</c:v>
                </c:pt>
                <c:pt idx="21">
                  <c:v>2621815</c:v>
                </c:pt>
                <c:pt idx="22">
                  <c:v>2294484</c:v>
                </c:pt>
                <c:pt idx="23">
                  <c:v>2014442</c:v>
                </c:pt>
                <c:pt idx="24">
                  <c:v>1168755</c:v>
                </c:pt>
                <c:pt idx="25">
                  <c:v>988998</c:v>
                </c:pt>
                <c:pt idx="26">
                  <c:v>1234496</c:v>
                </c:pt>
                <c:pt idx="27">
                  <c:v>1420511</c:v>
                </c:pt>
                <c:pt idx="28">
                  <c:v>1843651</c:v>
                </c:pt>
                <c:pt idx="29">
                  <c:v>4131346</c:v>
                </c:pt>
                <c:pt idx="30">
                  <c:v>46409</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daily_14h00_data!$Z$2:$Z$32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daily_14h00_data!$AA$2:$AA$32</c:f>
              <c:numCache>
                <c:formatCode>General</c:formatCode>
                <c:ptCount val="31"/>
                <c:pt idx="0">
                  <c:v>108.47000122070313</c:v>
                </c:pt>
                <c:pt idx="1">
                  <c:v>108.77999877929688</c:v>
                </c:pt>
                <c:pt idx="2">
                  <c:v>109.08999633789063</c:v>
                </c:pt>
                <c:pt idx="3">
                  <c:v>109.12000274658203</c:v>
                </c:pt>
                <c:pt idx="4">
                  <c:v>109.18000030517578</c:v>
                </c:pt>
                <c:pt idx="5">
                  <c:v>109.09999847412109</c:v>
                </c:pt>
                <c:pt idx="6">
                  <c:v>108.94999694824219</c:v>
                </c:pt>
                <c:pt idx="7">
                  <c:v>108.94000244140625</c:v>
                </c:pt>
                <c:pt idx="8">
                  <c:v>108.84999847412109</c:v>
                </c:pt>
                <c:pt idx="9">
                  <c:v>108.84999847412109</c:v>
                </c:pt>
                <c:pt idx="10">
                  <c:v>108.75</c:v>
                </c:pt>
                <c:pt idx="11">
                  <c:v>108.79000091552734</c:v>
                </c:pt>
                <c:pt idx="12">
                  <c:v>108.83000183105469</c:v>
                </c:pt>
                <c:pt idx="13">
                  <c:v>108.80000305175781</c:v>
                </c:pt>
                <c:pt idx="14">
                  <c:v>108.87000274658203</c:v>
                </c:pt>
                <c:pt idx="15">
                  <c:v>108.84999847412109</c:v>
                </c:pt>
                <c:pt idx="16">
                  <c:v>108.90000152587891</c:v>
                </c:pt>
                <c:pt idx="17">
                  <c:v>108.90000152587891</c:v>
                </c:pt>
                <c:pt idx="18">
                  <c:v>109.02999877929688</c:v>
                </c:pt>
                <c:pt idx="19">
                  <c:v>108.87000274658203</c:v>
                </c:pt>
                <c:pt idx="20">
                  <c:v>108.75</c:v>
                </c:pt>
                <c:pt idx="21">
                  <c:v>108.68000030517578</c:v>
                </c:pt>
                <c:pt idx="22">
                  <c:v>108.75</c:v>
                </c:pt>
                <c:pt idx="23">
                  <c:v>108.73999786376953</c:v>
                </c:pt>
                <c:pt idx="24">
                  <c:v>108.73999786376953</c:v>
                </c:pt>
                <c:pt idx="25">
                  <c:v>108.79000091552734</c:v>
                </c:pt>
                <c:pt idx="26">
                  <c:v>108.73999786376953</c:v>
                </c:pt>
                <c:pt idx="27">
                  <c:v>108.75</c:v>
                </c:pt>
                <c:pt idx="28">
                  <c:v>108.62999725341797</c:v>
                </c:pt>
                <c:pt idx="29">
                  <c:v>108.33000183105469</c:v>
                </c:pt>
                <c:pt idx="30">
                  <c:v>108.45999908447266</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2.8527430047508084E-2"/>
          <c:y val="4.548105165083683E-2"/>
          <c:w val="0.80155239236418452"/>
          <c:h val="0.7275923751792831"/>
        </c:manualLayout>
      </c:layout>
      <c:barChart>
        <c:barDir val="col"/>
        <c:grouping val="clustered"/>
        <c:varyColors val="0"/>
        <c:ser>
          <c:idx val="1"/>
          <c:order val="1"/>
          <c:spPr>
            <a:solidFill>
              <a:schemeClr val="tx1">
                <a:lumMod val="50000"/>
                <a:lumOff val="50000"/>
                <a:alpha val="50000"/>
              </a:schemeClr>
            </a:solidFill>
            <a:ln>
              <a:noFill/>
            </a:ln>
            <a:effectLst/>
          </c:spPr>
          <c:invertIfNegative val="0"/>
          <c:cat>
            <c:numRef>
              <c:f>daily_14h00_data!$AJ$2:$AJ$32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daily_14h00_data!$AL$2:$AL$32</c:f>
              <c:numCache>
                <c:formatCode>General</c:formatCode>
                <c:ptCount val="31"/>
                <c:pt idx="0">
                  <c:v>41</c:v>
                </c:pt>
                <c:pt idx="1">
                  <c:v>15</c:v>
                </c:pt>
                <c:pt idx="2">
                  <c:v>64</c:v>
                </c:pt>
                <c:pt idx="3">
                  <c:v>51</c:v>
                </c:pt>
                <c:pt idx="4">
                  <c:v>39</c:v>
                </c:pt>
                <c:pt idx="5">
                  <c:v>29</c:v>
                </c:pt>
                <c:pt idx="6">
                  <c:v>10</c:v>
                </c:pt>
                <c:pt idx="7">
                  <c:v>27</c:v>
                </c:pt>
                <c:pt idx="8">
                  <c:v>8</c:v>
                </c:pt>
                <c:pt idx="9">
                  <c:v>23</c:v>
                </c:pt>
                <c:pt idx="10">
                  <c:v>48</c:v>
                </c:pt>
                <c:pt idx="11">
                  <c:v>17</c:v>
                </c:pt>
                <c:pt idx="12">
                  <c:v>13</c:v>
                </c:pt>
                <c:pt idx="13">
                  <c:v>11</c:v>
                </c:pt>
                <c:pt idx="14">
                  <c:v>9</c:v>
                </c:pt>
                <c:pt idx="15">
                  <c:v>4</c:v>
                </c:pt>
                <c:pt idx="16">
                  <c:v>11</c:v>
                </c:pt>
                <c:pt idx="17">
                  <c:v>20</c:v>
                </c:pt>
                <c:pt idx="18">
                  <c:v>2</c:v>
                </c:pt>
                <c:pt idx="19">
                  <c:v>7</c:v>
                </c:pt>
                <c:pt idx="20">
                  <c:v>22</c:v>
                </c:pt>
                <c:pt idx="21">
                  <c:v>7</c:v>
                </c:pt>
                <c:pt idx="22">
                  <c:v>3</c:v>
                </c:pt>
                <c:pt idx="23">
                  <c:v>1</c:v>
                </c:pt>
                <c:pt idx="24">
                  <c:v>6</c:v>
                </c:pt>
                <c:pt idx="25">
                  <c:v>20</c:v>
                </c:pt>
                <c:pt idx="26">
                  <c:v>7</c:v>
                </c:pt>
                <c:pt idx="27">
                  <c:v>1</c:v>
                </c:pt>
                <c:pt idx="28">
                  <c:v>69</c:v>
                </c:pt>
                <c:pt idx="29">
                  <c:v>63</c:v>
                </c:pt>
                <c:pt idx="30">
                  <c:v>0</c:v>
                </c:pt>
              </c:numCache>
            </c:numRef>
          </c:val>
          <c:extLst>
            <c:ext xmlns:c16="http://schemas.microsoft.com/office/drawing/2014/chart" uri="{C3380CC4-5D6E-409C-BE32-E72D297353CC}">
              <c16:uniqueId val="{00000000-1B30-465B-8F01-61CF105B2531}"/>
            </c:ext>
          </c:extLst>
        </c:ser>
        <c:dLbls>
          <c:showLegendKey val="0"/>
          <c:showVal val="0"/>
          <c:showCatName val="0"/>
          <c:showSerName val="0"/>
          <c:showPercent val="0"/>
          <c:showBubbleSize val="0"/>
        </c:dLbls>
        <c:gapWidth val="0"/>
        <c:axId val="2058526863"/>
        <c:axId val="2058528783"/>
      </c:barChart>
      <c:lineChart>
        <c:grouping val="standard"/>
        <c:varyColors val="0"/>
        <c:ser>
          <c:idx val="0"/>
          <c:order val="0"/>
          <c:spPr>
            <a:ln w="19050" cap="rnd">
              <a:solidFill>
                <a:srgbClr val="054372"/>
              </a:solidFill>
              <a:round/>
            </a:ln>
            <a:effectLst/>
          </c:spPr>
          <c:marker>
            <c:symbol val="none"/>
          </c:marker>
          <c:cat>
            <c:numRef>
              <c:f>daily_14h00_data!$AJ$2:$AJ$32</c:f>
              <c:numCache>
                <mc:AlternateContent xmlns:mc="http://schemas.openxmlformats.org/markup-compatibility/2006">
                  <mc:Choice Requires="c16r2">
                    <c16r2:formatcode2>[$-en-001,1]hh:mm;@</c16r2:formatcode2>
                  </mc:Choice>
                  <mc:Fallback>
                    <c:formatCode>[$]hh:mm;@</c:formatCode>
                  </mc:Fallback>
                </mc:AlternateContent>
                <c:ptCount val="31"/>
                <c:pt idx="0">
                  <c:v>45877.375</c:v>
                </c:pt>
                <c:pt idx="1">
                  <c:v>45877.378472222219</c:v>
                </c:pt>
                <c:pt idx="2">
                  <c:v>45877.381944444445</c:v>
                </c:pt>
                <c:pt idx="3">
                  <c:v>45877.385416666664</c:v>
                </c:pt>
                <c:pt idx="4">
                  <c:v>45877.388888888891</c:v>
                </c:pt>
                <c:pt idx="5">
                  <c:v>45877.392361111109</c:v>
                </c:pt>
                <c:pt idx="6">
                  <c:v>45877.395833333336</c:v>
                </c:pt>
                <c:pt idx="7">
                  <c:v>45877.399305555555</c:v>
                </c:pt>
                <c:pt idx="8">
                  <c:v>45877.402777777781</c:v>
                </c:pt>
                <c:pt idx="9">
                  <c:v>45877.40625</c:v>
                </c:pt>
                <c:pt idx="10">
                  <c:v>45877.409722222219</c:v>
                </c:pt>
                <c:pt idx="11">
                  <c:v>45877.413194444445</c:v>
                </c:pt>
                <c:pt idx="12">
                  <c:v>45877.416666666664</c:v>
                </c:pt>
                <c:pt idx="13">
                  <c:v>45877.420138888891</c:v>
                </c:pt>
                <c:pt idx="14">
                  <c:v>45877.423611111109</c:v>
                </c:pt>
                <c:pt idx="15">
                  <c:v>45877.427083333336</c:v>
                </c:pt>
                <c:pt idx="16">
                  <c:v>45877.430555555555</c:v>
                </c:pt>
                <c:pt idx="17">
                  <c:v>45877.434027777781</c:v>
                </c:pt>
                <c:pt idx="18">
                  <c:v>45877.4375</c:v>
                </c:pt>
                <c:pt idx="19">
                  <c:v>45877.440972222219</c:v>
                </c:pt>
                <c:pt idx="20">
                  <c:v>45877.444444444445</c:v>
                </c:pt>
                <c:pt idx="21">
                  <c:v>45877.447916666664</c:v>
                </c:pt>
                <c:pt idx="22">
                  <c:v>45877.451388888891</c:v>
                </c:pt>
                <c:pt idx="23">
                  <c:v>45877.454861111109</c:v>
                </c:pt>
                <c:pt idx="24">
                  <c:v>45877.458333333336</c:v>
                </c:pt>
                <c:pt idx="25">
                  <c:v>45877.461805555555</c:v>
                </c:pt>
                <c:pt idx="26">
                  <c:v>45877.465277777781</c:v>
                </c:pt>
                <c:pt idx="27">
                  <c:v>45877.46875</c:v>
                </c:pt>
                <c:pt idx="28">
                  <c:v>45877.472222222219</c:v>
                </c:pt>
                <c:pt idx="29">
                  <c:v>45877.475694444445</c:v>
                </c:pt>
                <c:pt idx="30">
                  <c:v>45877.479166666664</c:v>
                </c:pt>
              </c:numCache>
            </c:numRef>
          </c:cat>
          <c:val>
            <c:numRef>
              <c:f>daily_14h00_data!$AK$2:$AK$32</c:f>
              <c:numCache>
                <c:formatCode>General</c:formatCode>
                <c:ptCount val="31"/>
                <c:pt idx="0">
                  <c:v>1722.4000244140625</c:v>
                </c:pt>
                <c:pt idx="1">
                  <c:v>1723</c:v>
                </c:pt>
                <c:pt idx="2">
                  <c:v>1721</c:v>
                </c:pt>
                <c:pt idx="3">
                  <c:v>1722</c:v>
                </c:pt>
                <c:pt idx="4">
                  <c:v>1719.800048828125</c:v>
                </c:pt>
                <c:pt idx="5">
                  <c:v>1720</c:v>
                </c:pt>
                <c:pt idx="6">
                  <c:v>1719.199951171875</c:v>
                </c:pt>
                <c:pt idx="7">
                  <c:v>1717.5999755859375</c:v>
                </c:pt>
                <c:pt idx="8">
                  <c:v>1717.300048828125</c:v>
                </c:pt>
                <c:pt idx="9">
                  <c:v>1715.9000244140625</c:v>
                </c:pt>
                <c:pt idx="10">
                  <c:v>1713.0999755859375</c:v>
                </c:pt>
                <c:pt idx="11">
                  <c:v>1715.4000244140625</c:v>
                </c:pt>
                <c:pt idx="12">
                  <c:v>1717.699951171875</c:v>
                </c:pt>
                <c:pt idx="13">
                  <c:v>1718</c:v>
                </c:pt>
                <c:pt idx="14">
                  <c:v>1715.300048828125</c:v>
                </c:pt>
                <c:pt idx="15">
                  <c:v>1717.0999755859375</c:v>
                </c:pt>
                <c:pt idx="16">
                  <c:v>1716.800048828125</c:v>
                </c:pt>
                <c:pt idx="17">
                  <c:v>1720</c:v>
                </c:pt>
                <c:pt idx="18">
                  <c:v>1717.199951171875</c:v>
                </c:pt>
                <c:pt idx="19">
                  <c:v>1714.300048828125</c:v>
                </c:pt>
                <c:pt idx="20">
                  <c:v>1713.5999755859375</c:v>
                </c:pt>
                <c:pt idx="21">
                  <c:v>1713</c:v>
                </c:pt>
                <c:pt idx="22">
                  <c:v>1713.300048828125</c:v>
                </c:pt>
                <c:pt idx="23">
                  <c:v>1715.300048828125</c:v>
                </c:pt>
                <c:pt idx="24">
                  <c:v>1713.5</c:v>
                </c:pt>
                <c:pt idx="25">
                  <c:v>1712.4000244140625</c:v>
                </c:pt>
                <c:pt idx="26">
                  <c:v>1714.0999755859375</c:v>
                </c:pt>
                <c:pt idx="27">
                  <c:v>1711.699951171875</c:v>
                </c:pt>
                <c:pt idx="28">
                  <c:v>1708.9000244140625</c:v>
                </c:pt>
                <c:pt idx="29">
                  <c:v>1700.5</c:v>
                </c:pt>
                <c:pt idx="30">
                  <c:v>1703.4000244140625</c:v>
                </c:pt>
              </c:numCache>
            </c:numRef>
          </c:val>
          <c:smooth val="1"/>
          <c:extLst>
            <c:ext xmlns:c16="http://schemas.microsoft.com/office/drawing/2014/chart" uri="{C3380CC4-5D6E-409C-BE32-E72D297353CC}">
              <c16:uniqueId val="{00000001-1B30-465B-8F01-61CF105B2531}"/>
            </c:ext>
          </c:extLst>
        </c:ser>
        <c:dLbls>
          <c:showLegendKey val="0"/>
          <c:showVal val="0"/>
          <c:showCatName val="0"/>
          <c:showSerName val="0"/>
          <c:showPercent val="0"/>
          <c:showBubbleSize val="0"/>
        </c:dLbls>
        <c:marker val="1"/>
        <c:smooth val="0"/>
        <c:axId val="738821711"/>
        <c:axId val="738821231"/>
      </c:lineChart>
      <c:catAx>
        <c:axId val="2058526863"/>
        <c:scaling>
          <c:orientation val="minMax"/>
        </c:scaling>
        <c:delete val="0"/>
        <c:axPos val="b"/>
        <c:numFmt formatCode="[$]hh:mm;@" c16r2:formatcode2="[$-en-001,1]h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8783"/>
        <c:crosses val="autoZero"/>
        <c:auto val="1"/>
        <c:lblAlgn val="ctr"/>
        <c:lblOffset val="100"/>
        <c:noMultiLvlLbl val="0"/>
      </c:catAx>
      <c:valAx>
        <c:axId val="2058528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2058526863"/>
        <c:crosses val="autoZero"/>
        <c:crossBetween val="between"/>
      </c:valAx>
      <c:valAx>
        <c:axId val="738821231"/>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8821711"/>
        <c:crosses val="max"/>
        <c:crossBetween val="between"/>
      </c:valAx>
      <c:catAx>
        <c:axId val="738821711"/>
        <c:scaling>
          <c:orientation val="minMax"/>
        </c:scaling>
        <c:delete val="1"/>
        <c:axPos val="b"/>
        <c:numFmt formatCode="[$]hh:mm;@" c16r2:formatcode2="[$-en-001,1]hh:mm;@" sourceLinked="1"/>
        <c:majorTickMark val="out"/>
        <c:minorTickMark val="none"/>
        <c:tickLblPos val="nextTo"/>
        <c:crossAx val="738821231"/>
        <c:crosses val="autoZero"/>
        <c:auto val="1"/>
        <c:lblAlgn val="ctr"/>
        <c:lblOffset val="100"/>
        <c:noMultiLvlLbl val="0"/>
      </c:cat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800" baseline="0">
          <a:solidFill>
            <a:sysClr val="windowText" lastClr="000000"/>
          </a:solidFill>
          <a:ea typeface="Calibri" panose="020F0502020204030204" pitchFamily="34" charset="0"/>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D15F78AC-CC82-42E9-90B4-1DA8928C1AEA}">
          <cx:spPr>
            <a:solidFill>
              <a:srgbClr val="00B050"/>
            </a:solidFill>
          </cx:spPr>
          <cx:dataLabels>
            <cx:numFmt formatCode="#,##0.00 &quot;Tỷ&quot;" sourceLinked="0"/>
            <cx:txPr>
              <a:bodyPr spcFirstLastPara="1" vertOverflow="ellipsis" horzOverflow="overflow" wrap="square" lIns="0" tIns="0" rIns="0" bIns="0" anchor="ctr" anchorCtr="1"/>
              <a:lstStyle/>
              <a:p>
                <a:pPr algn="ctr" rtl="0">
                  <a:defRPr sz="800" b="1"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VPB</a:t>
                  </a:r>
                </a:p>
                <a:p>
                  <a:pPr algn="ctr" rtl="0">
                    <a:defRPr/>
                  </a:pPr>
                  <a:r>
                    <a:rPr lang="en-US" sz="800" b="1" i="0" u="none" strike="noStrike" baseline="0">
                      <a:solidFill>
                        <a:sysClr val="window" lastClr="FFFFFF"/>
                      </a:solidFill>
                      <a:latin typeface="Calibri" panose="020F0502020204030204"/>
                    </a:rPr>
                    <a:t>224.73 Tỷ</a:t>
                  </a:r>
                </a:p>
              </cx:txPr>
            </cx:dataLabel>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_xlchart.v1.8</cx:f>
      </cx:numDim>
    </cx:data>
  </cx:chartData>
  <cx:chart>
    <cx:plotArea>
      <cx:plotAreaRegion>
        <cx:series layoutId="treemap" uniqueId="{7946845A-9BD3-499F-9073-DF60610BD80B}">
          <cx:spPr>
            <a:solidFill>
              <a:srgbClr val="FF0000"/>
            </a:solidFill>
          </cx:spPr>
          <cx:dataLabels>
            <cx:numFmt formatCode="#,##0.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9">
              <cx:txPr>
                <a:bodyPr spcFirstLastPara="1" vertOverflow="ellipsis" horzOverflow="overflow" wrap="square" lIns="0" tIns="0" rIns="0" bIns="0" anchor="ctr" anchorCtr="1"/>
                <a:lstStyle/>
                <a:p>
                  <a:pPr algn="ctr" rtl="0">
                    <a:defRPr sz="800" b="1" i="0" baseline="0"/>
                  </a:pPr>
                  <a:r>
                    <a:rPr lang="en-US" sz="800" b="1" i="0" u="none" strike="noStrike" baseline="0">
                      <a:solidFill>
                        <a:sysClr val="window" lastClr="FFFFFF"/>
                      </a:solidFill>
                      <a:latin typeface="Calibri" panose="020F0502020204030204"/>
                    </a:rPr>
                    <a:t>BID</a:t>
                  </a:r>
                </a:p>
                <a:p>
                  <a:pPr algn="ctr" rtl="0">
                    <a:defRPr sz="800" b="1" i="0" baseline="0"/>
                  </a:pPr>
                  <a:r>
                    <a:rPr lang="en-US" sz="800" b="1" i="0" u="none" strike="noStrike" baseline="0">
                      <a:solidFill>
                        <a:sysClr val="window" lastClr="FFFFFF"/>
                      </a:solidFill>
                      <a:latin typeface="Calibri" panose="020F0502020204030204"/>
                    </a:rPr>
                    <a:t>216.02 Tỷ</a:t>
                  </a:r>
                </a:p>
              </cx:txPr>
            </cx:dataLabel>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2.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1.xml"/><Relationship Id="rId2" Type="http://schemas.openxmlformats.org/officeDocument/2006/relationships/chart" Target="../charts/chart2.xml"/><Relationship Id="rId16" Type="http://schemas.openxmlformats.org/officeDocument/2006/relationships/chart" Target="../charts/chart15.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5" Type="http://schemas.openxmlformats.org/officeDocument/2006/relationships/chart" Target="../charts/chart14.xml"/><Relationship Id="rId10" Type="http://schemas.openxmlformats.org/officeDocument/2006/relationships/image" Target="../media/image9.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2.xml"/><Relationship Id="rId7" Type="http://schemas.microsoft.com/office/2014/relationships/chartEx" Target="../charts/chartEx2.xml"/><Relationship Id="rId2" Type="http://schemas.openxmlformats.org/officeDocument/2006/relationships/image" Target="../media/image9.png"/><Relationship Id="rId1" Type="http://schemas.openxmlformats.org/officeDocument/2006/relationships/chart" Target="../charts/chart21.xml"/><Relationship Id="rId6" Type="http://schemas.microsoft.com/office/2014/relationships/chartEx" Target="../charts/chartEx1.xml"/><Relationship Id="rId5" Type="http://schemas.openxmlformats.org/officeDocument/2006/relationships/chart" Target="../charts/chart24.xml"/><Relationship Id="rId10" Type="http://schemas.openxmlformats.org/officeDocument/2006/relationships/chart" Target="../charts/chart27.xml"/><Relationship Id="rId4" Type="http://schemas.openxmlformats.org/officeDocument/2006/relationships/chart" Target="../charts/chart23.xml"/><Relationship Id="rId9"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9.xml"/><Relationship Id="rId7" Type="http://schemas.openxmlformats.org/officeDocument/2006/relationships/chart" Target="../charts/chart33.xml"/><Relationship Id="rId2" Type="http://schemas.openxmlformats.org/officeDocument/2006/relationships/chart" Target="../charts/chart28.xml"/><Relationship Id="rId1" Type="http://schemas.openxmlformats.org/officeDocument/2006/relationships/image" Target="../media/image9.png"/><Relationship Id="rId6" Type="http://schemas.openxmlformats.org/officeDocument/2006/relationships/chart" Target="../charts/chart32.xml"/><Relationship Id="rId5" Type="http://schemas.openxmlformats.org/officeDocument/2006/relationships/chart" Target="../charts/chart31.xml"/><Relationship Id="rId4"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2</xdr:col>
      <xdr:colOff>0</xdr:colOff>
      <xdr:row>9</xdr:row>
      <xdr:rowOff>12560</xdr:rowOff>
    </xdr:from>
    <xdr:to>
      <xdr:col>5</xdr:col>
      <xdr:colOff>12562</xdr:colOff>
      <xdr:row>15</xdr:row>
      <xdr:rowOff>122115</xdr:rowOff>
    </xdr:to>
    <xdr:graphicFrame macro="">
      <xdr:nvGraphicFramePr>
        <xdr:cNvPr id="11" name="Chart 10">
          <a:extLst>
            <a:ext uri="{FF2B5EF4-FFF2-40B4-BE49-F238E27FC236}">
              <a16:creationId xmlns:a16="http://schemas.microsoft.com/office/drawing/2014/main" id="{A651CA9C-8BE3-43E6-A959-0140BCDFD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485670</xdr:colOff>
      <xdr:row>10</xdr:row>
      <xdr:rowOff>161193</xdr:rowOff>
    </xdr:from>
    <xdr:to>
      <xdr:col>9</xdr:col>
      <xdr:colOff>4187</xdr:colOff>
      <xdr:row>15</xdr:row>
      <xdr:rowOff>117231</xdr:rowOff>
    </xdr:to>
    <xdr:graphicFrame macro="">
      <xdr:nvGraphicFramePr>
        <xdr:cNvPr id="16" name="Chart 15">
          <a:extLst>
            <a:ext uri="{FF2B5EF4-FFF2-40B4-BE49-F238E27FC236}">
              <a16:creationId xmlns:a16="http://schemas.microsoft.com/office/drawing/2014/main" id="{A35D7CA8-69CA-4D24-B2AD-318996508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485669</xdr:colOff>
      <xdr:row>10</xdr:row>
      <xdr:rowOff>170960</xdr:rowOff>
    </xdr:from>
    <xdr:to>
      <xdr:col>13</xdr:col>
      <xdr:colOff>4186</xdr:colOff>
      <xdr:row>15</xdr:row>
      <xdr:rowOff>112345</xdr:rowOff>
    </xdr:to>
    <xdr:graphicFrame macro="">
      <xdr:nvGraphicFramePr>
        <xdr:cNvPr id="17" name="Chart 16">
          <a:extLst>
            <a:ext uri="{FF2B5EF4-FFF2-40B4-BE49-F238E27FC236}">
              <a16:creationId xmlns:a16="http://schemas.microsoft.com/office/drawing/2014/main" id="{CFD932EF-1B57-4F94-8781-FAA19A379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159098</xdr:colOff>
      <xdr:row>17</xdr:row>
      <xdr:rowOff>151422</xdr:rowOff>
    </xdr:from>
    <xdr:to>
      <xdr:col>5</xdr:col>
      <xdr:colOff>8374</xdr:colOff>
      <xdr:row>22</xdr:row>
      <xdr:rowOff>102577</xdr:rowOff>
    </xdr:to>
    <xdr:graphicFrame macro="">
      <xdr:nvGraphicFramePr>
        <xdr:cNvPr id="18" name="Chart 17">
          <a:extLst>
            <a:ext uri="{FF2B5EF4-FFF2-40B4-BE49-F238E27FC236}">
              <a16:creationId xmlns:a16="http://schemas.microsoft.com/office/drawing/2014/main" id="{D3DCB4FB-59A0-4C2B-8227-E44226390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485670</xdr:colOff>
      <xdr:row>17</xdr:row>
      <xdr:rowOff>166077</xdr:rowOff>
    </xdr:from>
    <xdr:to>
      <xdr:col>9</xdr:col>
      <xdr:colOff>4187</xdr:colOff>
      <xdr:row>22</xdr:row>
      <xdr:rowOff>107462</xdr:rowOff>
    </xdr:to>
    <xdr:graphicFrame macro="">
      <xdr:nvGraphicFramePr>
        <xdr:cNvPr id="19" name="Chart 18">
          <a:extLst>
            <a:ext uri="{FF2B5EF4-FFF2-40B4-BE49-F238E27FC236}">
              <a16:creationId xmlns:a16="http://schemas.microsoft.com/office/drawing/2014/main" id="{906FB701-2520-4D4A-91D7-C4DF75DB7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477297</xdr:colOff>
      <xdr:row>17</xdr:row>
      <xdr:rowOff>112347</xdr:rowOff>
    </xdr:from>
    <xdr:to>
      <xdr:col>12</xdr:col>
      <xdr:colOff>594529</xdr:colOff>
      <xdr:row>22</xdr:row>
      <xdr:rowOff>102577</xdr:rowOff>
    </xdr:to>
    <xdr:graphicFrame macro="">
      <xdr:nvGraphicFramePr>
        <xdr:cNvPr id="20" name="Chart 19">
          <a:extLst>
            <a:ext uri="{FF2B5EF4-FFF2-40B4-BE49-F238E27FC236}">
              <a16:creationId xmlns:a16="http://schemas.microsoft.com/office/drawing/2014/main" id="{CF22836C-27C7-419E-A230-02B3B40BB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159099</xdr:colOff>
      <xdr:row>24</xdr:row>
      <xdr:rowOff>161192</xdr:rowOff>
    </xdr:from>
    <xdr:to>
      <xdr:col>5</xdr:col>
      <xdr:colOff>8375</xdr:colOff>
      <xdr:row>30</xdr:row>
      <xdr:rowOff>122116</xdr:rowOff>
    </xdr:to>
    <xdr:graphicFrame macro="">
      <xdr:nvGraphicFramePr>
        <xdr:cNvPr id="21" name="Chart 20">
          <a:extLst>
            <a:ext uri="{FF2B5EF4-FFF2-40B4-BE49-F238E27FC236}">
              <a16:creationId xmlns:a16="http://schemas.microsoft.com/office/drawing/2014/main" id="{3486830A-A017-4814-9B7E-062A904CB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489858</xdr:colOff>
      <xdr:row>24</xdr:row>
      <xdr:rowOff>151422</xdr:rowOff>
    </xdr:from>
    <xdr:to>
      <xdr:col>9</xdr:col>
      <xdr:colOff>8375</xdr:colOff>
      <xdr:row>30</xdr:row>
      <xdr:rowOff>92807</xdr:rowOff>
    </xdr:to>
    <xdr:graphicFrame macro="">
      <xdr:nvGraphicFramePr>
        <xdr:cNvPr id="22" name="Chart 21">
          <a:extLst>
            <a:ext uri="{FF2B5EF4-FFF2-40B4-BE49-F238E27FC236}">
              <a16:creationId xmlns:a16="http://schemas.microsoft.com/office/drawing/2014/main" id="{5C433582-1458-4672-8989-F13719E17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9769</xdr:colOff>
      <xdr:row>24</xdr:row>
      <xdr:rowOff>112345</xdr:rowOff>
    </xdr:from>
    <xdr:to>
      <xdr:col>13</xdr:col>
      <xdr:colOff>4187</xdr:colOff>
      <xdr:row>30</xdr:row>
      <xdr:rowOff>63499</xdr:rowOff>
    </xdr:to>
    <xdr:graphicFrame macro="">
      <xdr:nvGraphicFramePr>
        <xdr:cNvPr id="23" name="Chart 22">
          <a:extLst>
            <a:ext uri="{FF2B5EF4-FFF2-40B4-BE49-F238E27FC236}">
              <a16:creationId xmlns:a16="http://schemas.microsoft.com/office/drawing/2014/main" id="{2D17AC93-29BD-4038-B4AF-32746DF0D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53</xdr:col>
      <xdr:colOff>852142</xdr:colOff>
      <xdr:row>128</xdr:row>
      <xdr:rowOff>131302</xdr:rowOff>
    </xdr:from>
    <xdr:ext cx="1442710" cy="1288880"/>
    <xdr:pic>
      <xdr:nvPicPr>
        <xdr:cNvPr id="42" name="Picture 41">
          <a:extLst>
            <a:ext uri="{FF2B5EF4-FFF2-40B4-BE49-F238E27FC236}">
              <a16:creationId xmlns:a16="http://schemas.microsoft.com/office/drawing/2014/main" id="{F0CFEFA7-18F9-4D54-A3DE-EEC1E630623B}"/>
            </a:ext>
          </a:extLst>
        </xdr:cNvPr>
        <xdr:cNvPicPr>
          <a:picLocks noChangeAspect="1"/>
        </xdr:cNvPicPr>
      </xdr:nvPicPr>
      <xdr:blipFill>
        <a:blip xmlns:r="http://schemas.openxmlformats.org/officeDocument/2006/relationships" r:embed="rId10"/>
        <a:stretch>
          <a:fillRect/>
        </a:stretch>
      </xdr:blipFill>
      <xdr:spPr>
        <a:xfrm>
          <a:off x="48657873" y="45279802"/>
          <a:ext cx="1442710" cy="1288880"/>
        </a:xfrm>
        <a:prstGeom prst="rect">
          <a:avLst/>
        </a:prstGeom>
      </xdr:spPr>
    </xdr:pic>
    <xdr:clientData/>
  </xdr:oneCellAnchor>
  <xdr:twoCellAnchor>
    <xdr:from>
      <xdr:col>27</xdr:col>
      <xdr:colOff>146540</xdr:colOff>
      <xdr:row>54</xdr:row>
      <xdr:rowOff>19538</xdr:rowOff>
    </xdr:from>
    <xdr:to>
      <xdr:col>29</xdr:col>
      <xdr:colOff>4885</xdr:colOff>
      <xdr:row>54</xdr:row>
      <xdr:rowOff>2193193</xdr:rowOff>
    </xdr:to>
    <xdr:graphicFrame macro="">
      <xdr:nvGraphicFramePr>
        <xdr:cNvPr id="88" name="Chart 87">
          <a:extLst>
            <a:ext uri="{FF2B5EF4-FFF2-40B4-BE49-F238E27FC236}">
              <a16:creationId xmlns:a16="http://schemas.microsoft.com/office/drawing/2014/main" id="{F75D71C2-4C3B-4B2F-BA1B-9B600E756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141649</xdr:colOff>
      <xdr:row>57</xdr:row>
      <xdr:rowOff>9771</xdr:rowOff>
    </xdr:from>
    <xdr:to>
      <xdr:col>29</xdr:col>
      <xdr:colOff>19535</xdr:colOff>
      <xdr:row>58</xdr:row>
      <xdr:rowOff>68384</xdr:rowOff>
    </xdr:to>
    <xdr:graphicFrame macro="">
      <xdr:nvGraphicFramePr>
        <xdr:cNvPr id="89" name="Chart 88">
          <a:extLst>
            <a:ext uri="{FF2B5EF4-FFF2-40B4-BE49-F238E27FC236}">
              <a16:creationId xmlns:a16="http://schemas.microsoft.com/office/drawing/2014/main" id="{0384EBAC-EA59-484A-877C-F8F87C6AF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68379</xdr:colOff>
      <xdr:row>34</xdr:row>
      <xdr:rowOff>68385</xdr:rowOff>
    </xdr:from>
    <xdr:to>
      <xdr:col>19</xdr:col>
      <xdr:colOff>405415</xdr:colOff>
      <xdr:row>35</xdr:row>
      <xdr:rowOff>2217618</xdr:rowOff>
    </xdr:to>
    <xdr:graphicFrame macro="">
      <xdr:nvGraphicFramePr>
        <xdr:cNvPr id="9" name="Chart 8">
          <a:extLst>
            <a:ext uri="{FF2B5EF4-FFF2-40B4-BE49-F238E27FC236}">
              <a16:creationId xmlns:a16="http://schemas.microsoft.com/office/drawing/2014/main" id="{490FE842-891E-46A2-92E2-2DC999F40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404792</xdr:colOff>
      <xdr:row>35</xdr:row>
      <xdr:rowOff>1</xdr:rowOff>
    </xdr:from>
    <xdr:to>
      <xdr:col>26</xdr:col>
      <xdr:colOff>90053</xdr:colOff>
      <xdr:row>35</xdr:row>
      <xdr:rowOff>2212731</xdr:rowOff>
    </xdr:to>
    <xdr:graphicFrame macro="">
      <xdr:nvGraphicFramePr>
        <xdr:cNvPr id="3" name="Chart 2">
          <a:extLst>
            <a:ext uri="{FF2B5EF4-FFF2-40B4-BE49-F238E27FC236}">
              <a16:creationId xmlns:a16="http://schemas.microsoft.com/office/drawing/2014/main" id="{09075C49-811B-445C-9945-0EC73112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224691</xdr:colOff>
      <xdr:row>54</xdr:row>
      <xdr:rowOff>39077</xdr:rowOff>
    </xdr:from>
    <xdr:to>
      <xdr:col>30</xdr:col>
      <xdr:colOff>3341076</xdr:colOff>
      <xdr:row>56</xdr:row>
      <xdr:rowOff>83038</xdr:rowOff>
    </xdr:to>
    <xdr:graphicFrame macro="">
      <xdr:nvGraphicFramePr>
        <xdr:cNvPr id="4" name="Chart 3">
          <a:extLst>
            <a:ext uri="{FF2B5EF4-FFF2-40B4-BE49-F238E27FC236}">
              <a16:creationId xmlns:a16="http://schemas.microsoft.com/office/drawing/2014/main" id="{38CAD581-7E7D-43BE-9018-2F8F03DF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29</xdr:col>
      <xdr:colOff>0</xdr:colOff>
      <xdr:row>56</xdr:row>
      <xdr:rowOff>195388</xdr:rowOff>
    </xdr:from>
    <xdr:to>
      <xdr:col>31</xdr:col>
      <xdr:colOff>39076</xdr:colOff>
      <xdr:row>58</xdr:row>
      <xdr:rowOff>4885</xdr:rowOff>
    </xdr:to>
    <xdr:graphicFrame macro="">
      <xdr:nvGraphicFramePr>
        <xdr:cNvPr id="14" name="Chart 13">
          <a:extLst>
            <a:ext uri="{FF2B5EF4-FFF2-40B4-BE49-F238E27FC236}">
              <a16:creationId xmlns:a16="http://schemas.microsoft.com/office/drawing/2014/main" id="{9D221660-EECA-4F1E-B3E6-F412B0765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102578</xdr:colOff>
      <xdr:row>8</xdr:row>
      <xdr:rowOff>87924</xdr:rowOff>
    </xdr:from>
    <xdr:to>
      <xdr:col>7</xdr:col>
      <xdr:colOff>1955</xdr:colOff>
      <xdr:row>28</xdr:row>
      <xdr:rowOff>73270</xdr:rowOff>
    </xdr:to>
    <xdr:graphicFrame macro="">
      <xdr:nvGraphicFramePr>
        <xdr:cNvPr id="2" name="Chart 1">
          <a:extLst>
            <a:ext uri="{FF2B5EF4-FFF2-40B4-BE49-F238E27FC236}">
              <a16:creationId xmlns:a16="http://schemas.microsoft.com/office/drawing/2014/main" id="{E2B8A0D4-9C2C-4B69-B854-CF41F95EA1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48846</xdr:colOff>
      <xdr:row>35</xdr:row>
      <xdr:rowOff>9770</xdr:rowOff>
    </xdr:from>
    <xdr:to>
      <xdr:col>14</xdr:col>
      <xdr:colOff>33216</xdr:colOff>
      <xdr:row>43</xdr:row>
      <xdr:rowOff>19539</xdr:rowOff>
    </xdr:to>
    <xdr:graphicFrame macro="">
      <xdr:nvGraphicFramePr>
        <xdr:cNvPr id="3" name="Chart 2">
          <a:extLst>
            <a:ext uri="{FF2B5EF4-FFF2-40B4-BE49-F238E27FC236}">
              <a16:creationId xmlns:a16="http://schemas.microsoft.com/office/drawing/2014/main" id="{9FC19D81-20A8-4825-B094-30F6AE45E5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43961</xdr:colOff>
      <xdr:row>43</xdr:row>
      <xdr:rowOff>185614</xdr:rowOff>
    </xdr:from>
    <xdr:to>
      <xdr:col>14</xdr:col>
      <xdr:colOff>1954</xdr:colOff>
      <xdr:row>51</xdr:row>
      <xdr:rowOff>239347</xdr:rowOff>
    </xdr:to>
    <xdr:graphicFrame macro="">
      <xdr:nvGraphicFramePr>
        <xdr:cNvPr id="4" name="Chart 3">
          <a:extLst>
            <a:ext uri="{FF2B5EF4-FFF2-40B4-BE49-F238E27FC236}">
              <a16:creationId xmlns:a16="http://schemas.microsoft.com/office/drawing/2014/main" id="{F20F0FE0-E59D-4D23-9E93-0B534F5A48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31</xdr:col>
      <xdr:colOff>903495</xdr:colOff>
      <xdr:row>81</xdr:row>
      <xdr:rowOff>132522</xdr:rowOff>
    </xdr:from>
    <xdr:ext cx="1442710" cy="1288880"/>
    <xdr:pic>
      <xdr:nvPicPr>
        <xdr:cNvPr id="5" name="Picture 4">
          <a:extLst>
            <a:ext uri="{FF2B5EF4-FFF2-40B4-BE49-F238E27FC236}">
              <a16:creationId xmlns:a16="http://schemas.microsoft.com/office/drawing/2014/main" id="{F3D8027B-89A6-451E-ABF7-85C1B0C6399C}"/>
            </a:ext>
          </a:extLst>
        </xdr:cNvPr>
        <xdr:cNvPicPr>
          <a:picLocks noChangeAspect="1"/>
        </xdr:cNvPicPr>
      </xdr:nvPicPr>
      <xdr:blipFill>
        <a:blip xmlns:r="http://schemas.openxmlformats.org/officeDocument/2006/relationships" r:embed="rId4"/>
        <a:stretch>
          <a:fillRect/>
        </a:stretch>
      </xdr:blipFill>
      <xdr:spPr>
        <a:xfrm>
          <a:off x="41848295" y="29863222"/>
          <a:ext cx="1442710" cy="1288880"/>
        </a:xfrm>
        <a:prstGeom prst="rect">
          <a:avLst/>
        </a:prstGeom>
      </xdr:spPr>
    </xdr:pic>
    <xdr:clientData/>
  </xdr:oneCellAnchor>
  <xdr:twoCellAnchor>
    <xdr:from>
      <xdr:col>20</xdr:col>
      <xdr:colOff>14655</xdr:colOff>
      <xdr:row>69</xdr:row>
      <xdr:rowOff>1952</xdr:rowOff>
    </xdr:from>
    <xdr:to>
      <xdr:col>20</xdr:col>
      <xdr:colOff>1719385</xdr:colOff>
      <xdr:row>69</xdr:row>
      <xdr:rowOff>2940538</xdr:rowOff>
    </xdr:to>
    <xdr:graphicFrame macro="">
      <xdr:nvGraphicFramePr>
        <xdr:cNvPr id="6" name="Chart 5">
          <a:extLst>
            <a:ext uri="{FF2B5EF4-FFF2-40B4-BE49-F238E27FC236}">
              <a16:creationId xmlns:a16="http://schemas.microsoft.com/office/drawing/2014/main" id="{BCE70923-D090-48BD-8E5F-5025D65A4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9769</xdr:colOff>
      <xdr:row>69</xdr:row>
      <xdr:rowOff>14653</xdr:rowOff>
    </xdr:from>
    <xdr:to>
      <xdr:col>25</xdr:col>
      <xdr:colOff>29308</xdr:colOff>
      <xdr:row>70</xdr:row>
      <xdr:rowOff>9769</xdr:rowOff>
    </xdr:to>
    <xdr:graphicFrame macro="">
      <xdr:nvGraphicFramePr>
        <xdr:cNvPr id="7" name="Chart 6">
          <a:extLst>
            <a:ext uri="{FF2B5EF4-FFF2-40B4-BE49-F238E27FC236}">
              <a16:creationId xmlns:a16="http://schemas.microsoft.com/office/drawing/2014/main" id="{F93BCCC9-D62B-4466-840D-0603FAD4E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151422</xdr:colOff>
      <xdr:row>67</xdr:row>
      <xdr:rowOff>151423</xdr:rowOff>
    </xdr:from>
    <xdr:to>
      <xdr:col>22</xdr:col>
      <xdr:colOff>92808</xdr:colOff>
      <xdr:row>70</xdr:row>
      <xdr:rowOff>19538</xdr:rowOff>
    </xdr:to>
    <xdr:sp macro="" textlink="">
      <xdr:nvSpPr>
        <xdr:cNvPr id="8" name="Rectangle 7">
          <a:extLst>
            <a:ext uri="{FF2B5EF4-FFF2-40B4-BE49-F238E27FC236}">
              <a16:creationId xmlns:a16="http://schemas.microsoft.com/office/drawing/2014/main" id="{5E009969-96C5-4617-8520-A3D2FD3A2496}"/>
            </a:ext>
          </a:extLst>
        </xdr:cNvPr>
        <xdr:cNvSpPr/>
      </xdr:nvSpPr>
      <xdr:spPr>
        <a:xfrm>
          <a:off x="29647172" y="21601723"/>
          <a:ext cx="3389436" cy="3265365"/>
        </a:xfrm>
        <a:prstGeom prst="rect">
          <a:avLst/>
        </a:prstGeom>
        <a:noFill/>
        <a:ln w="19050">
          <a:solidFill>
            <a:srgbClr val="05437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351693</xdr:colOff>
      <xdr:row>67</xdr:row>
      <xdr:rowOff>151423</xdr:rowOff>
    </xdr:from>
    <xdr:to>
      <xdr:col>25</xdr:col>
      <xdr:colOff>43962</xdr:colOff>
      <xdr:row>70</xdr:row>
      <xdr:rowOff>19538</xdr:rowOff>
    </xdr:to>
    <xdr:sp macro="" textlink="">
      <xdr:nvSpPr>
        <xdr:cNvPr id="9" name="Rectangle 8">
          <a:extLst>
            <a:ext uri="{FF2B5EF4-FFF2-40B4-BE49-F238E27FC236}">
              <a16:creationId xmlns:a16="http://schemas.microsoft.com/office/drawing/2014/main" id="{0E7F5C23-7016-4344-A0A6-3CD45BA7028D}"/>
            </a:ext>
          </a:extLst>
        </xdr:cNvPr>
        <xdr:cNvSpPr/>
      </xdr:nvSpPr>
      <xdr:spPr>
        <a:xfrm>
          <a:off x="33295493" y="21601723"/>
          <a:ext cx="3438769" cy="3265365"/>
        </a:xfrm>
        <a:prstGeom prst="rect">
          <a:avLst/>
        </a:prstGeom>
        <a:noFill/>
        <a:ln w="19050">
          <a:solidFill>
            <a:srgbClr val="05437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65688</xdr:colOff>
      <xdr:row>27</xdr:row>
      <xdr:rowOff>0</xdr:rowOff>
    </xdr:from>
    <xdr:to>
      <xdr:col>13</xdr:col>
      <xdr:colOff>33215</xdr:colOff>
      <xdr:row>34</xdr:row>
      <xdr:rowOff>218965</xdr:rowOff>
    </xdr:to>
    <xdr:graphicFrame macro="">
      <xdr:nvGraphicFramePr>
        <xdr:cNvPr id="18" name="Chart 17">
          <a:extLst>
            <a:ext uri="{FF2B5EF4-FFF2-40B4-BE49-F238E27FC236}">
              <a16:creationId xmlns:a16="http://schemas.microsoft.com/office/drawing/2014/main" id="{1EC97C35-3259-4397-8D46-1ED6C4126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31</xdr:col>
      <xdr:colOff>903495</xdr:colOff>
      <xdr:row>69</xdr:row>
      <xdr:rowOff>132522</xdr:rowOff>
    </xdr:from>
    <xdr:ext cx="1442710" cy="1288880"/>
    <xdr:pic>
      <xdr:nvPicPr>
        <xdr:cNvPr id="34" name="Picture 33">
          <a:extLst>
            <a:ext uri="{FF2B5EF4-FFF2-40B4-BE49-F238E27FC236}">
              <a16:creationId xmlns:a16="http://schemas.microsoft.com/office/drawing/2014/main" id="{3C507177-9A6F-49FC-BF20-4F11508CCEDA}"/>
            </a:ext>
          </a:extLst>
        </xdr:cNvPr>
        <xdr:cNvPicPr>
          <a:picLocks noChangeAspect="1"/>
        </xdr:cNvPicPr>
      </xdr:nvPicPr>
      <xdr:blipFill>
        <a:blip xmlns:r="http://schemas.openxmlformats.org/officeDocument/2006/relationships" r:embed="rId2"/>
        <a:stretch>
          <a:fillRect/>
        </a:stretch>
      </xdr:blipFill>
      <xdr:spPr>
        <a:xfrm>
          <a:off x="42565017" y="28315479"/>
          <a:ext cx="1442710" cy="1288880"/>
        </a:xfrm>
        <a:prstGeom prst="rect">
          <a:avLst/>
        </a:prstGeom>
      </xdr:spPr>
    </xdr:pic>
    <xdr:clientData/>
  </xdr:oneCellAnchor>
  <xdr:twoCellAnchor>
    <xdr:from>
      <xdr:col>20</xdr:col>
      <xdr:colOff>14655</xdr:colOff>
      <xdr:row>57</xdr:row>
      <xdr:rowOff>1952</xdr:rowOff>
    </xdr:from>
    <xdr:to>
      <xdr:col>20</xdr:col>
      <xdr:colOff>1719385</xdr:colOff>
      <xdr:row>57</xdr:row>
      <xdr:rowOff>2940538</xdr:rowOff>
    </xdr:to>
    <xdr:graphicFrame macro="">
      <xdr:nvGraphicFramePr>
        <xdr:cNvPr id="37" name="Chart 36">
          <a:extLst>
            <a:ext uri="{FF2B5EF4-FFF2-40B4-BE49-F238E27FC236}">
              <a16:creationId xmlns:a16="http://schemas.microsoft.com/office/drawing/2014/main" id="{95206E8A-2B5F-421E-AA51-1D0C6F588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9769</xdr:colOff>
      <xdr:row>57</xdr:row>
      <xdr:rowOff>14653</xdr:rowOff>
    </xdr:from>
    <xdr:to>
      <xdr:col>25</xdr:col>
      <xdr:colOff>29308</xdr:colOff>
      <xdr:row>58</xdr:row>
      <xdr:rowOff>9769</xdr:rowOff>
    </xdr:to>
    <xdr:graphicFrame macro="">
      <xdr:nvGraphicFramePr>
        <xdr:cNvPr id="38" name="Chart 37">
          <a:extLst>
            <a:ext uri="{FF2B5EF4-FFF2-40B4-BE49-F238E27FC236}">
              <a16:creationId xmlns:a16="http://schemas.microsoft.com/office/drawing/2014/main" id="{B504D76B-13E0-4281-A90F-D9CDFB40A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151422</xdr:colOff>
      <xdr:row>55</xdr:row>
      <xdr:rowOff>151423</xdr:rowOff>
    </xdr:from>
    <xdr:to>
      <xdr:col>22</xdr:col>
      <xdr:colOff>92808</xdr:colOff>
      <xdr:row>58</xdr:row>
      <xdr:rowOff>19538</xdr:rowOff>
    </xdr:to>
    <xdr:sp macro="" textlink="">
      <xdr:nvSpPr>
        <xdr:cNvPr id="39" name="Rectangle 38">
          <a:extLst>
            <a:ext uri="{FF2B5EF4-FFF2-40B4-BE49-F238E27FC236}">
              <a16:creationId xmlns:a16="http://schemas.microsoft.com/office/drawing/2014/main" id="{B5434386-4913-AC6C-00D4-11A5598B42BB}"/>
            </a:ext>
          </a:extLst>
        </xdr:cNvPr>
        <xdr:cNvSpPr/>
      </xdr:nvSpPr>
      <xdr:spPr>
        <a:xfrm>
          <a:off x="29395614" y="21472769"/>
          <a:ext cx="3345963" cy="3262923"/>
        </a:xfrm>
        <a:prstGeom prst="rect">
          <a:avLst/>
        </a:prstGeom>
        <a:noFill/>
        <a:ln w="19050">
          <a:solidFill>
            <a:srgbClr val="05437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351693</xdr:colOff>
      <xdr:row>55</xdr:row>
      <xdr:rowOff>151423</xdr:rowOff>
    </xdr:from>
    <xdr:to>
      <xdr:col>25</xdr:col>
      <xdr:colOff>43962</xdr:colOff>
      <xdr:row>58</xdr:row>
      <xdr:rowOff>19538</xdr:rowOff>
    </xdr:to>
    <xdr:sp macro="" textlink="">
      <xdr:nvSpPr>
        <xdr:cNvPr id="40" name="Rectangle 39">
          <a:extLst>
            <a:ext uri="{FF2B5EF4-FFF2-40B4-BE49-F238E27FC236}">
              <a16:creationId xmlns:a16="http://schemas.microsoft.com/office/drawing/2014/main" id="{23F72AF5-E3DB-436D-9313-C46B47500C53}"/>
            </a:ext>
          </a:extLst>
        </xdr:cNvPr>
        <xdr:cNvSpPr/>
      </xdr:nvSpPr>
      <xdr:spPr>
        <a:xfrm>
          <a:off x="33000462" y="21472769"/>
          <a:ext cx="3394808" cy="3262923"/>
        </a:xfrm>
        <a:prstGeom prst="rect">
          <a:avLst/>
        </a:prstGeom>
        <a:noFill/>
        <a:ln w="19050">
          <a:solidFill>
            <a:srgbClr val="054372"/>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57555</xdr:colOff>
      <xdr:row>8</xdr:row>
      <xdr:rowOff>127000</xdr:rowOff>
    </xdr:from>
    <xdr:to>
      <xdr:col>3</xdr:col>
      <xdr:colOff>3115324</xdr:colOff>
      <xdr:row>20</xdr:row>
      <xdr:rowOff>83038</xdr:rowOff>
    </xdr:to>
    <xdr:graphicFrame macro="">
      <xdr:nvGraphicFramePr>
        <xdr:cNvPr id="5" name="Chart 4">
          <a:extLst>
            <a:ext uri="{FF2B5EF4-FFF2-40B4-BE49-F238E27FC236}">
              <a16:creationId xmlns:a16="http://schemas.microsoft.com/office/drawing/2014/main" id="{6E515035-89E9-4C3D-9700-72DB319CE4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87589</xdr:colOff>
      <xdr:row>34</xdr:row>
      <xdr:rowOff>201450</xdr:rowOff>
    </xdr:from>
    <xdr:to>
      <xdr:col>13</xdr:col>
      <xdr:colOff>73306</xdr:colOff>
      <xdr:row>39</xdr:row>
      <xdr:rowOff>74448</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634B81D-1826-4AD4-8FD5-8520B40DF4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872141" y="13374416"/>
              <a:ext cx="7154648" cy="11167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87586</xdr:colOff>
      <xdr:row>38</xdr:row>
      <xdr:rowOff>188310</xdr:rowOff>
    </xdr:from>
    <xdr:to>
      <xdr:col>13</xdr:col>
      <xdr:colOff>65689</xdr:colOff>
      <xdr:row>43</xdr:row>
      <xdr:rowOff>30657</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5674701E-8F7E-4F15-8F42-D3850F82EE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4872138" y="14351000"/>
              <a:ext cx="7147034" cy="11123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57</xdr:row>
      <xdr:rowOff>0</xdr:rowOff>
    </xdr:from>
    <xdr:to>
      <xdr:col>12</xdr:col>
      <xdr:colOff>1177073</xdr:colOff>
      <xdr:row>57</xdr:row>
      <xdr:rowOff>1641280</xdr:rowOff>
    </xdr:to>
    <xdr:graphicFrame macro="">
      <xdr:nvGraphicFramePr>
        <xdr:cNvPr id="8" name="Chart 7">
          <a:extLst>
            <a:ext uri="{FF2B5EF4-FFF2-40B4-BE49-F238E27FC236}">
              <a16:creationId xmlns:a16="http://schemas.microsoft.com/office/drawing/2014/main" id="{613C8A90-0CA0-41B2-8DF3-6EE2ED999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22087</xdr:colOff>
      <xdr:row>50</xdr:row>
      <xdr:rowOff>22087</xdr:rowOff>
    </xdr:from>
    <xdr:to>
      <xdr:col>17</xdr:col>
      <xdr:colOff>1794562</xdr:colOff>
      <xdr:row>50</xdr:row>
      <xdr:rowOff>1938131</xdr:rowOff>
    </xdr:to>
    <xdr:graphicFrame macro="">
      <xdr:nvGraphicFramePr>
        <xdr:cNvPr id="9" name="Chart 8">
          <a:extLst>
            <a:ext uri="{FF2B5EF4-FFF2-40B4-BE49-F238E27FC236}">
              <a16:creationId xmlns:a16="http://schemas.microsoft.com/office/drawing/2014/main" id="{73C6D3FA-3C6C-4D4D-AFE9-A3E57D2F15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1546087</xdr:colOff>
      <xdr:row>48</xdr:row>
      <xdr:rowOff>154609</xdr:rowOff>
    </xdr:from>
    <xdr:to>
      <xdr:col>16</xdr:col>
      <xdr:colOff>2330174</xdr:colOff>
      <xdr:row>48</xdr:row>
      <xdr:rowOff>1905000</xdr:rowOff>
    </xdr:to>
    <xdr:graphicFrame macro="">
      <xdr:nvGraphicFramePr>
        <xdr:cNvPr id="10" name="Chart 9">
          <a:extLst>
            <a:ext uri="{FF2B5EF4-FFF2-40B4-BE49-F238E27FC236}">
              <a16:creationId xmlns:a16="http://schemas.microsoft.com/office/drawing/2014/main" id="{0C492FDA-ADDC-4EB4-A406-0E5102AC0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35</xdr:col>
      <xdr:colOff>849923</xdr:colOff>
      <xdr:row>85</xdr:row>
      <xdr:rowOff>161192</xdr:rowOff>
    </xdr:from>
    <xdr:ext cx="1442710" cy="1288880"/>
    <xdr:pic>
      <xdr:nvPicPr>
        <xdr:cNvPr id="40" name="Picture 39">
          <a:extLst>
            <a:ext uri="{FF2B5EF4-FFF2-40B4-BE49-F238E27FC236}">
              <a16:creationId xmlns:a16="http://schemas.microsoft.com/office/drawing/2014/main" id="{DF5E49DA-C8C8-4568-B56A-BE153BDCA7E9}"/>
            </a:ext>
          </a:extLst>
        </xdr:cNvPr>
        <xdr:cNvPicPr>
          <a:picLocks noChangeAspect="1"/>
        </xdr:cNvPicPr>
      </xdr:nvPicPr>
      <xdr:blipFill>
        <a:blip xmlns:r="http://schemas.openxmlformats.org/officeDocument/2006/relationships" r:embed="rId1"/>
        <a:stretch>
          <a:fillRect/>
        </a:stretch>
      </xdr:blipFill>
      <xdr:spPr>
        <a:xfrm>
          <a:off x="34133692" y="34807769"/>
          <a:ext cx="1442710" cy="1288880"/>
        </a:xfrm>
        <a:prstGeom prst="rect">
          <a:avLst/>
        </a:prstGeom>
      </xdr:spPr>
    </xdr:pic>
    <xdr:clientData/>
  </xdr:oneCellAnchor>
  <xdr:twoCellAnchor>
    <xdr:from>
      <xdr:col>2</xdr:col>
      <xdr:colOff>9769</xdr:colOff>
      <xdr:row>11</xdr:row>
      <xdr:rowOff>43793</xdr:rowOff>
    </xdr:from>
    <xdr:to>
      <xdr:col>5</xdr:col>
      <xdr:colOff>24424</xdr:colOff>
      <xdr:row>11</xdr:row>
      <xdr:rowOff>1675423</xdr:rowOff>
    </xdr:to>
    <xdr:graphicFrame macro="">
      <xdr:nvGraphicFramePr>
        <xdr:cNvPr id="41" name="Chart 40">
          <a:extLst>
            <a:ext uri="{FF2B5EF4-FFF2-40B4-BE49-F238E27FC236}">
              <a16:creationId xmlns:a16="http://schemas.microsoft.com/office/drawing/2014/main" id="{3E45D7D0-276C-4E99-B891-D35298C71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486104</xdr:colOff>
      <xdr:row>11</xdr:row>
      <xdr:rowOff>35035</xdr:rowOff>
    </xdr:from>
    <xdr:to>
      <xdr:col>8</xdr:col>
      <xdr:colOff>614620</xdr:colOff>
      <xdr:row>11</xdr:row>
      <xdr:rowOff>1666665</xdr:rowOff>
    </xdr:to>
    <xdr:graphicFrame macro="">
      <xdr:nvGraphicFramePr>
        <xdr:cNvPr id="42" name="Chart 41">
          <a:extLst>
            <a:ext uri="{FF2B5EF4-FFF2-40B4-BE49-F238E27FC236}">
              <a16:creationId xmlns:a16="http://schemas.microsoft.com/office/drawing/2014/main" id="{60AD11E7-63C6-4E80-AAA8-E469FC854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481723</xdr:colOff>
      <xdr:row>11</xdr:row>
      <xdr:rowOff>56931</xdr:rowOff>
    </xdr:from>
    <xdr:to>
      <xdr:col>12</xdr:col>
      <xdr:colOff>610240</xdr:colOff>
      <xdr:row>11</xdr:row>
      <xdr:rowOff>1688561</xdr:rowOff>
    </xdr:to>
    <xdr:graphicFrame macro="">
      <xdr:nvGraphicFramePr>
        <xdr:cNvPr id="43" name="Chart 42">
          <a:extLst>
            <a:ext uri="{FF2B5EF4-FFF2-40B4-BE49-F238E27FC236}">
              <a16:creationId xmlns:a16="http://schemas.microsoft.com/office/drawing/2014/main" id="{88143C8F-D37D-4DB9-98C5-B35448A63B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153276</xdr:colOff>
      <xdr:row>14</xdr:row>
      <xdr:rowOff>109483</xdr:rowOff>
    </xdr:from>
    <xdr:to>
      <xdr:col>5</xdr:col>
      <xdr:colOff>10276</xdr:colOff>
      <xdr:row>14</xdr:row>
      <xdr:rowOff>1741113</xdr:rowOff>
    </xdr:to>
    <xdr:graphicFrame macro="">
      <xdr:nvGraphicFramePr>
        <xdr:cNvPr id="44" name="Chart 43">
          <a:extLst>
            <a:ext uri="{FF2B5EF4-FFF2-40B4-BE49-F238E27FC236}">
              <a16:creationId xmlns:a16="http://schemas.microsoft.com/office/drawing/2014/main" id="{1A11835D-A925-48C6-8903-5034EF0D2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490483</xdr:colOff>
      <xdr:row>14</xdr:row>
      <xdr:rowOff>52551</xdr:rowOff>
    </xdr:from>
    <xdr:to>
      <xdr:col>9</xdr:col>
      <xdr:colOff>1516</xdr:colOff>
      <xdr:row>14</xdr:row>
      <xdr:rowOff>1684181</xdr:rowOff>
    </xdr:to>
    <xdr:graphicFrame macro="">
      <xdr:nvGraphicFramePr>
        <xdr:cNvPr id="45" name="Chart 44">
          <a:extLst>
            <a:ext uri="{FF2B5EF4-FFF2-40B4-BE49-F238E27FC236}">
              <a16:creationId xmlns:a16="http://schemas.microsoft.com/office/drawing/2014/main" id="{9DE26C89-B601-4403-8477-4C87A717D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499241</xdr:colOff>
      <xdr:row>14</xdr:row>
      <xdr:rowOff>65686</xdr:rowOff>
    </xdr:from>
    <xdr:to>
      <xdr:col>13</xdr:col>
      <xdr:colOff>10275</xdr:colOff>
      <xdr:row>14</xdr:row>
      <xdr:rowOff>1697316</xdr:rowOff>
    </xdr:to>
    <xdr:graphicFrame macro="">
      <xdr:nvGraphicFramePr>
        <xdr:cNvPr id="46" name="Chart 45">
          <a:extLst>
            <a:ext uri="{FF2B5EF4-FFF2-40B4-BE49-F238E27FC236}">
              <a16:creationId xmlns:a16="http://schemas.microsoft.com/office/drawing/2014/main" id="{317FB6EE-E898-4C92-A330-70573AED2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twan-projects\cts-reports\app\report\cts-weekly-report.xlsx" TargetMode="External"/><Relationship Id="rId1" Type="http://schemas.openxmlformats.org/officeDocument/2006/relationships/externalLinkPath" Target="cts-weekly-repor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port cover"/>
      <sheetName val="weekly_news_comments"/>
      <sheetName val="report part 1"/>
      <sheetName val="weekly_mm_data"/>
      <sheetName val="weekly_omo_data"/>
      <sheetName val="weekly_nhtm_data"/>
      <sheetName val="weekly_other_data"/>
      <sheetName val="report part 2"/>
      <sheetName val="report part 3"/>
      <sheetName val="report disclaimer"/>
      <sheetName val="data news"/>
      <sheetName val="data part 1"/>
      <sheetName val="data part 2"/>
      <sheetName val="emoji"/>
      <sheetName val="weekly_stock_portfolio"/>
      <sheetName val="weekly_market_cap"/>
      <sheetName val="weekly_history_data"/>
      <sheetName val="weekly_ms_index"/>
      <sheetName val="weekly_nntd_history"/>
      <sheetName val="weekly_nntd_stock"/>
      <sheetName val="weekly_news_list"/>
      <sheetName val="weekly_data_commen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6">
          <cell r="S6" t="str">
            <v>impact_ratio</v>
          </cell>
        </row>
        <row r="7">
          <cell r="K7" t="str">
            <v>Ngân hàng</v>
          </cell>
          <cell r="S7">
            <v>0.32750200593505024</v>
          </cell>
        </row>
        <row r="8">
          <cell r="K8" t="str">
            <v>Bất động sản</v>
          </cell>
          <cell r="S8">
            <v>0.10134189794957493</v>
          </cell>
        </row>
        <row r="9">
          <cell r="K9" t="str">
            <v>Công nghệ</v>
          </cell>
          <cell r="S9">
            <v>8.2784763374552303E-2</v>
          </cell>
        </row>
        <row r="10">
          <cell r="K10" t="str">
            <v>Thép</v>
          </cell>
          <cell r="S10">
            <v>6.8111718293878784E-2</v>
          </cell>
        </row>
        <row r="11">
          <cell r="K11" t="str">
            <v>Thực phẩm</v>
          </cell>
          <cell r="S11">
            <v>4.8529046939346426E-2</v>
          </cell>
        </row>
        <row r="12">
          <cell r="K12" t="str">
            <v>Du lịch và DV</v>
          </cell>
          <cell r="S12">
            <v>4.6681787957915263E-2</v>
          </cell>
        </row>
        <row r="13">
          <cell r="K13" t="str">
            <v>Hoá chất</v>
          </cell>
          <cell r="S13">
            <v>3.1808661534300946E-2</v>
          </cell>
        </row>
        <row r="14">
          <cell r="K14" t="str">
            <v>Chứng khoán</v>
          </cell>
          <cell r="S14">
            <v>2.639845331133809E-2</v>
          </cell>
        </row>
        <row r="15">
          <cell r="K15" t="str">
            <v>Dầu khí</v>
          </cell>
          <cell r="S15">
            <v>2.524987568904118E-2</v>
          </cell>
        </row>
        <row r="16">
          <cell r="K16" t="str">
            <v>Bán lẻ</v>
          </cell>
          <cell r="S16">
            <v>2.2416167524100836E-2</v>
          </cell>
        </row>
        <row r="17">
          <cell r="K17" t="str">
            <v>Xây dựng</v>
          </cell>
          <cell r="S17">
            <v>1.4428464951916166E-2</v>
          </cell>
        </row>
        <row r="18">
          <cell r="K18" t="str">
            <v>Công nghiệp</v>
          </cell>
          <cell r="S18">
            <v>1.0913988169127153E-2</v>
          </cell>
        </row>
        <row r="19">
          <cell r="H19" t="str">
            <v>weekly_value</v>
          </cell>
          <cell r="K19" t="str">
            <v>Bảo hiểm</v>
          </cell>
          <cell r="S19">
            <v>8.8691308639884479E-3</v>
          </cell>
        </row>
        <row r="20">
          <cell r="G20" t="str">
            <v>VNM</v>
          </cell>
          <cell r="H20">
            <v>177.735361536</v>
          </cell>
          <cell r="K20" t="str">
            <v>DV hạ tầng</v>
          </cell>
          <cell r="S20">
            <v>8.6696723370315847E-3</v>
          </cell>
        </row>
        <row r="21">
          <cell r="G21" t="str">
            <v>MSN</v>
          </cell>
          <cell r="H21">
            <v>171.58888038399999</v>
          </cell>
          <cell r="K21" t="str">
            <v>Thuỷ sản</v>
          </cell>
          <cell r="S21">
            <v>3.5277581225954184E-3</v>
          </cell>
        </row>
        <row r="22">
          <cell r="G22" t="str">
            <v>KDH</v>
          </cell>
          <cell r="H22">
            <v>31.509092495999997</v>
          </cell>
          <cell r="K22" t="str">
            <v>Dệt may</v>
          </cell>
          <cell r="S22">
            <v>1.4394099720325575E-3</v>
          </cell>
        </row>
        <row r="23">
          <cell r="G23" t="str">
            <v>HSG</v>
          </cell>
          <cell r="H23">
            <v>13.747955455999996</v>
          </cell>
          <cell r="K23" t="str">
            <v>BĐS KCN</v>
          </cell>
          <cell r="S23">
            <v>6.8120137843248108E-4</v>
          </cell>
        </row>
        <row r="24">
          <cell r="G24" t="str">
            <v>NAF</v>
          </cell>
          <cell r="H24">
            <v>12.8</v>
          </cell>
          <cell r="K24" t="str">
            <v>Công ty tài chính</v>
          </cell>
          <cell r="S24">
            <v>1.4151591455407485E-4</v>
          </cell>
        </row>
        <row r="25">
          <cell r="G25" t="str">
            <v>VHM</v>
          </cell>
          <cell r="H25">
            <v>11.746756608000005</v>
          </cell>
          <cell r="K25" t="str">
            <v>Y tế</v>
          </cell>
          <cell r="S25">
            <v>-9.1215013446396435E-5</v>
          </cell>
        </row>
        <row r="26">
          <cell r="G26" t="str">
            <v>VCI</v>
          </cell>
          <cell r="H26">
            <v>10.054854559999997</v>
          </cell>
          <cell r="K26" t="str">
            <v>Hàng tiêu dùng</v>
          </cell>
          <cell r="S26">
            <v>-4.3002666093824399E-4</v>
          </cell>
        </row>
        <row r="27">
          <cell r="G27" t="str">
            <v>MBS</v>
          </cell>
          <cell r="H27">
            <v>9.7159997439999994</v>
          </cell>
          <cell r="K27" t="str">
            <v>Vận tải</v>
          </cell>
          <cell r="S27">
            <v>-1.0102095321545435E-3</v>
          </cell>
        </row>
        <row r="28">
          <cell r="G28" t="str">
            <v>VJC</v>
          </cell>
          <cell r="H28">
            <v>9.3187581439999967</v>
          </cell>
          <cell r="K28" t="str">
            <v>Khoáng sản</v>
          </cell>
          <cell r="S28">
            <v>-2.2965688318179692E-3</v>
          </cell>
        </row>
        <row r="29">
          <cell r="G29" t="str">
            <v>MWG</v>
          </cell>
          <cell r="H29">
            <v>7.9203205119999893</v>
          </cell>
        </row>
        <row r="32">
          <cell r="G32" t="str">
            <v>DGC</v>
          </cell>
          <cell r="H32">
            <v>110.32681817599999</v>
          </cell>
        </row>
        <row r="33">
          <cell r="G33" t="str">
            <v>MBB</v>
          </cell>
          <cell r="H33">
            <v>114.85843456000003</v>
          </cell>
        </row>
        <row r="34">
          <cell r="G34" t="str">
            <v>VIB</v>
          </cell>
          <cell r="H34">
            <v>120.74026342399999</v>
          </cell>
        </row>
        <row r="35">
          <cell r="G35" t="str">
            <v>PNJ</v>
          </cell>
          <cell r="H35">
            <v>129.39379510399999</v>
          </cell>
        </row>
        <row r="36">
          <cell r="G36" t="str">
            <v>VIX</v>
          </cell>
          <cell r="H36">
            <v>143.43381503999998</v>
          </cell>
        </row>
        <row r="37">
          <cell r="G37" t="str">
            <v>GEX</v>
          </cell>
          <cell r="H37">
            <v>150.30924799999997</v>
          </cell>
        </row>
        <row r="38">
          <cell r="G38" t="str">
            <v>VGC</v>
          </cell>
          <cell r="H38">
            <v>171.65763993600001</v>
          </cell>
        </row>
        <row r="39">
          <cell r="G39" t="str">
            <v>FPT</v>
          </cell>
          <cell r="H39">
            <v>207.66407884800003</v>
          </cell>
        </row>
        <row r="40">
          <cell r="G40" t="str">
            <v>BSR</v>
          </cell>
          <cell r="H40">
            <v>341.42349363200003</v>
          </cell>
        </row>
        <row r="41">
          <cell r="G41" t="str">
            <v>VPB</v>
          </cell>
          <cell r="H41">
            <v>810.13059174399984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8B93E991-5DFB-455D-9356-C56578CFC284}" autoFormatId="16" applyNumberFormats="0" applyBorderFormats="0" applyFontFormats="0" applyPatternFormats="0" applyAlignmentFormats="0" applyWidthHeightFormats="0">
  <queryTableRefresh nextId="21">
    <queryTableFields count="19">
      <queryTableField id="1" name="date" tableColumnId="1"/>
      <queryTableField id="2" name="ticker" tableColumnId="2"/>
      <queryTableField id="3" name="open" tableColumnId="3"/>
      <queryTableField id="4" name="high" tableColumnId="4"/>
      <queryTableField id="5" name="low" tableColumnId="5"/>
      <queryTableField id="6" name="close" tableColumnId="6"/>
      <queryTableField id="7" name="volume" tableColumnId="7"/>
      <queryTableField id="8" name="cum_volume" tableColumnId="8"/>
      <queryTableField id="9" name="cum_value" tableColumnId="9"/>
      <queryTableField id="10" name="pct_change" tableColumnId="10"/>
      <queryTableField id="11" name="diff" tableColumnId="11"/>
      <queryTableField id="12" name="sentiment_pos" tableColumnId="12"/>
      <queryTableField id="13" name="sentiment_neg" tableColumnId="13"/>
      <queryTableField id="14" name="score_pos" tableColumnId="14"/>
      <queryTableField id="16" name="score_neg" tableColumnId="16"/>
      <queryTableField id="17" name="price_pos" tableColumnId="17"/>
      <queryTableField id="18" name="price_neg" tableColumnId="18"/>
      <queryTableField id="19" name="price_neu" tableColumnId="19"/>
      <queryTableField id="20" name="vol_ratio"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BFFF1187-EB51-4522-80A8-128700DB1C11}" autoFormatId="16" applyNumberFormats="0" applyBorderFormats="0" applyFontFormats="0" applyPatternFormats="0" applyAlignmentFormats="0" applyWidthHeightFormats="0">
  <queryTableRefresh nextId="17">
    <queryTableFields count="7">
      <queryTableField id="5" name="date" tableColumnId="5"/>
      <queryTableField id="6" name="sell_volume" tableColumnId="6"/>
      <queryTableField id="7" name="buy_volume" tableColumnId="7"/>
      <queryTableField id="8" name="sell_value" tableColumnId="8"/>
      <queryTableField id="9" name="buy_value" tableColumnId="9"/>
      <queryTableField id="10" name="net_volume" tableColumnId="10"/>
      <queryTableField id="3" name="net_valu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6" connectionId="6" xr16:uid="{0A4964B7-BC30-4A71-8E20-52A7726FEF62}" autoFormatId="16" applyNumberFormats="0" applyBorderFormats="0" applyFontFormats="0" applyPatternFormats="0" applyAlignmentFormats="0" applyWidthHeightFormats="0">
  <queryTableRefresh nextId="8">
    <queryTableFields count="7">
      <queryTableField id="1" name="ticker" tableColumnId="1"/>
      <queryTableField id="2" name="close" tableColumnId="2"/>
      <queryTableField id="3" name="pct_change" tableColumnId="3"/>
      <queryTableField id="4" name="t0_score" tableColumnId="4"/>
      <queryTableField id="5" name="vol_ratio" tableColumnId="5"/>
      <queryTableField id="6" name="volume" tableColumnId="6"/>
      <queryTableField id="7" name="value"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connectionId="5" xr16:uid="{60FE6819-498A-444D-BA8D-800488D6F984}"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net_value" tableColumnId="3"/>
      <queryTableField id="4" name="top_check"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2" xr16:uid="{30ED2286-A96A-4B9D-966A-04055674F981}" autoFormatId="16" applyNumberFormats="0" applyBorderFormats="0" applyFontFormats="0" applyPatternFormats="0" applyAlignmentFormats="0" applyWidthHeightFormats="0">
  <queryTableRefresh nextId="4">
    <queryTableFields count="3">
      <queryTableField id="1" name="ticker" tableColumnId="1"/>
      <queryTableField id="2" name="vol_ratio" tableColumnId="2"/>
      <queryTableField id="3" name="t0_score" tableColumnId="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 xr16:uid="{8A15E2F7-99F6-4936-9922-016489F8C96D}" autoFormatId="16" applyNumberFormats="0" applyBorderFormats="0" applyFontFormats="0" applyPatternFormats="0" applyAlignmentFormats="0" applyWidthHeightFormats="0">
  <queryTableRefresh nextId="3">
    <queryTableFields count="2">
      <queryTableField id="1" name="type" tableColumnId="1"/>
      <queryTableField id="2" name="comment" tableColumnId="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8" xr16:uid="{07AFB975-C21A-4A9B-9D9C-BA73D4EFE7F9}" autoFormatId="16" applyNumberFormats="0" applyBorderFormats="0" applyFontFormats="0" applyPatternFormats="0" applyAlignmentFormats="0" applyWidthHeightFormats="0">
  <queryTableRefresh nextId="11">
    <queryTableFields count="10">
      <queryTableField id="1" name="source" tableColumnId="1"/>
      <queryTableField id="2" name="title" tableColumnId="2"/>
      <queryTableField id="3" name="content" tableColumnId="3"/>
      <queryTableField id="4" name="image_url" tableColumnId="4"/>
      <queryTableField id="5" name="article_url" tableColumnId="5"/>
      <queryTableField id="6" name="published_time" tableColumnId="6"/>
      <queryTableField id="7" name="news_type" tableColumnId="7"/>
      <queryTableField id="8" name="word_count" tableColumnId="8"/>
      <queryTableField id="9" name="impact" tableColumnId="9"/>
      <queryTableField id="10" name="ai_selected"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18" xr16:uid="{A4787D20-89BA-44D8-8F16-13C7403F8DFF}" autoFormatId="16" applyNumberFormats="0" applyBorderFormats="0" applyFontFormats="0" applyPatternFormats="0" applyAlignmentFormats="0" applyWidthHeightFormats="0">
  <queryTableRefresh nextId="10">
    <queryTableFields count="9">
      <queryTableField id="1" name="date" tableColumnId="1"/>
      <queryTableField id="2" name="sell_volume" tableColumnId="2"/>
      <queryTableField id="3" name="buy_volume" tableColumnId="3"/>
      <queryTableField id="4" name="sell_value" tableColumnId="4"/>
      <queryTableField id="5" name="buy_value" tableColumnId="5"/>
      <queryTableField id="6" name="net_volume" tableColumnId="6"/>
      <queryTableField id="7" name="net_value" tableColumnId="7"/>
      <queryTableField id="8" name="type" tableColumnId="8"/>
      <queryTableField id="9" name="ticker" tableColumnId="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7" xr16:uid="{0CE0EF5D-E175-406B-B4BD-40F8E87EBCA9}" autoFormatId="16" applyNumberFormats="0" applyBorderFormats="0" applyFontFormats="0" applyPatternFormats="0" applyAlignmentFormats="0" applyWidthHeightFormats="0">
  <queryTableRefresh nextId="25">
    <queryTableFields count="20">
      <queryTableField id="1" name="date" tableColumnId="1"/>
      <queryTableField id="2" name="ticker" tableColumnId="2"/>
      <queryTableField id="3" name="open" tableColumnId="3"/>
      <queryTableField id="4" name="high" tableColumnId="4"/>
      <queryTableField id="5" name="low" tableColumnId="5"/>
      <queryTableField id="6" name="close" tableColumnId="6"/>
      <queryTableField id="7" name="volume" tableColumnId="7"/>
      <queryTableField id="23" name="cum_volume" tableColumnId="22"/>
      <queryTableField id="8" name="pct_change" tableColumnId="8"/>
      <queryTableField id="9" name="diff" tableColumnId="9"/>
      <queryTableField id="10" name="basis" tableColumnId="10"/>
      <queryTableField id="21" name="open_interest" tableColumnId="21"/>
      <queryTableField id="13" name="week_open" tableColumnId="13"/>
      <queryTableField id="14" name="week_prev_high" tableColumnId="14"/>
      <queryTableField id="15" name="week_prev_low" tableColumnId="15"/>
      <queryTableField id="16" name="week_pivot" tableColumnId="16"/>
      <queryTableField id="17" name="month_open" tableColumnId="17"/>
      <queryTableField id="18" name="month_prev_high" tableColumnId="18"/>
      <queryTableField id="19" name="month_prev_low" tableColumnId="19"/>
      <queryTableField id="20" name="month_pivot" tableColumnId="2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9" xr16:uid="{B2AFF204-AD87-449A-88DD-181A097EF04F}" autoFormatId="16" applyNumberFormats="0" applyBorderFormats="0" applyFontFormats="0" applyPatternFormats="0" applyAlignmentFormats="0" applyWidthHeightFormats="0">
  <queryTableRefresh nextId="5">
    <queryTableFields count="4">
      <queryTableField id="1" name="name" tableColumnId="1"/>
      <queryTableField id="2" name="base" tableColumnId="2"/>
      <queryTableField id="3" name="risk" tableColumnId="3"/>
      <queryTableField id="4" name="profit" tableColumnId="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9" xr16:uid="{1C1E7E23-528B-4700-8926-30F580887A94}" autoFormatId="16" applyNumberFormats="0" applyBorderFormats="0" applyFontFormats="0" applyPatternFormats="0" applyAlignmentFormats="0" applyWidthHeightFormats="0">
  <queryTableRefresh nextId="3">
    <queryTableFields count="2">
      <queryTableField id="1" name="time" tableColumnId="1"/>
      <queryTableField id="2" name="date" tableColumnId="2"/>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7" xr16:uid="{F0FBFA88-8D04-44E7-B26E-07A3A6EF7DD4}" autoFormatId="16" applyNumberFormats="0" applyBorderFormats="0" applyFontFormats="0" applyPatternFormats="0" applyAlignmentFormats="0" applyWidthHeightFormats="0">
  <queryTableRefresh nextId="10">
    <queryTableFields count="9">
      <queryTableField id="1" name="date" tableColumnId="1"/>
      <queryTableField id="2" name="ticker" tableColumnId="2"/>
      <queryTableField id="3" name="open" tableColumnId="3"/>
      <queryTableField id="4" name="high" tableColumnId="4"/>
      <queryTableField id="5" name="low" tableColumnId="5"/>
      <queryTableField id="6" name="close" tableColumnId="6"/>
      <queryTableField id="7" name="volume" tableColumnId="7"/>
      <queryTableField id="8" name="pct_change" tableColumnId="8"/>
      <queryTableField id="9" name="diff" tableColumnId="9"/>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6" xr16:uid="{C2328DBF-2F9D-485E-9D74-61B3AC85E237}" autoFormatId="16" applyNumberFormats="0" applyBorderFormats="0" applyFontFormats="0" applyPatternFormats="0" applyAlignmentFormats="0" applyWidthHeightFormats="0">
  <queryTableRefresh nextId="3">
    <queryTableFields count="2">
      <queryTableField id="1" name="type" tableColumnId="1"/>
      <queryTableField id="2" name="comment" tableColumnId="2"/>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3" xr16:uid="{0A119A97-4AB4-4DCF-81FD-AF481287E0EC}" autoFormatId="16" applyNumberFormats="0" applyBorderFormats="0" applyFontFormats="0" applyPatternFormats="0" applyAlignmentFormats="0" applyWidthHeightFormats="0">
  <queryTableRefresh nextId="10">
    <queryTableFields count="8">
      <queryTableField id="1" name="date" tableColumnId="1"/>
      <queryTableField id="2" name="lshd_san" tableColumnId="2"/>
      <queryTableField id="3" name="lshd_tran" tableColumnId="3"/>
      <queryTableField id="6" name="lshd_tb" tableColumnId="6"/>
      <queryTableField id="4" name="lscv_san" tableColumnId="4"/>
      <queryTableField id="5" name="lscv_tran" tableColumnId="5"/>
      <queryTableField id="7" name="lscv_tb" tableColumnId="7"/>
      <queryTableField id="8" name="dtnh" tableColumnId="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15" xr16:uid="{2220B494-7052-4EEB-A53D-EC97F85FC116}" autoFormatId="16" applyNumberFormats="0" applyBorderFormats="0" applyFontFormats="0" applyPatternFormats="0" applyAlignmentFormats="0" applyWidthHeightFormats="0">
  <queryTableRefresh nextId="3">
    <queryTableFields count="2">
      <queryTableField id="1" name="time" tableColumnId="1"/>
      <queryTableField id="2" name="date" tableColumnId="2"/>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2" connectionId="14" xr16:uid="{A12C1195-17C1-4A1E-AA24-6A2AFB5613E8}" autoFormatId="16" applyNumberFormats="0" applyBorderFormats="0" applyFontFormats="0" applyPatternFormats="0" applyAlignmentFormats="0" applyWidthHeightFormats="0">
  <queryTableRefresh nextId="41">
    <queryTableFields count="11">
      <queryTableField id="19" name="name" tableColumnId="18"/>
      <queryTableField id="31" name="rate-2025-08-01" tableColumnId="3"/>
      <queryTableField id="32" name="value-2025-08-01" tableColumnId="4"/>
      <queryTableField id="33" name="rate-2025-08-04" tableColumnId="5"/>
      <queryTableField id="34" name="value-2025-08-04" tableColumnId="6"/>
      <queryTableField id="35" name="rate-2025-08-05" tableColumnId="7"/>
      <queryTableField id="36" name="value-2025-08-05" tableColumnId="10"/>
      <queryTableField id="37" name="rate-2025-08-06" tableColumnId="1"/>
      <queryTableField id="38" name="value-2025-08-06" tableColumnId="2"/>
      <queryTableField id="39" name="rate-2025-08-07" tableColumnId="8"/>
      <queryTableField id="40" name="value-2025-08-07" tableColumnId="9"/>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11" xr16:uid="{13774C29-D29A-4317-9FC0-E75E7AC64C4D}" autoFormatId="16" applyNumberFormats="0" applyBorderFormats="0" applyFontFormats="0" applyPatternFormats="0" applyAlignmentFormats="0" applyWidthHeightFormats="0">
  <queryTableRefresh nextId="38">
    <queryTableFields count="15">
      <queryTableField id="1" name="date" tableColumnId="1"/>
      <queryTableField id="2" name="lslnh_on" tableColumnId="2"/>
      <queryTableField id="28" name="lslnh_1m" tableColumnId="3"/>
      <queryTableField id="29" name="lslnh_3m" tableColumnId="4"/>
      <queryTableField id="11" name="dhtg_trung_tam" tableColumnId="11"/>
      <queryTableField id="12" name="dhtg_tran" tableColumnId="12"/>
      <queryTableField id="14" name="dhtg_nhtm_ban_ra" tableColumnId="14"/>
      <queryTableField id="13" name="dhtg_san" tableColumnId="13"/>
      <queryTableField id="15" name="dhtg_tu_do_ban_ra" tableColumnId="15"/>
      <queryTableField id="25" name="omo_bom_tien" tableColumnId="16"/>
      <queryTableField id="26" name="omo_hut_tien" tableColumnId="17"/>
      <queryTableField id="36" name="omo_bom_hut_rong" tableColumnId="9"/>
      <queryTableField id="31" name="tin_phieu_luu_hanh" tableColumnId="6"/>
      <queryTableField id="32" name="reverse_repo_luu_hanh" tableColumnId="7"/>
      <queryTableField id="33" name="outstanding_omo_value" tableColumnId="8"/>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2" xr16:uid="{03728EB7-BF89-4D93-BDE6-40FCB3F6074E}" autoFormatId="16" applyNumberFormats="0" applyBorderFormats="0" applyFontFormats="0" applyPatternFormats="0" applyAlignmentFormats="0" applyWidthHeightFormats="0">
  <queryTableRefresh nextId="21">
    <queryTableFields count="10">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2" name="ai_selected" tableColumnId="10"/>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3" connectionId="10" xr16:uid="{C101AEA6-56F6-4212-8235-7C4CE4108EB0}" autoFormatId="16" applyNumberFormats="0" applyBorderFormats="0" applyFontFormats="0" applyPatternFormats="0" applyAlignmentFormats="0" applyWidthHeightFormats="0">
  <queryTableRefresh nextId="20">
    <queryTableFields count="8">
      <queryTableField id="1" name="date" tableColumnId="1"/>
      <queryTableField id="2" name="ticker" tableColumnId="2"/>
      <queryTableField id="3" name="close" tableColumnId="3"/>
      <queryTableField id="13" name="1d_diff" tableColumnId="9"/>
      <queryTableField id="4" name="1d_change" tableColumnId="4"/>
      <queryTableField id="9" name="cum_change" tableColumnId="5"/>
      <queryTableField id="7" name="market" tableColumnId="7"/>
      <queryTableField id="8" name="type" tableColumnId="8"/>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https://cdn.vietnambiz.vn/1881912202208555/images/2025/08/07/crawl-20250807064822562-20250807064822577.jpg?width=700" TargetMode="External"/><Relationship Id="rId7" Type="http://schemas.openxmlformats.org/officeDocument/2006/relationships/hyperlink" Target="https://pub-196e071ed6aa4a6a80cd72afba5ebd53.r2.dev/TA_DAILY_VN30F1M.png" TargetMode="External"/><Relationship Id="rId12" Type="http://schemas.openxmlformats.org/officeDocument/2006/relationships/image" Target="../media/image6.jpg"/><Relationship Id="rId2" Type="http://schemas.openxmlformats.org/officeDocument/2006/relationships/image" Target="../media/image1.jpg"/><Relationship Id="rId1" Type="http://schemas.openxmlformats.org/officeDocument/2006/relationships/hyperlink" Target="https://image.vietstock.vn/2025/08/06/muc-tieu-tang-truong-gdp-2025.jpg" TargetMode="External"/><Relationship Id="rId6" Type="http://schemas.openxmlformats.org/officeDocument/2006/relationships/image" Target="../media/image3.jpg"/><Relationship Id="rId11" Type="http://schemas.openxmlformats.org/officeDocument/2006/relationships/hyperlink" Target="https://cafefcdn.com/thumb_w/640/203337114487263232/2025/8/5/z6874957040084-2f4817227e4b329434a7f9ea84939cbc-17543682187412112659530.jpg" TargetMode="External"/><Relationship Id="rId5" Type="http://schemas.openxmlformats.org/officeDocument/2006/relationships/hyperlink" Target="https://cafefcdn.com/thumb_w/640/203337114487263232/2025/8/6/avatar1754488747444-17544887484921600909273.jpg" TargetMode="External"/><Relationship Id="rId10" Type="http://schemas.openxmlformats.org/officeDocument/2006/relationships/image" Target="../media/image5.png"/><Relationship Id="rId4" Type="http://schemas.openxmlformats.org/officeDocument/2006/relationships/image" Target="../media/image2.jpg"/><Relationship Id="rId9" Type="http://schemas.openxmlformats.org/officeDocument/2006/relationships/hyperlink" Target="https://cdn.vietnambiz.vn/1881912202208555/images/2025/08/08/trump-20250808112946842.png?width=700"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Srd>
</file>

<file path=xl/richData/rdrichvalue.xml><?xml version="1.0" encoding="utf-8"?>
<rvData xmlns="http://schemas.microsoft.com/office/spreadsheetml/2017/richdata" count="8">
  <rv s="0">
    <v>0</v>
    <v>5</v>
  </rv>
  <rv s="0">
    <v>1</v>
    <v>5</v>
  </rv>
  <rv s="1">
    <v>0</v>
    <v>1</v>
    <v>0</v>
    <v>1</v>
    <v>image</v>
  </rv>
  <rv s="1">
    <v>1</v>
    <v>1</v>
    <v>0</v>
    <v>1</v>
    <v>image</v>
  </rv>
  <rv s="1">
    <v>2</v>
    <v>1</v>
    <v>0</v>
    <v>1</v>
    <v>image</v>
  </rv>
  <rv s="1">
    <v>3</v>
    <v>1</v>
    <v>0</v>
    <v>1</v>
    <v>image</v>
  </rv>
  <rv s="1">
    <v>4</v>
    <v>1</v>
    <v>0</v>
    <v>1</v>
    <v>image</v>
  </rv>
  <rv s="1">
    <v>5</v>
    <v>1</v>
    <v>0</v>
    <v>1</v>
    <v>image</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k n="Text" t="s"/>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2B7153C-71D6-46FE-9184-40D7B7935DC5}" name="daily_11h30_itd" displayName="daily_11h30_itd" ref="A1:S152" tableType="queryTable" totalsRowShown="0">
  <autoFilter ref="A1:S152" xr:uid="{F2B7153C-71D6-46FE-9184-40D7B7935DC5}"/>
  <tableColumns count="19">
    <tableColumn id="1" xr3:uid="{DD31230B-3DAA-4876-A7FA-529B6EEEEB16}" uniqueName="1" name="date" queryTableFieldId="1" dataDxfId="155"/>
    <tableColumn id="2" xr3:uid="{626FBF99-304B-492C-9771-45EDDD24E21E}" uniqueName="2" name="ticker" queryTableFieldId="2" dataDxfId="154"/>
    <tableColumn id="3" xr3:uid="{850A9C5F-8DBC-45E8-8909-D2E7444E8B4A}" uniqueName="3" name="open" queryTableFieldId="3"/>
    <tableColumn id="4" xr3:uid="{660EFDF2-9379-4927-9813-68E826C4A1A4}" uniqueName="4" name="high" queryTableFieldId="4"/>
    <tableColumn id="5" xr3:uid="{F406B6FB-84F1-417B-8BB9-750311F38FD7}" uniqueName="5" name="low" queryTableFieldId="5"/>
    <tableColumn id="6" xr3:uid="{F27DA396-803E-4C82-9876-CF3DAD74F838}" uniqueName="6" name="close" queryTableFieldId="6"/>
    <tableColumn id="7" xr3:uid="{3C2D1188-20E4-427D-92B6-C64C6C9EC366}" uniqueName="7" name="volume" queryTableFieldId="7"/>
    <tableColumn id="8" xr3:uid="{46F8C298-A064-4A5F-8B8C-F44BD1D12B85}" uniqueName="8" name="cum_volume" queryTableFieldId="8"/>
    <tableColumn id="9" xr3:uid="{CF7545DE-4E57-4137-A698-3F657E8B85EC}" uniqueName="9" name="cum_value" queryTableFieldId="9"/>
    <tableColumn id="10" xr3:uid="{8B6F94B6-C96F-4AAE-889F-F75D964E0406}" uniqueName="10" name="pct_change" queryTableFieldId="10"/>
    <tableColumn id="11" xr3:uid="{DE02645B-F65C-459F-8B90-9D8E12DB601F}" uniqueName="11" name="diff" queryTableFieldId="11"/>
    <tableColumn id="12" xr3:uid="{213E9A07-7FD7-4DA0-9BD2-AF74861642F7}" uniqueName="12" name="sentiment_pos" queryTableFieldId="12"/>
    <tableColumn id="13" xr3:uid="{E6F0ECAB-1B5A-4B1A-B9C8-208EA5581093}" uniqueName="13" name="sentiment_neg" queryTableFieldId="13"/>
    <tableColumn id="14" xr3:uid="{8FF6C048-3A18-40EC-9473-7032472A7A3D}" uniqueName="14" name="score_pos" queryTableFieldId="14"/>
    <tableColumn id="16" xr3:uid="{232DC1F1-21FA-446C-8A53-33B9F4CDC8EC}" uniqueName="16" name="score_neg" queryTableFieldId="16"/>
    <tableColumn id="17" xr3:uid="{B7E7154C-0FF0-4977-9B89-4A8D0C2A08C5}" uniqueName="17" name="price_pos" queryTableFieldId="17"/>
    <tableColumn id="18" xr3:uid="{589E6BBE-8F38-45EB-9372-EF9F683DAB1D}" uniqueName="18" name="price_neg" queryTableFieldId="18"/>
    <tableColumn id="19" xr3:uid="{6B78931A-E953-493F-9D34-91A4DD0ACDFB}" uniqueName="19" name="price_neu" queryTableFieldId="19"/>
    <tableColumn id="20" xr3:uid="{74A1FE94-56FF-4D49-8FBC-82BFADEFB373}" uniqueName="20" name="vol_ratio" queryTableField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52DF242-9656-4B6A-9418-D5A862622F0D}" name="daily_11h30_nn_data" displayName="daily_11h30_nn_data" ref="A1:G21" tableType="queryTable" totalsRowShown="0">
  <autoFilter ref="A1:G21" xr:uid="{852DF242-9656-4B6A-9418-D5A862622F0D}"/>
  <tableColumns count="7">
    <tableColumn id="5" xr3:uid="{EE77D618-76E6-4072-9446-49C5BEFC0DE1}" uniqueName="5" name="date" queryTableFieldId="5" dataDxfId="169"/>
    <tableColumn id="6" xr3:uid="{DBB60900-5F12-42A6-83E1-74745DC47BDD}" uniqueName="6" name="sell_volume" queryTableFieldId="6"/>
    <tableColumn id="7" xr3:uid="{64E683F9-CFF3-4F43-BE8D-E79CABCCD7FA}" uniqueName="7" name="buy_volume" queryTableFieldId="7"/>
    <tableColumn id="8" xr3:uid="{E6B4B8DB-ED9D-49F2-A79D-A41EA83CC843}" uniqueName="8" name="sell_value" queryTableFieldId="8"/>
    <tableColumn id="9" xr3:uid="{100703CF-BEFF-4566-A829-52DCC882204D}" uniqueName="9" name="buy_value" queryTableFieldId="9"/>
    <tableColumn id="10" xr3:uid="{B8EB9FB6-3BC1-467B-8807-935311811A52}" uniqueName="10" name="net_volume" queryTableFieldId="10"/>
    <tableColumn id="3" xr3:uid="{7B3B9F49-9C4D-4A23-ABB0-3DC4E79A1298}" uniqueName="3" name="net_value" queryTableField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0408C66-4769-425F-8F1B-50C5CB28CBEA}" name="daily_11h30_top_stock" displayName="daily_11h30_top_stock" ref="A1:G21" tableType="queryTable" totalsRowShown="0">
  <autoFilter ref="A1:G21" xr:uid="{B0408C66-4769-425F-8F1B-50C5CB28CBEA}"/>
  <tableColumns count="7">
    <tableColumn id="1" xr3:uid="{B1423F64-C90F-49B1-959A-411B0D786566}" uniqueName="1" name="ticker" queryTableFieldId="1" dataDxfId="168"/>
    <tableColumn id="2" xr3:uid="{775AE6D4-D9C5-4F30-BCE7-E64D57D4257A}" uniqueName="2" name="close" queryTableFieldId="2"/>
    <tableColumn id="3" xr3:uid="{1ACD1AB1-2DC6-4FD4-9C25-1B352DAE2544}" uniqueName="3" name="pct_change" queryTableFieldId="3"/>
    <tableColumn id="4" xr3:uid="{F0EF2A90-3F70-415A-AE8F-6A17D1B4CF55}" uniqueName="4" name="t0_score" queryTableFieldId="4"/>
    <tableColumn id="5" xr3:uid="{02AE8731-375D-4C45-9642-5D4B87AA580E}" uniqueName="5" name="vol_ratio" queryTableFieldId="5"/>
    <tableColumn id="6" xr3:uid="{366D7F3E-81FE-4EBB-B07D-372DDD62BE91}" uniqueName="6" name="volume" queryTableFieldId="6"/>
    <tableColumn id="7" xr3:uid="{B20F12C6-1F0E-4FBD-9979-545F90C0A998}" uniqueName="7" name="value" queryTableFieldId="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94BC94A-E52C-4E45-98C4-9D49955A6235}" name="daily_11h30_nn_stock" displayName="daily_11h30_nn_stock" ref="A1:D21" tableType="queryTable" totalsRowShown="0">
  <autoFilter ref="A1:D21" xr:uid="{494BC94A-E52C-4E45-98C4-9D49955A6235}"/>
  <tableColumns count="4">
    <tableColumn id="1" xr3:uid="{7F818FF2-7133-42CC-B293-066057DE71CD}" uniqueName="1" name="type" queryTableFieldId="1" dataDxfId="167"/>
    <tableColumn id="2" xr3:uid="{14EE790C-6570-4891-94E4-7C7A807B9E56}" uniqueName="2" name="ticker" queryTableFieldId="2" dataDxfId="166"/>
    <tableColumn id="3" xr3:uid="{4A5D6288-5ADC-43D0-8163-FA49D3A9592D}" uniqueName="3" name="net_value" queryTableFieldId="3"/>
    <tableColumn id="4" xr3:uid="{49D40A95-2C0B-4D80-B664-5D8D1A4B87B9}" uniqueName="4" name="top_check" queryTableFieldId="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52AFFA-6FAD-420C-B206-E65A1AD20351}" name="daily_11h30_industry" displayName="daily_11h30_industry" ref="A1:C23" tableType="queryTable" totalsRowShown="0">
  <autoFilter ref="A1:C23" xr:uid="{4E52AFFA-6FAD-420C-B206-E65A1AD20351}"/>
  <tableColumns count="3">
    <tableColumn id="1" xr3:uid="{A01A78E7-A5D1-4792-8A0E-CA0E485F7EAE}" uniqueName="1" name="ticker" queryTableFieldId="1" dataDxfId="165"/>
    <tableColumn id="2" xr3:uid="{5AA67636-59D3-45D6-A3E0-C67B92FF567E}" uniqueName="2" name="vol_ratio" queryTableFieldId="2"/>
    <tableColumn id="3" xr3:uid="{9BA71899-E3E5-4F5F-B7C3-1FFD2D6D6C96}" uniqueName="3" name="t0_score" queryTableFieldId="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9D64FAA-4E05-4A2F-987B-F8AB835DDC6B}" name="daily_11h30_comment" displayName="daily_11h30_comment" ref="A1:B4" tableType="queryTable" totalsRowShown="0">
  <autoFilter ref="A1:B4" xr:uid="{19D64FAA-4E05-4A2F-987B-F8AB835DDC6B}"/>
  <tableColumns count="2">
    <tableColumn id="1" xr3:uid="{A88B0458-9BFC-4962-B46B-47E660C1C0A4}" uniqueName="1" name="type" queryTableFieldId="1" dataDxfId="164"/>
    <tableColumn id="2" xr3:uid="{51D1B355-9300-4547-862E-CFBBEC6D6867}" uniqueName="2" name="comment" queryTableFieldId="2" dataDxfId="16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47921ED-1F6E-42D4-9A63-C22022D4AF58}" name="daily_14h00_news" displayName="daily_14h00_news" ref="A1:J31" tableType="queryTable" totalsRowShown="0">
  <autoFilter ref="A1:J31" xr:uid="{A47921ED-1F6E-42D4-9A63-C22022D4AF58}"/>
  <tableColumns count="10">
    <tableColumn id="1" xr3:uid="{D136295D-C829-4557-BEA3-A24A18DF6067}" uniqueName="1" name="source" queryTableFieldId="1" dataDxfId="201"/>
    <tableColumn id="2" xr3:uid="{5558FB0A-970A-48A8-9BEC-456EEC56107E}" uniqueName="2" name="title" queryTableFieldId="2" dataDxfId="200"/>
    <tableColumn id="3" xr3:uid="{2F84BB27-E87A-47C8-9CB2-ECDAA3FE1228}" uniqueName="3" name="content" queryTableFieldId="3" dataDxfId="199"/>
    <tableColumn id="4" xr3:uid="{2EC6444B-3AC6-4E04-A2A5-F07C82BDFD1F}" uniqueName="4" name="image_url" queryTableFieldId="4" dataDxfId="198"/>
    <tableColumn id="5" xr3:uid="{C91F03DC-DF80-4B43-9F53-45CC5E3267F5}" uniqueName="5" name="article_url" queryTableFieldId="5" dataDxfId="197"/>
    <tableColumn id="6" xr3:uid="{0D5F6760-00A9-49D1-A451-B2F45DFA88D5}" uniqueName="6" name="published_time" queryTableFieldId="6" dataDxfId="171"/>
    <tableColumn id="7" xr3:uid="{B2ABD517-482E-4025-B42C-A2F2683BB9F9}" uniqueName="7" name="news_type" queryTableFieldId="7" dataDxfId="196"/>
    <tableColumn id="8" xr3:uid="{D23F20CF-5F00-4162-A7F1-BCE96E306D23}" uniqueName="8" name="word_count" queryTableFieldId="8"/>
    <tableColumn id="9" xr3:uid="{795C57DD-A650-43C8-BBEB-126900007AD3}" uniqueName="9" name="impact" queryTableFieldId="9" dataDxfId="195"/>
    <tableColumn id="10" xr3:uid="{2F720F4B-DD79-4DA1-B3EB-9A4196FAB7C6}" uniqueName="10" name="ai_selected" queryTableFieldId="10" dataDxfId="19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377A266-F675-472E-AC60-0189A7A97316}" name="daily_8h45_nntd" displayName="daily_8h45_nntd" ref="A1:I41" tableType="queryTable" totalsRowShown="0">
  <autoFilter ref="A1:I41" xr:uid="{0377A266-F675-472E-AC60-0189A7A97316}"/>
  <tableColumns count="9">
    <tableColumn id="1" xr3:uid="{90CB6597-C886-48D1-B645-FEA22383089B}" uniqueName="1" name="date" queryTableFieldId="1" dataDxfId="170"/>
    <tableColumn id="2" xr3:uid="{1A684434-62CE-40F5-B4C2-D27BE692A21C}" uniqueName="2" name="sell_volume" queryTableFieldId="2"/>
    <tableColumn id="3" xr3:uid="{0847B8A7-B3D4-41C5-832D-810F5941CBE7}" uniqueName="3" name="buy_volume" queryTableFieldId="3"/>
    <tableColumn id="4" xr3:uid="{CAD2AA81-0AF0-4651-9467-0E64115EF302}" uniqueName="4" name="sell_value" queryTableFieldId="4"/>
    <tableColumn id="5" xr3:uid="{7DEDA24F-DEEC-4690-9FF5-39D9B6A0B9CA}" uniqueName="5" name="buy_value" queryTableFieldId="5"/>
    <tableColumn id="6" xr3:uid="{CE50DECE-7A2A-44EA-A52B-8EB1AF633FA4}" uniqueName="6" name="net_volume" queryTableFieldId="6"/>
    <tableColumn id="7" xr3:uid="{6DCC0DE8-699A-4487-B3B5-6134AFE765FB}" uniqueName="7" name="net_value" queryTableFieldId="7"/>
    <tableColumn id="8" xr3:uid="{AA79A4FB-672F-4160-8898-DB4EDB3076FE}" uniqueName="8" name="type" queryTableFieldId="8" dataDxfId="193"/>
    <tableColumn id="9" xr3:uid="{A0A72529-9212-47BD-8FFB-8389F8F00C02}" uniqueName="9" name="ticker" queryTableFieldId="9" dataDxfId="19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27F39E8-27D0-4B79-A58A-EB4FC71B8B82}" name="daily_8h45_itd" displayName="daily_8h45_itd" ref="A1:T273" tableType="queryTable" totalsRowShown="0">
  <autoFilter ref="A1:T273" xr:uid="{727F39E8-27D0-4B79-A58A-EB4FC71B8B82}"/>
  <tableColumns count="20">
    <tableColumn id="1" xr3:uid="{A8F3DFCA-E408-49C5-BAB1-0A270FE0BDE9}" uniqueName="1" name="date" queryTableFieldId="1" dataDxfId="162"/>
    <tableColumn id="2" xr3:uid="{62A9DA0E-41FB-4D46-82FD-C797029303B8}" uniqueName="2" name="ticker" queryTableFieldId="2" dataDxfId="161"/>
    <tableColumn id="3" xr3:uid="{41CE5A7A-BB1B-4FB1-B2A6-3496D841DD6A}" uniqueName="3" name="open" queryTableFieldId="3"/>
    <tableColumn id="4" xr3:uid="{EC1CA5F7-327E-446A-91FB-7EFB5B1451D0}" uniqueName="4" name="high" queryTableFieldId="4"/>
    <tableColumn id="5" xr3:uid="{8A9981EF-9377-4019-990E-ECBF8F4DC076}" uniqueName="5" name="low" queryTableFieldId="5"/>
    <tableColumn id="6" xr3:uid="{FB058227-D55D-449B-B6F1-8F3D846A0414}" uniqueName="6" name="close" queryTableFieldId="6"/>
    <tableColumn id="7" xr3:uid="{05D71354-8886-4850-9249-27A07A1639A0}" uniqueName="7" name="volume" queryTableFieldId="7"/>
    <tableColumn id="22" xr3:uid="{F60BC730-8E5E-4AF8-9C2A-925817D6472E}" uniqueName="22" name="cum_volume" queryTableFieldId="23"/>
    <tableColumn id="8" xr3:uid="{CD8E2324-CB84-4AEF-A1F9-246416A65C0D}" uniqueName="8" name="pct_change" queryTableFieldId="8"/>
    <tableColumn id="9" xr3:uid="{52652F88-51FA-40AC-A1C1-4E325F31D10B}" uniqueName="9" name="diff" queryTableFieldId="9"/>
    <tableColumn id="10" xr3:uid="{87FC21A9-A4C8-479A-B61D-773D9B14E57E}" uniqueName="10" name="basis" queryTableFieldId="10"/>
    <tableColumn id="21" xr3:uid="{36C0033D-5109-4698-BB09-B66B76257CE8}" uniqueName="21" name="open_interest" queryTableFieldId="21"/>
    <tableColumn id="13" xr3:uid="{32CEF732-2463-4A2C-8B66-C6FDA52116A7}" uniqueName="13" name="week_open" queryTableFieldId="13"/>
    <tableColumn id="14" xr3:uid="{FB75F214-105E-46E1-A0A3-8287F19D6338}" uniqueName="14" name="week_prev_high" queryTableFieldId="14"/>
    <tableColumn id="15" xr3:uid="{7C223EFB-5CCC-4047-9A01-9E24184D9F4E}" uniqueName="15" name="week_prev_low" queryTableFieldId="15"/>
    <tableColumn id="16" xr3:uid="{3E937B92-9004-4F90-855F-BE5D6E77D696}" uniqueName="16" name="week_pivot" queryTableFieldId="16"/>
    <tableColumn id="17" xr3:uid="{B21A287E-43EE-4A83-8362-75FB62295236}" uniqueName="17" name="month_open" queryTableFieldId="17"/>
    <tableColumn id="18" xr3:uid="{08B48AFB-AF09-4EC1-BF4E-EEAD5A585B29}" uniqueName="18" name="month_prev_high" queryTableFieldId="18"/>
    <tableColumn id="19" xr3:uid="{76AA5311-A079-4A42-A580-975CB48A33D7}" uniqueName="19" name="month_prev_low" queryTableFieldId="19"/>
    <tableColumn id="20" xr3:uid="{D29F4B5B-6B31-4726-B28E-952FEA645A5F}" uniqueName="20" name="month_pivot" queryTableFieldId="2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C86E3E2-E663-4BB1-B48B-3860E44750BD}" name="daily_8h45_rr" displayName="daily_8h45_rr" ref="A1:D5" tableType="queryTable" totalsRowShown="0">
  <autoFilter ref="A1:D5" xr:uid="{9C86E3E2-E663-4BB1-B48B-3860E44750BD}"/>
  <tableColumns count="4">
    <tableColumn id="1" xr3:uid="{5FE4FE73-B545-41D0-9064-33ECAB37EB1B}" uniqueName="1" name="name" queryTableFieldId="1" dataDxfId="191"/>
    <tableColumn id="2" xr3:uid="{4B66AADE-FCA6-4C9D-A860-3BE4EC236218}" uniqueName="2" name="base" queryTableFieldId="2"/>
    <tableColumn id="3" xr3:uid="{B02EC7C5-142B-4704-B511-99B506F26C53}" uniqueName="3" name="risk" queryTableFieldId="3"/>
    <tableColumn id="4" xr3:uid="{DECBB0FB-8FC5-45AF-BE2F-DED32874290F}" uniqueName="4" name="profit" queryTableFieldId="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3E0DC4C-9C1C-46FE-B51F-C1CEB27B5152}" name="daily_14h00_time" displayName="daily_14h00_time" ref="A1:B2" tableType="queryTable" totalsRowShown="0">
  <autoFilter ref="A1:B2" xr:uid="{53E0DC4C-9C1C-46FE-B51F-C1CEB27B5152}"/>
  <tableColumns count="2">
    <tableColumn id="1" xr3:uid="{4E727BE4-EE4C-4061-8C88-D7533D0B8743}" uniqueName="1" name="time" queryTableFieldId="1" dataDxfId="190"/>
    <tableColumn id="2" xr3:uid="{409DD4F3-869E-4DDA-9513-3E7435D839DA}" uniqueName="2" name="date" queryTableFieldId="2" dataDxfId="18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242EB55-7319-4E3A-8EFC-05BEBB60B7C2}" name="daily_14h00_data" displayName="daily_14h00_data" ref="A1:I187" tableType="queryTable" totalsRowShown="0">
  <autoFilter ref="A1:I187" xr:uid="{8242EB55-7319-4E3A-8EFC-05BEBB60B7C2}"/>
  <tableColumns count="9">
    <tableColumn id="1" xr3:uid="{1B8A7120-FE2C-4C42-AF4B-F96DCDB1FFFA}" uniqueName="1" name="date" queryTableFieldId="1" dataDxfId="160"/>
    <tableColumn id="2" xr3:uid="{7F04681C-DC3E-4F6F-9D3B-AB4E60FA16A3}" uniqueName="2" name="ticker" queryTableFieldId="2" dataDxfId="188"/>
    <tableColumn id="3" xr3:uid="{2E74C775-7D22-48A7-BEA0-772679C2DBD0}" uniqueName="3" name="open" queryTableFieldId="3"/>
    <tableColumn id="4" xr3:uid="{FE2D644F-981A-4720-B17E-8DBD9D14CBAB}" uniqueName="4" name="high" queryTableFieldId="4"/>
    <tableColumn id="5" xr3:uid="{960AC764-DCC0-49FD-9448-1DC71C2938DE}" uniqueName="5" name="low" queryTableFieldId="5"/>
    <tableColumn id="6" xr3:uid="{9306AC3A-3EFC-40C4-A702-91A8474D3ACE}" uniqueName="6" name="close" queryTableFieldId="6"/>
    <tableColumn id="7" xr3:uid="{94B28B02-0D29-4F32-A843-EA2BFCDDAA43}" uniqueName="7" name="volume" queryTableFieldId="7"/>
    <tableColumn id="8" xr3:uid="{0C7ED576-5FC5-479D-BC5F-C89450049E7B}" uniqueName="8" name="pct_change" queryTableFieldId="8"/>
    <tableColumn id="9" xr3:uid="{205F956C-2ABB-4C8C-A2D0-B4D4C44A075C}" uniqueName="9" name="diff" queryTableFieldId="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2CA5A1F-2B6B-42AE-A32A-3F4EE42679DD}" name="daily_8h45_comment" displayName="daily_8h45_comment" ref="A1:B6" tableType="queryTable" totalsRowShown="0">
  <autoFilter ref="A1:B6" xr:uid="{62CA5A1F-2B6B-42AE-A32A-3F4EE42679DD}"/>
  <tableColumns count="2">
    <tableColumn id="1" xr3:uid="{98201BC4-4A88-4BD6-8244-8E2D878B4A7E}" uniqueName="1" name="type" queryTableFieldId="1" dataDxfId="187"/>
    <tableColumn id="2" xr3:uid="{02DDC4FF-EB3A-4383-A0B3-28034216E0DB}" uniqueName="2" name="comment" queryTableFieldId="2" dataDxfId="18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152DBF-1D6F-4C12-8C0B-9F461ACD5E8D}" name="daily_8h30_nhtm" displayName="daily_8h30_nhtm" ref="A1:H14" tableType="queryTable" totalsRowShown="0">
  <autoFilter ref="A1:H14" xr:uid="{37152DBF-1D6F-4C12-8C0B-9F461ACD5E8D}"/>
  <tableColumns count="8">
    <tableColumn id="1" xr3:uid="{DFB5756F-6150-45BB-A6B3-EBD733603A78}" uniqueName="1" name="date" queryTableFieldId="1" dataDxfId="159"/>
    <tableColumn id="2" xr3:uid="{B01031A7-83A2-4F36-B8EC-9AD7853205F9}" uniqueName="2" name="lshd_san" queryTableFieldId="2"/>
    <tableColumn id="3" xr3:uid="{79058E05-AC1D-4AAD-9AAF-EF35570AA339}" uniqueName="3" name="lshd_tran" queryTableFieldId="3"/>
    <tableColumn id="6" xr3:uid="{3E2713DB-F14D-4C7C-B3D2-2083266912B3}" uniqueName="6" name="lshd_tb" queryTableFieldId="6"/>
    <tableColumn id="4" xr3:uid="{42BD1C29-4D9B-45B2-8B00-64CEDA2CB416}" uniqueName="4" name="lscv_san" queryTableFieldId="4"/>
    <tableColumn id="5" xr3:uid="{82421AC5-261B-4ED1-9779-FE8C7DE7420C}" uniqueName="5" name="lscv_tran" queryTableFieldId="5"/>
    <tableColumn id="7" xr3:uid="{D691F474-AD0A-4975-9A3D-17B88289853B}" uniqueName="7" name="lscv_tb" queryTableFieldId="7"/>
    <tableColumn id="8" xr3:uid="{DA251052-DE11-4357-B33B-A4EEBFA42C9C}" uniqueName="8" name="dtnh" queryTableFieldId="8"/>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40578-643A-438B-865D-F403FB212A99}" name="daily_8h30_time" displayName="daily_8h30_time" ref="A1:B2" tableType="queryTable" totalsRowShown="0">
  <autoFilter ref="A1:B2" xr:uid="{59540578-643A-438B-865D-F403FB212A99}"/>
  <tableColumns count="2">
    <tableColumn id="1" xr3:uid="{D3B95131-768C-4BE9-9EDF-A0ACE5BC3120}" uniqueName="1" name="time" queryTableFieldId="1" dataDxfId="185"/>
    <tableColumn id="2" xr3:uid="{24832ADF-485E-4183-B097-4954B5CC8656}" uniqueName="2" name="date" queryTableFieldId="2" dataDxfId="184"/>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C33282F-6796-4810-81C5-01C047B347F7}" name="daily_8h30_omo" displayName="daily_8h30_omo" ref="A1:K10" tableType="queryTable" totalsRowShown="0">
  <autoFilter ref="A1:K10" xr:uid="{0C33282F-6796-4810-81C5-01C047B347F7}"/>
  <tableColumns count="11">
    <tableColumn id="18" xr3:uid="{58E6DC6B-3668-4798-B344-C4AEE1FE8599}" uniqueName="18" name="name" queryTableFieldId="19" dataDxfId="183"/>
    <tableColumn id="3" xr3:uid="{F6ECB2C2-4D44-43D5-9286-1D175DF96930}" uniqueName="3" name="rate-2025-08-01" queryTableFieldId="31"/>
    <tableColumn id="4" xr3:uid="{7D014048-7D99-489C-B291-983FD01336D3}" uniqueName="4" name="value-2025-08-01" queryTableFieldId="32"/>
    <tableColumn id="5" xr3:uid="{4AAB24FB-FBAA-4924-A56B-5E6125AF3059}" uniqueName="5" name="rate-2025-08-04" queryTableFieldId="33"/>
    <tableColumn id="6" xr3:uid="{B8AA8B1B-4BD9-4D95-9798-7D7ECCC3D476}" uniqueName="6" name="value-2025-08-04" queryTableFieldId="34"/>
    <tableColumn id="7" xr3:uid="{AC172370-EE8C-4110-A2DA-CA6ED6B8A72F}" uniqueName="7" name="rate-2025-08-05" queryTableFieldId="35"/>
    <tableColumn id="10" xr3:uid="{74BE4ED4-41FB-498A-BE4B-B957D6F1EF6E}" uniqueName="10" name="value-2025-08-05" queryTableFieldId="36"/>
    <tableColumn id="1" xr3:uid="{6B964462-6EE1-4B5F-91D3-83205D5FFC22}" uniqueName="1" name="rate-2025-08-06" queryTableFieldId="37"/>
    <tableColumn id="2" xr3:uid="{F2BD6113-419C-48F4-8F48-EDE260DB544D}" uniqueName="2" name="value-2025-08-06" queryTableFieldId="38"/>
    <tableColumn id="8" xr3:uid="{1F040C8E-8783-496A-9C99-B4DA2FC0A382}" uniqueName="8" name="rate-2025-08-07" queryTableFieldId="39"/>
    <tableColumn id="9" xr3:uid="{9528416C-7CD0-43E2-812D-B82E5363236D}" uniqueName="9" name="value-2025-08-07" queryTableFieldId="40"/>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DB8C97C-2950-4968-B8D1-BBA35EED9FF8}" name="daily_8h30_mm" displayName="daily_8h30_mm" ref="A1:O25" tableType="queryTable" totalsRowShown="0">
  <autoFilter ref="A1:O25" xr:uid="{0DB8C97C-2950-4968-B8D1-BBA35EED9FF8}"/>
  <tableColumns count="15">
    <tableColumn id="1" xr3:uid="{6A8DD3A7-5090-47C2-8B84-74A736C892C3}" uniqueName="1" name="date" queryTableFieldId="1" dataDxfId="158"/>
    <tableColumn id="2" xr3:uid="{AA2A62C8-CCDE-41CA-BED3-719554A192EA}" uniqueName="2" name="lslnh_on" queryTableFieldId="2"/>
    <tableColumn id="3" xr3:uid="{0E366651-E53F-4610-92DC-B6CCF0E9CD44}" uniqueName="3" name="lslnh_1m" queryTableFieldId="28"/>
    <tableColumn id="4" xr3:uid="{5F6C0144-2410-4634-BCF0-07CE224E1136}" uniqueName="4" name="lslnh_3m" queryTableFieldId="29"/>
    <tableColumn id="11" xr3:uid="{4515DAC0-6FAA-4C98-8CD6-60929893CCF7}" uniqueName="11" name="dhtg_trung_tam" queryTableFieldId="11"/>
    <tableColumn id="12" xr3:uid="{9237E0D1-8F02-471D-BB02-D4F8B621C310}" uniqueName="12" name="dhtg_tran" queryTableFieldId="12"/>
    <tableColumn id="14" xr3:uid="{77835051-35F0-4841-B42D-6287B1824698}" uniqueName="14" name="dhtg_nhtm_ban_ra" queryTableFieldId="14"/>
    <tableColumn id="13" xr3:uid="{BC94CCA5-B2FB-4B3D-84F9-B3A123592065}" uniqueName="13" name="dhtg_san" queryTableFieldId="13"/>
    <tableColumn id="15" xr3:uid="{144A0D59-9131-4CE7-99D9-3E90316B985C}" uniqueName="15" name="dhtg_tu_do_ban_ra" queryTableFieldId="15"/>
    <tableColumn id="16" xr3:uid="{7D7EEE7D-D1E6-41E7-A718-8F80EE562A52}" uniqueName="16" name="omo_bom_tien" queryTableFieldId="25"/>
    <tableColumn id="17" xr3:uid="{4F891173-BE95-46B8-9AAE-446EA2142E63}" uniqueName="17" name="omo_hut_tien" queryTableFieldId="26"/>
    <tableColumn id="9" xr3:uid="{ACB93005-44C7-4251-8BDE-AED411842594}" uniqueName="9" name="omo_bom_hut_rong" queryTableFieldId="36"/>
    <tableColumn id="6" xr3:uid="{6936B8B5-F3B2-44E5-8C31-38166DAD1407}" uniqueName="6" name="tin_phieu_luu_hanh" queryTableFieldId="31"/>
    <tableColumn id="7" xr3:uid="{685F502B-C6D1-4B76-9FE9-DB5DF7F609D4}" uniqueName="7" name="reverse_repo_luu_hanh" queryTableFieldId="32"/>
    <tableColumn id="8" xr3:uid="{641BFDAB-C5D7-4962-AE4A-A92084217DED}" uniqueName="8" name="outstanding_omo_value" queryTableFieldId="3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D8257D-3371-4A35-9552-5E407319E778}" name="daily_8h30_news" displayName="daily_8h30_news" ref="A1:J31" tableType="queryTable" totalsRowShown="0">
  <autoFilter ref="A1:J31" xr:uid="{25D8257D-3371-4A35-9552-5E407319E778}"/>
  <tableColumns count="10">
    <tableColumn id="2" xr3:uid="{5F169189-319B-4C15-A876-D965DC1DE771}" uniqueName="2" name="source" queryTableFieldId="2" dataDxfId="182"/>
    <tableColumn id="3" xr3:uid="{BD7BD682-2605-42E9-978B-94FB164FCF1E}" uniqueName="3" name="title" queryTableFieldId="3" dataDxfId="181"/>
    <tableColumn id="4" xr3:uid="{A905E4C9-EEBE-4841-A43B-F14CB3460749}" uniqueName="4" name="content" queryTableFieldId="4" dataDxfId="180"/>
    <tableColumn id="5" xr3:uid="{A9B58CA8-B535-4EFC-BAD2-EDEA355BCF6C}" uniqueName="5" name="image_url" queryTableFieldId="5" dataDxfId="179"/>
    <tableColumn id="6" xr3:uid="{1C3C3C04-47F2-4241-B2D6-86831B3CBC90}" uniqueName="6" name="article_url" queryTableFieldId="6" dataDxfId="178"/>
    <tableColumn id="7" xr3:uid="{D383E02F-BE8F-4284-9450-AE3A3493ABD4}" uniqueName="7" name="published_time" queryTableFieldId="7" dataDxfId="157"/>
    <tableColumn id="1" xr3:uid="{EA10FB92-FCB0-4BE5-932A-D13B2425CD9D}" uniqueName="1" name="news_type" queryTableFieldId="1" dataDxfId="177"/>
    <tableColumn id="8" xr3:uid="{07F50A2D-7E87-4D35-AB57-11098F123275}" uniqueName="8" name="word_count" queryTableFieldId="8"/>
    <tableColumn id="9" xr3:uid="{A499F4FF-62A1-43EB-B441-A0129BA0A3E2}" uniqueName="9" name="impact" queryTableFieldId="9" dataDxfId="176"/>
    <tableColumn id="10" xr3:uid="{63E562D6-4C6A-4D7D-876B-4D2E4A82557B}" uniqueName="10" name="ai_selected" queryTableFieldId="12" dataDxfId="175"/>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1A53C9-FC04-4EB8-A626-3D1F9AD01714}" name="daily_8h30_data" displayName="daily_8h30_data" ref="A1:H181" tableType="queryTable" totalsRowShown="0">
  <autoFilter ref="A1:H181" xr:uid="{CC1A53C9-FC04-4EB8-A626-3D1F9AD01714}"/>
  <tableColumns count="8">
    <tableColumn id="1" xr3:uid="{16E2D318-7369-4ADF-95F7-DF5F5856B0CB}" uniqueName="1" name="date" queryTableFieldId="1" dataDxfId="156"/>
    <tableColumn id="2" xr3:uid="{DC70E0B3-6607-436A-B628-7901FD6908F9}" uniqueName="2" name="ticker" queryTableFieldId="2" dataDxfId="174"/>
    <tableColumn id="3" xr3:uid="{C96C458B-1DB8-4AA3-A373-E0BD874AF953}" uniqueName="3" name="close" queryTableFieldId="3"/>
    <tableColumn id="9" xr3:uid="{9B7E07DF-100E-4A15-B160-ED95F8AF6660}" uniqueName="9" name="1d_diff" queryTableFieldId="13"/>
    <tableColumn id="4" xr3:uid="{2FABA7F2-71AB-443F-95E5-2C9E46FD0F11}" uniqueName="4" name="1d_change" queryTableFieldId="4"/>
    <tableColumn id="5" xr3:uid="{8E1EB3FD-667E-4BCB-A9E6-E03AD7F72CB0}" uniqueName="5" name="cum_change" queryTableFieldId="9"/>
    <tableColumn id="7" xr3:uid="{2C4738F4-BDEA-48CB-81FB-2A98D23D1498}" uniqueName="7" name="market" queryTableFieldId="7" dataDxfId="173"/>
    <tableColumn id="8" xr3:uid="{66E6611C-10BB-44C1-8D09-184018F055C8}" uniqueName="8" name="type" queryTableFieldId="8" dataDxfId="17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FEBBF-8B81-4194-BEC0-FFB7003F3B27}">
  <dimension ref="A1:BE131"/>
  <sheetViews>
    <sheetView view="pageBreakPreview" topLeftCell="K36" zoomScale="130" zoomScaleNormal="70" zoomScaleSheetLayoutView="130" workbookViewId="0">
      <selection activeCell="S38" sqref="S38:T38"/>
    </sheetView>
  </sheetViews>
  <sheetFormatPr defaultRowHeight="14.5" x14ac:dyDescent="0.35"/>
  <cols>
    <col min="1" max="1" width="107.1796875" customWidth="1"/>
    <col min="2" max="2" width="2.26953125" customWidth="1"/>
    <col min="3" max="3" width="10.7265625" customWidth="1"/>
    <col min="4" max="5" width="8.81640625" customWidth="1"/>
    <col min="6" max="6" width="7.1796875" customWidth="1"/>
    <col min="7" max="7" width="10.7265625" customWidth="1"/>
    <col min="8" max="9" width="8.81640625" customWidth="1"/>
    <col min="10" max="10" width="7.1796875" customWidth="1"/>
    <col min="11" max="11" width="10.7265625" customWidth="1"/>
    <col min="12" max="13" width="8.81640625" customWidth="1"/>
    <col min="14" max="15" width="2.26953125" customWidth="1"/>
    <col min="16" max="16" width="19.36328125" customWidth="1"/>
    <col min="17" max="17" width="8" customWidth="1"/>
    <col min="18" max="18" width="8" style="51" customWidth="1"/>
    <col min="19" max="19" width="8" customWidth="1"/>
    <col min="20" max="20" width="8" style="51" customWidth="1"/>
    <col min="21" max="21" width="8" customWidth="1"/>
    <col min="22" max="22" width="8" style="51" customWidth="1"/>
    <col min="23" max="23" width="8" customWidth="1"/>
    <col min="24" max="24" width="8" style="51" customWidth="1"/>
    <col min="25" max="25" width="8" customWidth="1"/>
    <col min="26" max="26" width="8" style="51" customWidth="1"/>
    <col min="27" max="28" width="2.26953125" customWidth="1"/>
    <col min="29" max="29" width="47.7265625" customWidth="1"/>
    <col min="30" max="30" width="3.81640625" customWidth="1"/>
    <col min="31" max="31" width="48" customWidth="1"/>
    <col min="32" max="33" width="2.26953125" customWidth="1"/>
    <col min="34" max="34" width="6.81640625" customWidth="1"/>
    <col min="35" max="35" width="24.54296875" customWidth="1"/>
    <col min="36" max="36" width="2.453125" customWidth="1"/>
    <col min="37" max="37" width="6.81640625" customWidth="1"/>
    <col min="38" max="38" width="12.7265625" customWidth="1"/>
    <col min="39" max="39" width="8.453125" customWidth="1"/>
    <col min="40" max="40" width="3.81640625" customWidth="1"/>
    <col min="41" max="41" width="2.453125" customWidth="1"/>
    <col min="42" max="42" width="6.81640625" customWidth="1"/>
    <col min="43" max="43" width="24.54296875" customWidth="1"/>
    <col min="44" max="45" width="2.26953125" customWidth="1"/>
    <col min="46" max="46" width="71.453125" customWidth="1"/>
    <col min="47" max="47" width="29.08984375" style="35" customWidth="1"/>
    <col min="48" max="49" width="2.26953125" customWidth="1"/>
    <col min="50" max="52" width="14.54296875" customWidth="1"/>
    <col min="53" max="53" width="11.81640625" customWidth="1"/>
    <col min="54" max="56" width="14.54296875" customWidth="1"/>
    <col min="57" max="57" width="2.26953125" customWidth="1"/>
    <col min="83" max="83" width="2.26953125" customWidth="1"/>
    <col min="84" max="96" width="7.1796875" customWidth="1"/>
    <col min="97" max="97" width="2.26953125" customWidth="1"/>
  </cols>
  <sheetData>
    <row r="1" spans="1:17" ht="259" customHeight="1" x14ac:dyDescent="0.35">
      <c r="A1" s="100" t="e" vm="1">
        <v>#VALUE!</v>
      </c>
    </row>
    <row r="2" spans="1:17" ht="29.5" customHeight="1" x14ac:dyDescent="0.35">
      <c r="A2" s="97"/>
    </row>
    <row r="3" spans="1:17" ht="32" customHeight="1" x14ac:dyDescent="0.4">
      <c r="A3" s="103" t="str">
        <f>"PHIÊN NGÀY " &amp; daily_8h30_time!$B$2</f>
        <v>PHIÊN NGÀY 08/08/2025</v>
      </c>
    </row>
    <row r="4" spans="1:17" ht="32" customHeight="1" x14ac:dyDescent="0.35">
      <c r="A4" s="98" t="s">
        <v>187</v>
      </c>
    </row>
    <row r="5" spans="1:17" ht="32" customHeight="1" x14ac:dyDescent="0.35">
      <c r="A5" s="101" t="s">
        <v>188</v>
      </c>
    </row>
    <row r="6" spans="1:17" ht="32" customHeight="1" x14ac:dyDescent="0.35">
      <c r="A6" s="99"/>
    </row>
    <row r="7" spans="1:17" ht="14.65" customHeight="1" x14ac:dyDescent="0.35">
      <c r="A7" t="str">
        <f>"*Dữ liệu cập nhật lúc " &amp; daily_8h30_time!$A$2 &amp; " ngày " &amp; daily_8h30_time!$B$2</f>
        <v>*Dữ liệu cập nhật lúc 10:31 ngày 08/08/2025</v>
      </c>
      <c r="C7" s="109" t="s">
        <v>67</v>
      </c>
      <c r="D7" s="109"/>
      <c r="E7" s="109"/>
      <c r="F7" s="109"/>
      <c r="G7" s="109"/>
      <c r="H7" s="109"/>
      <c r="L7" s="110" t="e" vm="2">
        <v>#VALUE!</v>
      </c>
      <c r="M7" s="110"/>
      <c r="N7" s="110"/>
      <c r="P7" s="114"/>
      <c r="Q7" s="114"/>
    </row>
    <row r="8" spans="1:17" ht="14.65" customHeight="1" thickBot="1" x14ac:dyDescent="0.4">
      <c r="C8" s="109"/>
      <c r="D8" s="109"/>
      <c r="E8" s="109"/>
      <c r="F8" s="109"/>
      <c r="G8" s="109"/>
      <c r="H8" s="109"/>
      <c r="L8" s="110"/>
      <c r="M8" s="110"/>
      <c r="N8" s="110"/>
      <c r="P8" s="114"/>
      <c r="Q8" s="114"/>
    </row>
    <row r="9" spans="1:17" ht="14" customHeight="1" thickTop="1" x14ac:dyDescent="0.35">
      <c r="C9" s="102"/>
      <c r="D9" s="102"/>
      <c r="E9" s="102"/>
      <c r="F9" s="102"/>
      <c r="G9" s="102"/>
      <c r="H9" s="102"/>
      <c r="I9" s="102"/>
      <c r="J9" s="102"/>
      <c r="K9" s="102"/>
      <c r="L9" s="102"/>
      <c r="M9" s="102"/>
    </row>
    <row r="10" spans="1:17" ht="14" customHeight="1" x14ac:dyDescent="0.35">
      <c r="C10" s="10" t="s">
        <v>24</v>
      </c>
      <c r="D10" s="13" t="s">
        <v>46</v>
      </c>
      <c r="E10" s="13" t="s">
        <v>47</v>
      </c>
      <c r="G10" s="10" t="s">
        <v>25</v>
      </c>
      <c r="H10" s="13" t="s">
        <v>46</v>
      </c>
      <c r="I10" s="13" t="s">
        <v>47</v>
      </c>
      <c r="K10" s="10" t="s">
        <v>39</v>
      </c>
      <c r="L10" s="13" t="s">
        <v>46</v>
      </c>
      <c r="M10" s="13" t="s">
        <v>47</v>
      </c>
    </row>
    <row r="11" spans="1:17" ht="14" customHeight="1" x14ac:dyDescent="0.35">
      <c r="C11" s="4">
        <f>daily_8h30_data!K3</f>
        <v>1585.3800048828125</v>
      </c>
      <c r="D11" s="11">
        <f>daily_8h30_data!L3</f>
        <v>3.5699462890625</v>
      </c>
      <c r="E11" s="12">
        <f>daily_8h30_data!M3</f>
        <v>2.2568741864217312E-3</v>
      </c>
      <c r="F11" s="5"/>
      <c r="G11" s="4">
        <f>daily_8h30_data!Q3</f>
        <v>1730.780029296875</v>
      </c>
      <c r="H11" s="11">
        <f>daily_8h30_data!R3</f>
        <v>-4.0699462890625</v>
      </c>
      <c r="I11" s="12">
        <f>daily_8h30_data!S3</f>
        <v>-2.3459932249692006E-3</v>
      </c>
      <c r="K11" s="4">
        <f>daily_8h30_data!W3</f>
        <v>1724.699951171875</v>
      </c>
      <c r="L11" s="11">
        <f>daily_8h30_data!X3</f>
        <v>-0.10009765625</v>
      </c>
      <c r="M11" s="12">
        <f>daily_8h30_data!Y3</f>
        <v>-5.8034353789593318E-5</v>
      </c>
    </row>
    <row r="12" spans="1:17" ht="17" customHeight="1" x14ac:dyDescent="0.35"/>
    <row r="13" spans="1:17" ht="17" customHeight="1" x14ac:dyDescent="0.35"/>
    <row r="14" spans="1:17" ht="17" customHeight="1" x14ac:dyDescent="0.35"/>
    <row r="15" spans="1:17" ht="17" customHeight="1" x14ac:dyDescent="0.35"/>
    <row r="16" spans="1:17" ht="17" customHeight="1" x14ac:dyDescent="0.35"/>
    <row r="17" spans="3:26" ht="14" customHeight="1" x14ac:dyDescent="0.35">
      <c r="C17" s="10" t="s">
        <v>22</v>
      </c>
      <c r="D17" s="13" t="s">
        <v>46</v>
      </c>
      <c r="E17" s="13" t="s">
        <v>47</v>
      </c>
      <c r="G17" s="10" t="s">
        <v>23</v>
      </c>
      <c r="H17" s="13" t="s">
        <v>46</v>
      </c>
      <c r="I17" s="13" t="s">
        <v>47</v>
      </c>
      <c r="K17" s="10" t="s">
        <v>21</v>
      </c>
      <c r="L17" s="13" t="s">
        <v>46</v>
      </c>
      <c r="M17" s="13" t="s">
        <v>47</v>
      </c>
    </row>
    <row r="18" spans="3:26" ht="14" customHeight="1" x14ac:dyDescent="0.35">
      <c r="C18" s="4">
        <f>daily_8h30_data!K25</f>
        <v>43968.640625</v>
      </c>
      <c r="D18" s="11">
        <f>daily_8h30_data!L25</f>
        <v>-224.48046875</v>
      </c>
      <c r="E18" s="12">
        <f>daily_8h30_data!M25</f>
        <v>-5.0795341717050357E-3</v>
      </c>
      <c r="G18" s="4">
        <f>daily_8h30_data!Q25</f>
        <v>9100.76953125</v>
      </c>
      <c r="H18" s="11">
        <f>daily_8h30_data!R25</f>
        <v>-63.5400390625</v>
      </c>
      <c r="I18" s="12">
        <f>daily_8h30_data!S25</f>
        <v>-6.9334234701472486E-3</v>
      </c>
      <c r="K18" s="4">
        <f>daily_8h30_data!W25</f>
        <v>3640.640380859375</v>
      </c>
      <c r="L18" s="11">
        <f>daily_8h30_data!X25</f>
        <v>0.973876953125</v>
      </c>
      <c r="M18" s="12">
        <f>daily_8h30_data!Y25</f>
        <v>2.6757312849401416E-4</v>
      </c>
    </row>
    <row r="19" spans="3:26" ht="17" customHeight="1" x14ac:dyDescent="0.35"/>
    <row r="20" spans="3:26" ht="17" customHeight="1" x14ac:dyDescent="0.35"/>
    <row r="21" spans="3:26" ht="17" customHeight="1" x14ac:dyDescent="0.35"/>
    <row r="22" spans="3:26" ht="17" customHeight="1" x14ac:dyDescent="0.35"/>
    <row r="23" spans="3:26" ht="17" customHeight="1" x14ac:dyDescent="0.35"/>
    <row r="24" spans="3:26" ht="14" customHeight="1" x14ac:dyDescent="0.35">
      <c r="C24" s="10" t="s">
        <v>48</v>
      </c>
      <c r="D24" s="13" t="s">
        <v>46</v>
      </c>
      <c r="E24" s="13" t="s">
        <v>47</v>
      </c>
      <c r="G24" s="10" t="s">
        <v>63</v>
      </c>
      <c r="H24" s="13" t="s">
        <v>46</v>
      </c>
      <c r="I24" s="13" t="s">
        <v>47</v>
      </c>
      <c r="K24" s="10" t="s">
        <v>26</v>
      </c>
      <c r="L24" s="13" t="s">
        <v>46</v>
      </c>
      <c r="M24" s="13" t="s">
        <v>47</v>
      </c>
    </row>
    <row r="25" spans="3:26" ht="14" customHeight="1" x14ac:dyDescent="0.35">
      <c r="C25" s="4">
        <f>daily_8h30_data!K47</f>
        <v>3383.8125</v>
      </c>
      <c r="D25" s="11">
        <f>daily_8h30_data!L47</f>
        <v>-8.940673828125</v>
      </c>
      <c r="E25" s="12">
        <f>daily_8h30_data!M47</f>
        <v>-2.6352267229734494E-3</v>
      </c>
      <c r="G25" s="4">
        <f>daily_8h30_data!Q47</f>
        <v>62.009998321533203</v>
      </c>
      <c r="H25" s="11">
        <f>daily_8h30_data!R47</f>
        <v>-0.8600006103515625</v>
      </c>
      <c r="I25" s="12">
        <f>daily_8h30_data!S47</f>
        <v>-1.3679030140962944E-2</v>
      </c>
      <c r="K25" s="4">
        <f>daily_8h30_data!W47</f>
        <v>98.108368239448325</v>
      </c>
      <c r="L25" s="11">
        <f>daily_8h30_data!X47</f>
        <v>0.1114621404072409</v>
      </c>
      <c r="M25" s="12">
        <f>daily_8h30_data!Y47</f>
        <v>1.1374046880070487E-3</v>
      </c>
    </row>
    <row r="26" spans="3:26" ht="17" customHeight="1" x14ac:dyDescent="0.35"/>
    <row r="27" spans="3:26" ht="17" customHeight="1" x14ac:dyDescent="0.35"/>
    <row r="28" spans="3:26" ht="17" customHeight="1" x14ac:dyDescent="0.35">
      <c r="Z28" s="55"/>
    </row>
    <row r="29" spans="3:26" ht="17" customHeight="1" x14ac:dyDescent="0.35">
      <c r="Z29" s="55"/>
    </row>
    <row r="30" spans="3:26" ht="17" customHeight="1" x14ac:dyDescent="0.35"/>
    <row r="31" spans="3:26" ht="17.25" customHeight="1" thickBot="1" x14ac:dyDescent="0.4">
      <c r="C31" s="131" t="str">
        <f>$A$7</f>
        <v>*Dữ liệu cập nhật lúc 10:31 ngày 08/08/2025</v>
      </c>
      <c r="D31" s="131"/>
      <c r="E31" s="131"/>
      <c r="F31" s="131"/>
      <c r="G31" s="131"/>
      <c r="H31" s="131"/>
      <c r="I31" s="131"/>
      <c r="J31" s="131"/>
      <c r="K31" s="131"/>
      <c r="L31" s="131"/>
      <c r="M31" s="131"/>
      <c r="P31" s="114"/>
      <c r="Q31" s="114"/>
      <c r="R31" s="114"/>
      <c r="S31" s="114"/>
      <c r="T31" s="114"/>
      <c r="U31" s="114"/>
      <c r="V31" s="114"/>
      <c r="W31" s="114"/>
      <c r="X31" s="114"/>
      <c r="Y31" s="114"/>
      <c r="Z31" s="114"/>
    </row>
    <row r="32" spans="3:26" ht="17" customHeight="1" x14ac:dyDescent="0.35">
      <c r="C32" s="132" t="str">
        <f>$A$4 &amp; " | " &amp; $A$3</f>
        <v>BẢN TIN CHÀO BUỔI SÁNG | PHIÊN NGÀY 08/08/2025</v>
      </c>
      <c r="D32" s="132"/>
      <c r="E32" s="132"/>
      <c r="F32" s="132"/>
      <c r="G32" s="132"/>
      <c r="H32" s="132"/>
      <c r="I32" s="132"/>
      <c r="J32" s="112" t="str">
        <f>$A$5 &amp; " |  1  "</f>
        <v xml:space="preserve">PHÒNG MÔI GIỚI VÀ TƯ VẤN ĐẦU TƯ |  1  </v>
      </c>
      <c r="K32" s="112"/>
      <c r="L32" s="112"/>
      <c r="M32" s="112"/>
      <c r="P32" s="114"/>
      <c r="Q32" s="114"/>
    </row>
    <row r="33" spans="3:35" ht="14.5" customHeight="1" x14ac:dyDescent="0.35">
      <c r="C33" s="114"/>
      <c r="D33" s="114"/>
      <c r="E33" s="114"/>
      <c r="F33" s="114"/>
      <c r="G33" s="114"/>
      <c r="H33" s="114"/>
      <c r="P33" s="109" t="s">
        <v>84</v>
      </c>
      <c r="Q33" s="109"/>
      <c r="R33" s="109"/>
      <c r="S33" s="109"/>
      <c r="T33" s="109"/>
      <c r="U33" s="109"/>
      <c r="V33" s="53"/>
      <c r="W33" s="3"/>
      <c r="X33" s="53"/>
      <c r="Y33" s="110" t="e" vm="2">
        <v>#VALUE!</v>
      </c>
      <c r="Z33" s="110"/>
      <c r="AA33" s="110"/>
    </row>
    <row r="34" spans="3:35" ht="14.5" customHeight="1" thickBot="1" x14ac:dyDescent="0.4">
      <c r="C34" s="114"/>
      <c r="D34" s="114"/>
      <c r="E34" s="114"/>
      <c r="F34" s="114"/>
      <c r="G34" s="114"/>
      <c r="H34" s="114"/>
      <c r="P34" s="109"/>
      <c r="Q34" s="109"/>
      <c r="R34" s="109"/>
      <c r="S34" s="109"/>
      <c r="T34" s="109"/>
      <c r="U34" s="109"/>
      <c r="V34" s="53"/>
      <c r="W34" s="3"/>
      <c r="X34" s="53"/>
      <c r="Y34" s="110"/>
      <c r="Z34" s="110"/>
      <c r="AA34" s="110"/>
    </row>
    <row r="35" spans="3:35" ht="10" customHeight="1" thickTop="1" x14ac:dyDescent="0.35">
      <c r="P35" s="102"/>
      <c r="Q35" s="102"/>
      <c r="R35" s="104"/>
      <c r="S35" s="102"/>
      <c r="T35" s="104"/>
      <c r="U35" s="102"/>
      <c r="V35" s="104"/>
      <c r="W35" s="102"/>
      <c r="X35" s="104"/>
      <c r="Y35" s="102"/>
      <c r="Z35" s="104"/>
    </row>
    <row r="36" spans="3:35" ht="175.5" customHeight="1" x14ac:dyDescent="0.35">
      <c r="J36" s="39"/>
    </row>
    <row r="37" spans="3:35" ht="10" customHeight="1" x14ac:dyDescent="0.35">
      <c r="J37" s="39"/>
    </row>
    <row r="38" spans="3:35" ht="15" customHeight="1" x14ac:dyDescent="0.35">
      <c r="P38" s="128" t="s">
        <v>103</v>
      </c>
      <c r="Q38" s="130">
        <f>daily_8h30_omo!B12</f>
        <v>45870</v>
      </c>
      <c r="R38" s="130"/>
      <c r="S38" s="130">
        <f>daily_8h30_omo!D12</f>
        <v>45873</v>
      </c>
      <c r="T38" s="130"/>
      <c r="U38" s="130">
        <f>daily_8h30_omo!F12</f>
        <v>45874</v>
      </c>
      <c r="V38" s="130"/>
      <c r="W38" s="130">
        <f>daily_8h30_omo!H12</f>
        <v>45875</v>
      </c>
      <c r="X38" s="130"/>
      <c r="Y38" s="130">
        <f>daily_8h30_omo!J12</f>
        <v>45876</v>
      </c>
      <c r="Z38" s="130"/>
    </row>
    <row r="39" spans="3:35" ht="15" customHeight="1" x14ac:dyDescent="0.35">
      <c r="P39" s="128"/>
      <c r="Q39" s="61" t="s">
        <v>92</v>
      </c>
      <c r="R39" s="61" t="s">
        <v>102</v>
      </c>
      <c r="S39" s="61" t="s">
        <v>92</v>
      </c>
      <c r="T39" s="61" t="s">
        <v>102</v>
      </c>
      <c r="U39" s="61" t="s">
        <v>92</v>
      </c>
      <c r="V39" s="61" t="s">
        <v>102</v>
      </c>
      <c r="W39" s="61" t="s">
        <v>92</v>
      </c>
      <c r="X39" s="61" t="s">
        <v>102</v>
      </c>
      <c r="Y39" s="61" t="s">
        <v>92</v>
      </c>
      <c r="Z39" s="61" t="s">
        <v>102</v>
      </c>
    </row>
    <row r="40" spans="3:35" ht="14" customHeight="1" x14ac:dyDescent="0.35">
      <c r="P40" s="62" t="str" cm="1">
        <f t="array" ref="P40:Z48">IF(daily_8h30_omo[] = "", "-", daily_8h30_omo[])</f>
        <v>Tín phiếu 7 ngày</v>
      </c>
      <c r="Q40" s="67" t="str">
        <v>-</v>
      </c>
      <c r="R40" s="68" t="str">
        <v>-</v>
      </c>
      <c r="S40" s="67" t="str">
        <v>-</v>
      </c>
      <c r="T40" s="68" t="str">
        <v>-</v>
      </c>
      <c r="U40" s="67" t="str">
        <v>-</v>
      </c>
      <c r="V40" s="68" t="str">
        <v>-</v>
      </c>
      <c r="W40" s="67" t="str">
        <v>-</v>
      </c>
      <c r="X40" s="68" t="str">
        <v>-</v>
      </c>
      <c r="Y40" s="67" t="str">
        <v>-</v>
      </c>
      <c r="Z40" s="68" t="str">
        <v>-</v>
      </c>
    </row>
    <row r="41" spans="3:35" ht="14" customHeight="1" x14ac:dyDescent="0.35">
      <c r="P41" s="63" t="str">
        <v>Tín phiếu 14 ngày</v>
      </c>
      <c r="Q41" s="69" t="str">
        <v>-</v>
      </c>
      <c r="R41" s="68" t="str">
        <v>-</v>
      </c>
      <c r="S41" s="69" t="str">
        <v>-</v>
      </c>
      <c r="T41" s="68" t="str">
        <v>-</v>
      </c>
      <c r="U41" s="69" t="str">
        <v>-</v>
      </c>
      <c r="V41" s="68" t="str">
        <v>-</v>
      </c>
      <c r="W41" s="69" t="str">
        <v>-</v>
      </c>
      <c r="X41" s="68" t="str">
        <v>-</v>
      </c>
      <c r="Y41" s="69" t="str">
        <v>-</v>
      </c>
      <c r="Z41" s="68" t="str">
        <v>-</v>
      </c>
    </row>
    <row r="42" spans="3:35" ht="14" customHeight="1" x14ac:dyDescent="0.35">
      <c r="J42" s="39"/>
      <c r="P42" s="63" t="str">
        <v>Tín phiếu 28 ngày</v>
      </c>
      <c r="Q42" s="69" t="str">
        <v>-</v>
      </c>
      <c r="R42" s="68" t="str">
        <v>-</v>
      </c>
      <c r="S42" s="69" t="str">
        <v>-</v>
      </c>
      <c r="T42" s="68" t="str">
        <v>-</v>
      </c>
      <c r="U42" s="69" t="str">
        <v>-</v>
      </c>
      <c r="V42" s="68" t="str">
        <v>-</v>
      </c>
      <c r="W42" s="69" t="str">
        <v>-</v>
      </c>
      <c r="X42" s="68" t="str">
        <v>-</v>
      </c>
      <c r="Y42" s="69" t="str">
        <v>-</v>
      </c>
      <c r="Z42" s="68" t="str">
        <v>-</v>
      </c>
    </row>
    <row r="43" spans="3:35" ht="14" customHeight="1" x14ac:dyDescent="0.35">
      <c r="J43" s="39"/>
      <c r="P43" s="63" t="str">
        <v>Reversed Repo 7 ngày</v>
      </c>
      <c r="Q43" s="69">
        <v>0.04</v>
      </c>
      <c r="R43" s="68">
        <v>-8028.37</v>
      </c>
      <c r="S43" s="69">
        <v>0.04</v>
      </c>
      <c r="T43" s="68">
        <v>-12179.01</v>
      </c>
      <c r="U43" s="69">
        <v>0.04</v>
      </c>
      <c r="V43" s="68">
        <v>-9151.23</v>
      </c>
      <c r="W43" s="69">
        <v>0.04</v>
      </c>
      <c r="X43" s="68">
        <v>-5952.59</v>
      </c>
      <c r="Y43" s="69">
        <v>0.04</v>
      </c>
      <c r="Z43" s="68">
        <v>-10235.69</v>
      </c>
    </row>
    <row r="44" spans="3:35" ht="14" customHeight="1" x14ac:dyDescent="0.35">
      <c r="J44" s="39"/>
      <c r="P44" s="63" t="str">
        <v>Reversed Repo 14 ngày</v>
      </c>
      <c r="Q44" s="69">
        <v>0.04</v>
      </c>
      <c r="R44" s="68">
        <v>-16955.189999999999</v>
      </c>
      <c r="S44" s="69">
        <v>0.04</v>
      </c>
      <c r="T44" s="68">
        <v>-4525.3599999999997</v>
      </c>
      <c r="U44" s="69">
        <v>0.04</v>
      </c>
      <c r="V44" s="68">
        <v>-8953.06</v>
      </c>
      <c r="W44" s="69">
        <v>0.04</v>
      </c>
      <c r="X44" s="68">
        <v>-12424.62</v>
      </c>
      <c r="Y44" s="69">
        <v>0.04</v>
      </c>
      <c r="Z44" s="68">
        <v>-12756.94</v>
      </c>
      <c r="AD44" s="66"/>
      <c r="AE44" s="66"/>
      <c r="AF44" s="66"/>
      <c r="AG44" s="66"/>
      <c r="AH44" s="66"/>
      <c r="AI44" s="66"/>
    </row>
    <row r="45" spans="3:35" ht="14" customHeight="1" x14ac:dyDescent="0.35">
      <c r="J45" s="39"/>
      <c r="P45" s="63" t="str">
        <v>Reversed Repo 21 ngày</v>
      </c>
      <c r="Q45" s="69" t="str">
        <v>-</v>
      </c>
      <c r="R45" s="68" t="str">
        <v>-</v>
      </c>
      <c r="S45" s="69" t="str">
        <v>-</v>
      </c>
      <c r="T45" s="68" t="str">
        <v>-</v>
      </c>
      <c r="U45" s="69" t="str">
        <v>-</v>
      </c>
      <c r="V45" s="68" t="str">
        <v>-</v>
      </c>
      <c r="W45" s="69" t="str">
        <v>-</v>
      </c>
      <c r="X45" s="68" t="str">
        <v>-</v>
      </c>
      <c r="Y45" s="69" t="str">
        <v>-</v>
      </c>
      <c r="Z45" s="68" t="str">
        <v>-</v>
      </c>
    </row>
    <row r="46" spans="3:35" ht="14" customHeight="1" x14ac:dyDescent="0.35">
      <c r="J46" s="39"/>
      <c r="P46" s="63" t="str">
        <v>Reversed Repo 28 ngày</v>
      </c>
      <c r="Q46" s="69">
        <v>0.04</v>
      </c>
      <c r="R46" s="68">
        <v>-5048.4399999999996</v>
      </c>
      <c r="S46" s="69">
        <v>0.04</v>
      </c>
      <c r="T46" s="68">
        <v>-8874.19</v>
      </c>
      <c r="U46" s="69">
        <v>0.04</v>
      </c>
      <c r="V46" s="68">
        <v>-1892.63</v>
      </c>
      <c r="W46" s="69">
        <v>0.04</v>
      </c>
      <c r="X46" s="68">
        <v>-9088.26</v>
      </c>
      <c r="Y46" s="69">
        <v>0.04</v>
      </c>
      <c r="Z46" s="68">
        <v>-3119.09</v>
      </c>
      <c r="AC46" s="39"/>
      <c r="AE46" s="39"/>
    </row>
    <row r="47" spans="3:35" ht="14" customHeight="1" x14ac:dyDescent="0.35">
      <c r="J47" s="39"/>
      <c r="P47" s="63" t="str">
        <v>Reversed Repo 35 ngày</v>
      </c>
      <c r="Q47" s="69" t="str">
        <v>-</v>
      </c>
      <c r="R47" s="68" t="str">
        <v>-</v>
      </c>
      <c r="S47" s="69" t="str">
        <v>-</v>
      </c>
      <c r="T47" s="68" t="str">
        <v>-</v>
      </c>
      <c r="U47" s="69" t="str">
        <v>-</v>
      </c>
      <c r="V47" s="68" t="str">
        <v>-</v>
      </c>
      <c r="W47" s="69" t="str">
        <v>-</v>
      </c>
      <c r="X47" s="68" t="str">
        <v>-</v>
      </c>
      <c r="Y47" s="69" t="str">
        <v>-</v>
      </c>
      <c r="Z47" s="68" t="str">
        <v>-</v>
      </c>
      <c r="AE47" s="39"/>
    </row>
    <row r="48" spans="3:35" ht="14" customHeight="1" x14ac:dyDescent="0.35">
      <c r="J48" s="39"/>
      <c r="P48" s="64" t="str">
        <v>Reversed Repo 91 ngày</v>
      </c>
      <c r="Q48" s="70">
        <v>0.04</v>
      </c>
      <c r="R48" s="70">
        <v>-944.44</v>
      </c>
      <c r="S48" s="70">
        <v>0.04</v>
      </c>
      <c r="T48" s="70">
        <v>0</v>
      </c>
      <c r="U48" s="70">
        <v>0.04</v>
      </c>
      <c r="V48" s="70">
        <v>0</v>
      </c>
      <c r="W48" s="70">
        <v>0.04</v>
      </c>
      <c r="X48" s="70">
        <v>-1057.4100000000001</v>
      </c>
      <c r="Y48" s="70">
        <v>0.04</v>
      </c>
      <c r="Z48" s="70">
        <v>0</v>
      </c>
    </row>
    <row r="49" spans="3:47" ht="17.25" customHeight="1" thickBot="1" x14ac:dyDescent="0.4">
      <c r="C49" s="114"/>
      <c r="D49" s="114"/>
      <c r="E49" s="114"/>
      <c r="F49" s="114"/>
      <c r="G49" s="114"/>
      <c r="H49" s="114"/>
      <c r="I49" s="114"/>
      <c r="J49" s="114"/>
      <c r="K49" s="114"/>
      <c r="L49" s="114"/>
      <c r="M49" s="114"/>
      <c r="P49" s="131" t="str">
        <f>$A$7</f>
        <v>*Dữ liệu cập nhật lúc 10:31 ngày 08/08/2025</v>
      </c>
      <c r="Q49" s="131"/>
      <c r="R49" s="131"/>
      <c r="S49" s="131"/>
      <c r="T49" s="131"/>
      <c r="U49" s="131"/>
      <c r="V49" s="131"/>
      <c r="W49" s="131"/>
      <c r="X49" s="131"/>
      <c r="Y49" s="131"/>
      <c r="Z49" s="131"/>
    </row>
    <row r="50" spans="3:47" ht="17.149999999999999" customHeight="1" x14ac:dyDescent="0.35">
      <c r="C50" s="114"/>
      <c r="D50" s="114"/>
      <c r="E50" s="114"/>
      <c r="F50" s="114"/>
      <c r="G50" s="114"/>
      <c r="H50" s="114"/>
      <c r="I50" s="114"/>
      <c r="P50" s="132" t="str">
        <f>$A$4 &amp; " | " &amp; $A$3</f>
        <v>BẢN TIN CHÀO BUỔI SÁNG | PHIÊN NGÀY 08/08/2025</v>
      </c>
      <c r="Q50" s="132"/>
      <c r="R50" s="132"/>
      <c r="S50" s="132"/>
      <c r="T50" s="132"/>
      <c r="U50" s="132"/>
      <c r="V50" s="54"/>
      <c r="W50" s="6"/>
      <c r="X50" s="54"/>
      <c r="Y50" s="6"/>
      <c r="Z50" s="56" t="str">
        <f>$A$5 &amp; " |  2  "</f>
        <v xml:space="preserve">PHÒNG MÔI GIỚI VÀ TƯ VẤN ĐẦU TƯ |  2  </v>
      </c>
    </row>
    <row r="51" spans="3:47" ht="14.5" customHeight="1" x14ac:dyDescent="0.35">
      <c r="P51" s="50"/>
      <c r="Q51" s="50"/>
      <c r="R51" s="52"/>
      <c r="S51" s="50"/>
      <c r="T51" s="52"/>
      <c r="U51" s="50"/>
      <c r="V51" s="52"/>
      <c r="W51" s="50"/>
      <c r="X51" s="52"/>
      <c r="Y51" s="50"/>
      <c r="Z51" s="57"/>
      <c r="AC51" s="109" t="s">
        <v>171</v>
      </c>
      <c r="AD51" s="109"/>
      <c r="AE51" s="110" t="e" vm="2">
        <v>#VALUE!</v>
      </c>
      <c r="AF51" s="110"/>
    </row>
    <row r="52" spans="3:47" ht="14.5" customHeight="1" thickBot="1" x14ac:dyDescent="0.4">
      <c r="P52" s="50"/>
      <c r="Q52" s="50"/>
      <c r="R52" s="52"/>
      <c r="S52" s="50"/>
      <c r="T52" s="52"/>
      <c r="U52" s="50"/>
      <c r="V52" s="52"/>
      <c r="W52" s="50"/>
      <c r="X52" s="52"/>
      <c r="Y52" s="50"/>
      <c r="Z52" s="57"/>
      <c r="AC52" s="109"/>
      <c r="AD52" s="109"/>
      <c r="AE52" s="110"/>
      <c r="AF52" s="110"/>
    </row>
    <row r="53" spans="3:47" ht="10" customHeight="1" thickTop="1" x14ac:dyDescent="0.35">
      <c r="P53" s="50"/>
      <c r="Q53" s="50"/>
      <c r="R53" s="52"/>
      <c r="S53" s="50"/>
      <c r="T53" s="52"/>
      <c r="U53" s="50"/>
      <c r="V53" s="52"/>
      <c r="W53" s="50"/>
      <c r="X53" s="52"/>
      <c r="Y53" s="50"/>
      <c r="Z53" s="57"/>
      <c r="AC53" s="102"/>
      <c r="AD53" s="102"/>
      <c r="AE53" s="102"/>
    </row>
    <row r="54" spans="3:47" ht="17" customHeight="1" x14ac:dyDescent="0.35">
      <c r="P54" s="50"/>
      <c r="Q54" s="50"/>
      <c r="R54" s="52"/>
      <c r="S54" s="50"/>
      <c r="T54" s="52"/>
      <c r="U54" s="50"/>
      <c r="V54" s="52"/>
      <c r="W54" s="50"/>
      <c r="X54" s="52"/>
      <c r="Y54" s="50"/>
      <c r="Z54" s="57"/>
      <c r="AC54" s="42" t="s">
        <v>104</v>
      </c>
      <c r="AE54" s="42" t="s">
        <v>105</v>
      </c>
    </row>
    <row r="55" spans="3:47" ht="174" customHeight="1" x14ac:dyDescent="0.35">
      <c r="P55" s="50"/>
      <c r="Q55" s="50"/>
      <c r="R55" s="52"/>
      <c r="S55" s="50"/>
      <c r="T55" s="52"/>
      <c r="U55" s="50"/>
      <c r="V55" s="52"/>
      <c r="W55" s="50"/>
      <c r="X55" s="52"/>
      <c r="Y55" s="50"/>
      <c r="Z55" s="57"/>
    </row>
    <row r="56" spans="3:47" ht="11.5" customHeight="1" x14ac:dyDescent="0.35">
      <c r="P56" s="50"/>
      <c r="Q56" s="50"/>
      <c r="R56" s="52"/>
      <c r="S56" s="50"/>
      <c r="T56" s="52"/>
      <c r="U56" s="50"/>
      <c r="V56" s="52"/>
      <c r="W56" s="50"/>
      <c r="X56" s="52"/>
      <c r="Y56" s="50"/>
      <c r="Z56" s="57"/>
    </row>
    <row r="57" spans="3:47" ht="17" customHeight="1" x14ac:dyDescent="0.35">
      <c r="P57" s="50"/>
      <c r="Q57" s="50"/>
      <c r="R57" s="52"/>
      <c r="S57" s="50"/>
      <c r="T57" s="52"/>
      <c r="U57" s="50"/>
      <c r="V57" s="52"/>
      <c r="W57" s="50"/>
      <c r="X57" s="52"/>
      <c r="Y57" s="50"/>
      <c r="Z57" s="57"/>
      <c r="AC57" s="42" t="s">
        <v>107</v>
      </c>
      <c r="AE57" s="42" t="s">
        <v>106</v>
      </c>
    </row>
    <row r="58" spans="3:47" ht="121" customHeight="1" x14ac:dyDescent="0.35">
      <c r="P58" s="50"/>
      <c r="Q58" s="50"/>
      <c r="R58" s="52"/>
      <c r="S58" s="50"/>
      <c r="T58" s="52"/>
      <c r="U58" s="50"/>
      <c r="V58" s="52"/>
      <c r="W58" s="50"/>
      <c r="Y58" s="50"/>
      <c r="Z58" s="57"/>
    </row>
    <row r="59" spans="3:47" ht="17" customHeight="1" thickBot="1" x14ac:dyDescent="0.4">
      <c r="P59" s="50"/>
      <c r="Q59" s="50"/>
      <c r="R59" s="52"/>
      <c r="S59" s="50"/>
      <c r="T59" s="52"/>
      <c r="U59" s="50"/>
      <c r="V59" s="52"/>
      <c r="W59" s="50"/>
      <c r="X59" s="52"/>
      <c r="Y59" s="50"/>
      <c r="Z59" s="57"/>
      <c r="AC59" s="129" t="str">
        <f>$A$7</f>
        <v>*Dữ liệu cập nhật lúc 10:31 ngày 08/08/2025</v>
      </c>
      <c r="AD59" s="129"/>
      <c r="AE59" s="129"/>
    </row>
    <row r="60" spans="3:47" ht="17.149999999999999" customHeight="1" x14ac:dyDescent="0.35">
      <c r="P60" s="50"/>
      <c r="Q60" s="50"/>
      <c r="R60" s="52"/>
      <c r="S60" s="50"/>
      <c r="T60" s="52"/>
      <c r="U60" s="50"/>
      <c r="V60" s="52"/>
      <c r="W60" s="50"/>
      <c r="X60" s="52"/>
      <c r="Y60" s="50"/>
      <c r="Z60" s="57"/>
      <c r="AC60" s="38" t="str">
        <f>$A$4 &amp; " | " &amp; $A$3</f>
        <v>BẢN TIN CHÀO BUỔI SÁNG | PHIÊN NGÀY 08/08/2025</v>
      </c>
      <c r="AD60" s="9"/>
      <c r="AE60" s="9" t="str">
        <f>$A$5 &amp; " |  3  "</f>
        <v xml:space="preserve">PHÒNG MÔI GIỚI VÀ TƯ VẤN ĐẦU TƯ |  3  </v>
      </c>
    </row>
    <row r="61" spans="3:47" ht="14.65" customHeight="1" x14ac:dyDescent="0.35">
      <c r="AH61" s="109" t="s">
        <v>50</v>
      </c>
      <c r="AI61" s="109"/>
      <c r="AJ61" s="109"/>
      <c r="AK61" s="109"/>
      <c r="AL61" s="3"/>
      <c r="AM61" s="3"/>
      <c r="AQ61" s="110" t="e" vm="2">
        <v>#VALUE!</v>
      </c>
      <c r="AR61" s="110"/>
      <c r="AT61" s="117"/>
      <c r="AU61" s="117"/>
    </row>
    <row r="62" spans="3:47" ht="14.65" customHeight="1" thickBot="1" x14ac:dyDescent="0.4">
      <c r="AH62" s="109"/>
      <c r="AI62" s="109"/>
      <c r="AJ62" s="109"/>
      <c r="AK62" s="109"/>
      <c r="AL62" s="3"/>
      <c r="AM62" s="3"/>
      <c r="AQ62" s="110"/>
      <c r="AR62" s="110"/>
      <c r="AT62" s="117"/>
      <c r="AU62" s="117"/>
    </row>
    <row r="63" spans="3:47" ht="15" thickTop="1" x14ac:dyDescent="0.35">
      <c r="AH63" s="102"/>
      <c r="AI63" s="102"/>
      <c r="AJ63" s="102"/>
      <c r="AK63" s="102"/>
      <c r="AL63" s="102"/>
      <c r="AM63" s="102"/>
      <c r="AN63" s="102"/>
      <c r="AO63" s="102"/>
      <c r="AP63" s="102"/>
      <c r="AQ63" s="102"/>
    </row>
    <row r="64" spans="3:47" ht="35" customHeight="1" x14ac:dyDescent="0.35">
      <c r="AH64" s="118" t="e" cm="1" vm="3">
        <f t="array" ref="AH64">_xlfn.IMAGE(TRANSPOSE(_xlfn._xlws.FILTER(daily_8h30_news!S3:S12, daily_8h30_news!L3:L12="o")), "image", 1)</f>
        <v>#VALUE!</v>
      </c>
      <c r="AI64" s="118"/>
      <c r="AJ64" s="118"/>
      <c r="AK64" s="118"/>
      <c r="AL64" s="118"/>
      <c r="AM64" s="126" t="str" cm="1">
        <f t="array" ref="AM64">TRANSPOSE(_xlfn._xlws.FILTER(daily_8h30_news!Q3:Q12, daily_8h30_news!L3:L12="o"))</f>
        <v>Chính phủ 'chốt' mục tiêu tăng trưởng GDP năm 2025</v>
      </c>
      <c r="AN64" s="126"/>
      <c r="AO64" s="126"/>
      <c r="AP64" s="126"/>
      <c r="AQ64" s="126"/>
      <c r="AT64" s="118"/>
      <c r="AU64" s="118"/>
    </row>
    <row r="65" spans="24:47" ht="87" customHeight="1" x14ac:dyDescent="0.35">
      <c r="AH65" s="118"/>
      <c r="AI65" s="118"/>
      <c r="AJ65" s="118"/>
      <c r="AK65" s="118"/>
      <c r="AL65" s="118"/>
      <c r="AM65" s="127" t="str" cm="1">
        <f t="array" ref="AM65">TRIM(SUBSTITUTE(TRANSPOSE(_xlfn._xlws.FILTER(daily_8h30_news!R3:R12, daily_8h30_news!L3:L12="o")), CHAR(10), " "))</f>
        <v>Chính phủ đặt mục tiêu GDP năm 2025 tăng 8.3%-8.5%, kiểm soát CPI dưới 4.5%. Tăng trưởng được thúc đẩy bằng đầu tư: 1.5 triệu tỷ vốn tư nhân, FDI 18 tỷ USD. Các biện pháp gồm ổn định tiền tệ, hỗ trợ doanh nghiệp, tăng thu ngân sách 25%. Đẩy mạnh giải ngân vốn đầu tư công, hoàn thành 3,000 km đường cao tốc, 1,700 km đường bộ. Tăng cường xúc tiến du lịch, phấn đấu 25 triệu khách quốc tế, 150 triệu khách nội địa.</v>
      </c>
      <c r="AN65" s="127"/>
      <c r="AO65" s="127"/>
      <c r="AP65" s="127"/>
      <c r="AQ65" s="127"/>
      <c r="AT65" s="118"/>
      <c r="AU65" s="118"/>
    </row>
    <row r="66" spans="24:47" ht="20" customHeight="1" x14ac:dyDescent="0.35">
      <c r="AH66" s="118"/>
      <c r="AI66" s="118"/>
      <c r="AJ66" s="118"/>
      <c r="AK66" s="118"/>
      <c r="AL66" s="118"/>
      <c r="AM66" s="25" t="s">
        <v>54</v>
      </c>
      <c r="AN66" s="115" t="str" cm="1">
        <f t="array" ref="AN66">TRANSPOSE(_xlfn._xlws.FILTER(daily_8h30_news!O3:O12, daily_8h30_news!L3:L12="o"))</f>
        <v>Tích cực</v>
      </c>
      <c r="AO66" s="115"/>
      <c r="AP66" s="115"/>
      <c r="AQ66" s="115"/>
      <c r="AT66" s="118"/>
      <c r="AU66" s="118"/>
    </row>
    <row r="67" spans="24:47" ht="21" customHeight="1" x14ac:dyDescent="0.35">
      <c r="AI67" s="15"/>
      <c r="AJ67" s="14"/>
      <c r="AK67" s="14"/>
      <c r="AL67" s="14"/>
      <c r="AM67" s="14"/>
      <c r="AN67" s="15"/>
      <c r="AO67" s="14"/>
      <c r="AP67" s="14"/>
      <c r="AQ67" s="14"/>
      <c r="AU67" s="34"/>
    </row>
    <row r="68" spans="24:47" ht="48" customHeight="1" x14ac:dyDescent="0.35">
      <c r="X68" s="20" t="str" cm="1">
        <f t="array" ref="X68:Z68">TRANSPOSE(_xlfn._xlws.FILTER(daily_8h30_news!Q3:Q12, daily_8h30_news!L3:L12="x"))</f>
        <v>Thống đốc NHNN nói gì khi tín dụng 'chảy' mạnh vào bất động sản và chứng khoán?</v>
      </c>
      <c r="Y68" s="20" t="str">
        <v>Thủ tướng: Bộ Tài chính khẩn trương triển khai biện pháp cần thiết để nâng hạng TTCK</v>
      </c>
      <c r="Z68" s="20" t="str">
        <v>Chính phủ chỉ đạo NHNN điều chỉnh room tín dụng phù hợp mục tiêu tăng trưởng 8,3 - 8,5%</v>
      </c>
      <c r="AA68" t="s">
        <v>53</v>
      </c>
      <c r="AH68" s="123" t="str">
        <f>X68</f>
        <v>Thống đốc NHNN nói gì khi tín dụng 'chảy' mạnh vào bất động sản và chứng khoán?</v>
      </c>
      <c r="AI68" s="123"/>
      <c r="AJ68" s="85"/>
      <c r="AK68" s="124" t="str">
        <f>Y68</f>
        <v>Thủ tướng: Bộ Tài chính khẩn trương triển khai biện pháp cần thiết để nâng hạng TTCK</v>
      </c>
      <c r="AL68" s="124"/>
      <c r="AM68" s="124"/>
      <c r="AN68" s="124"/>
      <c r="AO68" s="85"/>
      <c r="AP68" s="123" t="str">
        <f>Z68</f>
        <v>Chính phủ chỉ đạo NHNN điều chỉnh room tín dụng phù hợp mục tiêu tăng trưởng 8,3 - 8,5%</v>
      </c>
      <c r="AQ68" s="123"/>
      <c r="AT68" s="121"/>
      <c r="AU68" s="121"/>
    </row>
    <row r="69" spans="24:47" ht="120" customHeight="1" x14ac:dyDescent="0.35">
      <c r="X69" s="19" t="str" cm="1">
        <f t="array" ref="X69:Z69">TRANSPOSE(_xlfn._xlws.FILTER(daily_8h30_news!R3:R12, daily_8h30_news!L3:L12="x"))</f>
        <v>Tín dụng toàn hệ thống tăng khoảng 10% trong 7 tháng, cao hơn cùng kỳ năm trước. Tốc độ tăng tín dụng vào bất động sản, chứng khoán cao hơn trung bình. Điều này phù hợp tháo gỡ khó khăn cho bất động sản, chứng khoán không rủi ro hệ thống. Tỷ giá VND/USD đã tăng 2,9%, áp lực lên chính sách tiền tệ. NHNN sẽ cân nhắc dừng giảm lãi suất nếu tỷ giá tiếp tục chịu áp lực.</v>
      </c>
      <c r="Y69" s="19" t="str">
        <v>Thủ tướng yêu cầu Bộ Tài chính khẩn trương nâng hạng thị trường chứng khoán Việt Nam. Bộ Tài chính cần điều hành chính sách tài khóa hài hòa với chính sách tiền tệ. Các giải pháp phát triển thị trường vốn, chứng khoán, trái phiếu doanh nghiệp được giao thực hiện. Bộ Công Thương xử lý dứt điểm các dự án điện tồn đọng kéo dài trong tháng 8. Thủ tướng chỉ đạo đảm bảo an ninh năng lượng, cung ứng đủ điện, xăng dầu thiết yếu.</v>
      </c>
      <c r="Z69" s="19" t="str">
        <v>Chính phủ đặt mục tiêu tăng trưởng 8,3-8,5% cho năm 2025. Ngân hàng Nhà nước điều hành chính sách tiền tệ linh hoạt, hiệu quả. Tín dụng cần điều chỉnh công khai, minh bạch, hướng vào sản xuất kinh doanh. Các tổ chức tín dụng giảm chi phí, hạ lãi suất cho vay hỗ trợ doanh nghiệp. Nhà điều hành giám sát chặt chẽ việc thực hiện chỉ đạo về lãi suất.</v>
      </c>
      <c r="AA69" t="s">
        <v>53</v>
      </c>
      <c r="AH69" s="116" t="str">
        <f>TRIM(SUBSTITUTE(X69, CHAR(10), " "))</f>
        <v>Tín dụng toàn hệ thống tăng khoảng 10% trong 7 tháng, cao hơn cùng kỳ năm trước. Tốc độ tăng tín dụng vào bất động sản, chứng khoán cao hơn trung bình. Điều này phù hợp tháo gỡ khó khăn cho bất động sản, chứng khoán không rủi ro hệ thống. Tỷ giá VND/USD đã tăng 2,9%, áp lực lên chính sách tiền tệ. NHNN sẽ cân nhắc dừng giảm lãi suất nếu tỷ giá tiếp tục chịu áp lực.</v>
      </c>
      <c r="AI69" s="116"/>
      <c r="AK69" s="111" t="str">
        <f>TRIM(SUBSTITUTE(Y69, CHAR(10), " "))</f>
        <v>Thủ tướng yêu cầu Bộ Tài chính khẩn trương nâng hạng thị trường chứng khoán Việt Nam. Bộ Tài chính cần điều hành chính sách tài khóa hài hòa với chính sách tiền tệ. Các giải pháp phát triển thị trường vốn, chứng khoán, trái phiếu doanh nghiệp được giao thực hiện. Bộ Công Thương xử lý dứt điểm các dự án điện tồn đọng kéo dài trong tháng 8. Thủ tướng chỉ đạo đảm bảo an ninh năng lượng, cung ứng đủ điện, xăng dầu thiết yếu.</v>
      </c>
      <c r="AL69" s="111"/>
      <c r="AM69" s="111"/>
      <c r="AN69" s="111"/>
      <c r="AP69" s="111" t="str">
        <f>TRIM(SUBSTITUTE(Z69, CHAR(10), " "))</f>
        <v>Chính phủ đặt mục tiêu tăng trưởng 8,3-8,5% cho năm 2025. Ngân hàng Nhà nước điều hành chính sách tiền tệ linh hoạt, hiệu quả. Tín dụng cần điều chỉnh công khai, minh bạch, hướng vào sản xuất kinh doanh. Các tổ chức tín dụng giảm chi phí, hạ lãi suất cho vay hỗ trợ doanh nghiệp. Nhà điều hành giám sát chặt chẽ việc thực hiện chỉ đạo về lãi suất.</v>
      </c>
      <c r="AQ69" s="111"/>
      <c r="AT69" s="114"/>
      <c r="AU69" s="114"/>
    </row>
    <row r="70" spans="24:47" ht="21.4" customHeight="1" thickBot="1" x14ac:dyDescent="0.4">
      <c r="X70" s="22" t="str" cm="1">
        <f t="array" ref="X70:Z70">TRANSPOSE(_xlfn._xlws.FILTER(daily_8h30_news!O3:O12, daily_8h30_news!L3:L12="x"))</f>
        <v>Tiêu cực</v>
      </c>
      <c r="Y70" s="22" t="str">
        <v>Tích cực</v>
      </c>
      <c r="Z70" s="22" t="str">
        <v>Tích cực</v>
      </c>
      <c r="AA70" t="s">
        <v>53</v>
      </c>
      <c r="AH70" s="24" t="s">
        <v>54</v>
      </c>
      <c r="AI70" s="23" t="str">
        <f>X70</f>
        <v>Tiêu cực</v>
      </c>
      <c r="AJ70" s="21"/>
      <c r="AK70" s="24" t="s">
        <v>54</v>
      </c>
      <c r="AL70" s="115" t="str">
        <f>Y70</f>
        <v>Tích cực</v>
      </c>
      <c r="AM70" s="115"/>
      <c r="AN70" s="115"/>
      <c r="AO70" s="21"/>
      <c r="AP70" s="24" t="s">
        <v>54</v>
      </c>
      <c r="AQ70" s="115" t="str">
        <f>Z70</f>
        <v>Tích cực</v>
      </c>
      <c r="AR70" s="115"/>
    </row>
    <row r="71" spans="24:47" ht="17.149999999999999" customHeight="1" x14ac:dyDescent="0.35">
      <c r="X71"/>
      <c r="Z71"/>
      <c r="AH71" s="125" t="str">
        <f>$A$4 &amp; " | " &amp; $A$3</f>
        <v>BẢN TIN CHÀO BUỔI SÁNG | PHIÊN NGÀY 08/08/2025</v>
      </c>
      <c r="AI71" s="125"/>
      <c r="AJ71" s="125"/>
      <c r="AK71" s="125"/>
      <c r="AL71" s="125"/>
      <c r="AM71" s="6"/>
      <c r="AN71" s="8"/>
      <c r="AO71" s="8"/>
      <c r="AP71" s="8"/>
      <c r="AQ71" s="9" t="str">
        <f>$A$5 &amp; " |  4  "</f>
        <v xml:space="preserve">PHÒNG MÔI GIỚI VÀ TƯ VẤN ĐẦU TƯ |  4  </v>
      </c>
    </row>
    <row r="72" spans="24:47" ht="15" customHeight="1" x14ac:dyDescent="0.35">
      <c r="X72"/>
      <c r="Z72"/>
      <c r="AH72" s="109" t="s">
        <v>55</v>
      </c>
      <c r="AI72" s="109"/>
      <c r="AJ72" s="109"/>
      <c r="AK72" s="109"/>
      <c r="AL72" s="3"/>
      <c r="AM72" s="3"/>
      <c r="AQ72" s="110" t="e" vm="2">
        <v>#VALUE!</v>
      </c>
      <c r="AR72" s="110"/>
      <c r="AT72" s="114"/>
      <c r="AU72" s="114"/>
    </row>
    <row r="73" spans="24:47" ht="15" customHeight="1" thickBot="1" x14ac:dyDescent="0.4">
      <c r="X73"/>
      <c r="Z73"/>
      <c r="AH73" s="109"/>
      <c r="AI73" s="109"/>
      <c r="AJ73" s="109"/>
      <c r="AK73" s="109"/>
      <c r="AL73" s="3"/>
      <c r="AM73" s="3"/>
      <c r="AQ73" s="110"/>
      <c r="AR73" s="110"/>
      <c r="AT73" s="114"/>
      <c r="AU73" s="114"/>
    </row>
    <row r="74" spans="24:47" ht="15" thickTop="1" x14ac:dyDescent="0.35">
      <c r="X74"/>
      <c r="Z74"/>
      <c r="AH74" s="102"/>
      <c r="AI74" s="102"/>
      <c r="AJ74" s="102"/>
      <c r="AK74" s="102"/>
      <c r="AL74" s="102"/>
      <c r="AM74" s="102"/>
      <c r="AN74" s="102"/>
      <c r="AO74" s="102"/>
      <c r="AP74" s="102"/>
      <c r="AQ74" s="102"/>
    </row>
    <row r="75" spans="24:47" ht="39.5" customHeight="1" x14ac:dyDescent="0.35">
      <c r="X75"/>
      <c r="Z75"/>
      <c r="AH75" s="118" t="e" cm="1" vm="4">
        <f t="array" ref="AH75">_xlfn.IMAGE(TRANSPOSE(_xlfn._xlws.FILTER(daily_8h30_news!S15:S24, daily_8h30_news!L15:L24="o")), "image", 1)</f>
        <v>#VALUE!</v>
      </c>
      <c r="AI75" s="118"/>
      <c r="AJ75" s="118"/>
      <c r="AK75" s="118"/>
      <c r="AL75" s="118"/>
      <c r="AM75" s="126" t="str" cm="1">
        <f t="array" ref="AM75">TRANSPOSE(_xlfn._xlws.FILTER(daily_8h30_news!Q15:Q24, daily_8h30_news!L15:L24="o"))</f>
        <v>Ông Trump sẽ áp thuế 100% với chip bán dẫn, trừ khi doanh nghiệp sản xuất tại Mỹ</v>
      </c>
      <c r="AN75" s="126"/>
      <c r="AO75" s="126"/>
      <c r="AP75" s="126"/>
      <c r="AQ75" s="126"/>
      <c r="AT75" s="114"/>
      <c r="AU75" s="114"/>
    </row>
    <row r="76" spans="24:47" ht="92" customHeight="1" x14ac:dyDescent="0.35">
      <c r="X76"/>
      <c r="Z76"/>
      <c r="AH76" s="118"/>
      <c r="AI76" s="118"/>
      <c r="AJ76" s="118"/>
      <c r="AK76" s="118"/>
      <c r="AL76" s="118"/>
      <c r="AM76" s="127" t="str" cm="1">
        <f t="array" ref="AM76">TRIM(SUBSTITUTE(TRANSPOSE(_xlfn._xlws.FILTER(daily_8h30_news!R15:R24, daily_8h30_news!L15:L24="o")), CHAR(10), " "))</f>
        <v>Tổng thống Trump sẽ áp thuế 100% chip nhập khẩu nếu không sản xuất tại Mỹ. Các công ty cam kết hoặc đang sản xuất tại Mỹ sẽ được miễn thuế quan đối với chip. Apple cam kết đầu tư thêm 100 tỷ USD vào Mỹ trong bốn năm tới. TSMC đầu tư tổng cộng 165 tỷ USD cho sản xuất tại Mỹ. Texas Instruments công bố khoản đầu tư 60 tỷ USD vào bảy nhà máy chip.</v>
      </c>
      <c r="AN76" s="127"/>
      <c r="AO76" s="127"/>
      <c r="AP76" s="127"/>
      <c r="AQ76" s="127"/>
      <c r="AT76" s="114"/>
      <c r="AU76" s="114"/>
    </row>
    <row r="77" spans="24:47" ht="20" customHeight="1" x14ac:dyDescent="0.35">
      <c r="X77"/>
      <c r="Z77"/>
      <c r="AH77" s="118"/>
      <c r="AI77" s="118"/>
      <c r="AJ77" s="118"/>
      <c r="AK77" s="118"/>
      <c r="AL77" s="118"/>
      <c r="AM77" s="25" t="s">
        <v>54</v>
      </c>
      <c r="AN77" s="115" t="str" cm="1">
        <f t="array" ref="AN77">TRANSPOSE(_xlfn._xlws.FILTER(daily_8h30_news!O15:O24, daily_8h30_news!L15:L24="o"))</f>
        <v>Tiêu cực</v>
      </c>
      <c r="AO77" s="115"/>
      <c r="AP77" s="115"/>
      <c r="AQ77" s="115"/>
      <c r="AT77" s="114"/>
      <c r="AU77" s="114"/>
    </row>
    <row r="78" spans="24:47" ht="17.5" customHeight="1" x14ac:dyDescent="0.35">
      <c r="X78"/>
      <c r="Z78"/>
      <c r="AI78" s="15"/>
      <c r="AJ78" s="14"/>
      <c r="AK78" s="14"/>
      <c r="AL78" s="14"/>
      <c r="AM78" s="14"/>
      <c r="AN78" s="15"/>
      <c r="AO78" s="14"/>
      <c r="AP78" s="14"/>
      <c r="AQ78" s="14"/>
    </row>
    <row r="79" spans="24:47" ht="45.5" customHeight="1" x14ac:dyDescent="0.35">
      <c r="X79" s="20" t="str" cm="1">
        <f t="array" ref="X79:Z79">TRANSPOSE(_xlfn._xlws.FILTER(daily_8h30_news!Q15:Q24, daily_8h30_news!L15:L24="x"))</f>
        <v>Nguy cơ suy thoái kinh tế Mỹ đang tăng lên?</v>
      </c>
      <c r="Y79" s="20" t="str">
        <v>Chính quyền Tổng thống Trump kỳ vọng thu 50 tỷ USD mỗi tháng từ thuế quan</v>
      </c>
      <c r="Z79" s="20" t="str">
        <v>Ba quan chức Fed lo ngại thị trường lao động, phát tín hiệu sẽ giảm lãi suất ít nhất hai lần</v>
      </c>
      <c r="AH79" s="123" t="str">
        <f>X79</f>
        <v>Nguy cơ suy thoái kinh tế Mỹ đang tăng lên?</v>
      </c>
      <c r="AI79" s="123"/>
      <c r="AJ79" s="85"/>
      <c r="AK79" s="124" t="str">
        <f>Y79</f>
        <v>Chính quyền Tổng thống Trump kỳ vọng thu 50 tỷ USD mỗi tháng từ thuế quan</v>
      </c>
      <c r="AL79" s="124"/>
      <c r="AM79" s="124"/>
      <c r="AN79" s="124"/>
      <c r="AO79" s="85"/>
      <c r="AP79" s="123" t="str">
        <f>Z79</f>
        <v>Ba quan chức Fed lo ngại thị trường lao động, phát tín hiệu sẽ giảm lãi suất ít nhất hai lần</v>
      </c>
      <c r="AQ79" s="123"/>
      <c r="AT79" s="114"/>
      <c r="AU79" s="114"/>
    </row>
    <row r="80" spans="24:47" ht="118" customHeight="1" x14ac:dyDescent="0.35">
      <c r="X80" s="19" t="str" cm="1">
        <f t="array" ref="X80:Z80">TRANSPOSE(_xlfn._xlws.FILTER(daily_8h30_news!R15:R24, daily_8h30_news!L15:L24="x"))</f>
        <v>Hoạt động tuyển dụng Mỹ chậm lại đáng kể, chỉ tạo thêm 35.000 việc làm mỗi tháng.  GDP tăng trưởng bình quân chỉ 1,2% trong nửa đầu năm 2025.  Chuyên gia lo ngại suy thoái, nhưng triển vọng này còn chưa chắc chắn lắm.  Thuế quan của ông Trump bị cho là nguyên nhân làm kinh tế Mỹ suy yếu.  Nhiều chuyên gia khác cho rằng cảnh báo suy thoái là quá sớm, chi tiêu tiêu dùng vẫn tăng.</v>
      </c>
      <c r="Y80" s="19" t="str">
        <v xml:space="preserve">Mỹ dự kiến thu 50 tỷ USD/tháng từ thuế nhập khẩu hàng hóa, theo Bộ trưởng Lutnick. Các mặt hàng như chất bán dẫn, dược phẩm sẽ đóng góp đáng kể cho nguồn thu này. Ông Lutnick cho rằng, thỏa thuận thuế quan với Trung Quốc có thể gia hạn thêm 90 ngày. Quyết định cuối cùng sẽ do nhóm đàm phán thương mại và Tổng thống Trump đưa ra. Một số quốc gia đang tìm cách tránh mức thuế cao do Mỹ áp đặt.
</v>
      </c>
      <c r="Z80" s="19" t="str">
        <v>Số liệu việc làm Mỹ suy yếu, tạo 73.000 việc làm tháng 7. Quan chức Fed lo ngại thị trường lao động suy thoái hơn nữa. Lãi suất có thể được điều chỉnh sớm, giảm 258.000 việc làm so với ước tính. Rủi ro lạm phát và thị trường lao động ngang nhau, cần chính sách tiền tệ hợp lý. Fed giữ nguyên lãi suất, có thể cắt giảm hai lần năm 2025.</v>
      </c>
      <c r="AH80" s="116" t="str">
        <f>TRIM(SUBSTITUTE(X80, CHAR(10), " "))</f>
        <v>Hoạt động tuyển dụng Mỹ chậm lại đáng kể, chỉ tạo thêm 35.000 việc làm mỗi tháng. GDP tăng trưởng bình quân chỉ 1,2% trong nửa đầu năm 2025. Chuyên gia lo ngại suy thoái, nhưng triển vọng này còn chưa chắc chắn lắm. Thuế quan của ông Trump bị cho là nguyên nhân làm kinh tế Mỹ suy yếu. Nhiều chuyên gia khác cho rằng cảnh báo suy thoái là quá sớm, chi tiêu tiêu dùng vẫn tăng.</v>
      </c>
      <c r="AI80" s="116"/>
      <c r="AK80" s="111" t="str">
        <f>TRIM(SUBSTITUTE(Y80, CHAR(10), " "))</f>
        <v>Mỹ dự kiến thu 50 tỷ USD/tháng từ thuế nhập khẩu hàng hóa, theo Bộ trưởng Lutnick. Các mặt hàng như chất bán dẫn, dược phẩm sẽ đóng góp đáng kể cho nguồn thu này. Ông Lutnick cho rằng, thỏa thuận thuế quan với Trung Quốc có thể gia hạn thêm 90 ngày. Quyết định cuối cùng sẽ do nhóm đàm phán thương mại và Tổng thống Trump đưa ra. Một số quốc gia đang tìm cách tránh mức thuế cao do Mỹ áp đặt.</v>
      </c>
      <c r="AL80" s="111"/>
      <c r="AM80" s="111"/>
      <c r="AN80" s="111"/>
      <c r="AP80" s="111" t="str">
        <f>TRIM(SUBSTITUTE(Z80, CHAR(10), " "))</f>
        <v>Số liệu việc làm Mỹ suy yếu, tạo 73.000 việc làm tháng 7. Quan chức Fed lo ngại thị trường lao động suy thoái hơn nữa. Lãi suất có thể được điều chỉnh sớm, giảm 258.000 việc làm so với ước tính. Rủi ro lạm phát và thị trường lao động ngang nhau, cần chính sách tiền tệ hợp lý. Fed giữ nguyên lãi suất, có thể cắt giảm hai lần năm 2025.</v>
      </c>
      <c r="AQ80" s="111"/>
      <c r="AT80" s="114"/>
      <c r="AU80" s="114"/>
    </row>
    <row r="81" spans="24:48" ht="19.5" customHeight="1" thickBot="1" x14ac:dyDescent="0.4">
      <c r="X81" s="22" t="str" cm="1">
        <f t="array" ref="X81:Z81">TRANSPOSE(_xlfn._xlws.FILTER(daily_8h30_news!O15:O24, daily_8h30_news!L15:L24="x"))</f>
        <v>Tiêu cực</v>
      </c>
      <c r="Y81" s="22" t="str">
        <v>Tiêu cực</v>
      </c>
      <c r="Z81" s="22" t="str">
        <v>Tích cực</v>
      </c>
      <c r="AH81" s="24" t="s">
        <v>54</v>
      </c>
      <c r="AI81" s="23" t="str">
        <f>X81</f>
        <v>Tiêu cực</v>
      </c>
      <c r="AJ81" s="21"/>
      <c r="AK81" s="24" t="s">
        <v>54</v>
      </c>
      <c r="AL81" s="115" t="str">
        <f>Y81</f>
        <v>Tiêu cực</v>
      </c>
      <c r="AM81" s="115"/>
      <c r="AN81" s="115"/>
      <c r="AO81" s="21"/>
      <c r="AP81" s="24" t="s">
        <v>54</v>
      </c>
      <c r="AQ81" s="115" t="str">
        <f>Z81</f>
        <v>Tích cực</v>
      </c>
      <c r="AR81" s="115"/>
    </row>
    <row r="82" spans="24:48" ht="17.149999999999999" customHeight="1" x14ac:dyDescent="0.35">
      <c r="X82"/>
      <c r="Z82"/>
      <c r="AH82" s="125" t="str">
        <f>$A$4 &amp; " | " &amp; $A$3</f>
        <v>BẢN TIN CHÀO BUỔI SÁNG | PHIÊN NGÀY 08/08/2025</v>
      </c>
      <c r="AI82" s="125"/>
      <c r="AJ82" s="125"/>
      <c r="AK82" s="125"/>
      <c r="AL82" s="125"/>
      <c r="AM82" s="6"/>
      <c r="AN82" s="8"/>
      <c r="AO82" s="8"/>
      <c r="AP82" s="8"/>
      <c r="AQ82" s="9" t="str">
        <f>$A$5 &amp; " |  5  "</f>
        <v xml:space="preserve">PHÒNG MÔI GIỚI VÀ TƯ VẤN ĐẦU TƯ |  5  </v>
      </c>
      <c r="AT82" s="114"/>
      <c r="AU82" s="114"/>
    </row>
    <row r="83" spans="24:48" ht="14.65" customHeight="1" x14ac:dyDescent="0.35">
      <c r="X83"/>
      <c r="Z83"/>
      <c r="AH83" s="109" t="s">
        <v>56</v>
      </c>
      <c r="AI83" s="109"/>
      <c r="AJ83" s="109"/>
      <c r="AK83" s="109"/>
      <c r="AL83" s="3"/>
      <c r="AM83" s="3"/>
      <c r="AQ83" s="110" t="e" vm="2">
        <v>#VALUE!</v>
      </c>
      <c r="AR83" s="110"/>
      <c r="AT83" s="114"/>
      <c r="AU83" s="114"/>
    </row>
    <row r="84" spans="24:48" ht="14.65" customHeight="1" thickBot="1" x14ac:dyDescent="0.4">
      <c r="X84"/>
      <c r="Z84"/>
      <c r="AH84" s="109"/>
      <c r="AI84" s="109"/>
      <c r="AJ84" s="109"/>
      <c r="AK84" s="109"/>
      <c r="AL84" s="3"/>
      <c r="AM84" s="3"/>
      <c r="AQ84" s="110"/>
      <c r="AR84" s="110"/>
      <c r="AT84" s="114"/>
      <c r="AU84" s="114"/>
    </row>
    <row r="85" spans="24:48" ht="15" thickTop="1" x14ac:dyDescent="0.35">
      <c r="X85"/>
      <c r="Z85"/>
      <c r="AH85" s="102"/>
      <c r="AI85" s="102"/>
      <c r="AJ85" s="102"/>
      <c r="AK85" s="102"/>
      <c r="AL85" s="102"/>
      <c r="AM85" s="102"/>
      <c r="AN85" s="102"/>
      <c r="AO85" s="102"/>
      <c r="AP85" s="102"/>
      <c r="AQ85" s="102"/>
    </row>
    <row r="86" spans="24:48" ht="36" customHeight="1" x14ac:dyDescent="0.35">
      <c r="X86"/>
      <c r="Z86"/>
      <c r="AH86" s="118" t="e" cm="1" vm="5">
        <f t="array" ref="AH86">_xlfn.IMAGE(TRANSPOSE(_xlfn._xlws.FILTER(daily_8h30_news!S27:S36, daily_8h30_news!L27:L36="o")), "image", 1)</f>
        <v>#VALUE!</v>
      </c>
      <c r="AI86" s="118"/>
      <c r="AJ86" s="118"/>
      <c r="AK86" s="118"/>
      <c r="AL86" s="118"/>
      <c r="AM86" s="126" t="str" cm="1">
        <f t="array" ref="AM86">TRANSPOSE(_xlfn._xlws.FILTER(daily_8h30_news!Q27:Q36, daily_8h30_news!L27:L36="o"))</f>
        <v>Coteccons thi công “thần tốc” nhà máy VinFast 2 tỷ USD tại Ấn Độ, hoàn thành sau 17 tháng</v>
      </c>
      <c r="AN86" s="126"/>
      <c r="AO86" s="126"/>
      <c r="AP86" s="126"/>
      <c r="AQ86" s="126"/>
      <c r="AT86" s="114"/>
      <c r="AU86" s="114"/>
    </row>
    <row r="87" spans="24:48" ht="87" customHeight="1" x14ac:dyDescent="0.35">
      <c r="X87"/>
      <c r="Z87"/>
      <c r="AH87" s="118"/>
      <c r="AI87" s="118"/>
      <c r="AJ87" s="118"/>
      <c r="AK87" s="118"/>
      <c r="AL87" s="118"/>
      <c r="AM87" s="127" t="str" cm="1">
        <f t="array" ref="AM87">TRIM(SUBSTITUTE(TRANSPOSE(_xlfn._xlws.FILTER(daily_8h30_news!R27:R36, daily_8h30_news!L27:L36="o")), CHAR(10), " "))</f>
        <v>Ngày 4/8/2025, VinFast khánh thành nhà máy ô tô điện tại Ấn Độ, công suất 50.000 xe/năm. Dự án 2 tỷ USD này là nhà máy thứ ba của VinFast, đặt tại Thoothukudi, Tamil Nadu. Coteccons là tổng thầu chính, hoàn thành nhà xưởng 6ha chỉ trong 4 tháng. Coteccons ghi nhận doanh thu 24.867 tỷ đồng và lợi nhuận 454 tỷ đồng năm tài chính 2025. Nhà máy sẽ lắp ráp hai mẫu xe VF 7 và VF 6 cao cấp.</v>
      </c>
      <c r="AN87" s="127"/>
      <c r="AO87" s="127"/>
      <c r="AP87" s="127"/>
      <c r="AQ87" s="127"/>
      <c r="AT87" s="114"/>
      <c r="AU87" s="114"/>
    </row>
    <row r="88" spans="24:48" ht="17" customHeight="1" x14ac:dyDescent="0.35">
      <c r="X88"/>
      <c r="Z88"/>
      <c r="AH88" s="118"/>
      <c r="AI88" s="118"/>
      <c r="AJ88" s="118"/>
      <c r="AK88" s="118"/>
      <c r="AL88" s="118"/>
      <c r="AM88" s="25" t="s">
        <v>54</v>
      </c>
      <c r="AN88" s="115" t="str" cm="1">
        <f t="array" ref="AN88">TRANSPOSE(_xlfn._xlws.FILTER(daily_8h30_news!O27:O36, daily_8h30_news!L27:L36="o"))</f>
        <v>Trung lập</v>
      </c>
      <c r="AO88" s="115"/>
      <c r="AP88" s="115"/>
      <c r="AQ88" s="115"/>
      <c r="AT88" s="114"/>
      <c r="AU88" s="114"/>
    </row>
    <row r="89" spans="24:48" ht="18" customHeight="1" x14ac:dyDescent="0.35">
      <c r="X89"/>
      <c r="Z89"/>
      <c r="AI89" s="15"/>
      <c r="AJ89" s="14"/>
      <c r="AK89" s="14"/>
      <c r="AL89" s="14"/>
      <c r="AM89" s="14"/>
      <c r="AN89" s="15"/>
      <c r="AO89" s="14"/>
      <c r="AP89" s="14"/>
      <c r="AQ89" s="14"/>
    </row>
    <row r="90" spans="24:48" ht="45" customHeight="1" x14ac:dyDescent="0.35">
      <c r="X90" s="20" t="str" cm="1">
        <f t="array" ref="X90:Z90">TRANSPOSE(_xlfn._xlws.FILTER(daily_8h30_news!Q27:Q36, daily_8h30_news!L27:L36="x"))</f>
        <v>Techcombank hoàn tất phát hành ESOP, nâng vốn điều lệ lên gần 71.000 tỷ đồng</v>
      </c>
      <c r="Y90" s="20" t="str">
        <v>Tập đoàn T&amp;T và chủ hãng AirAsia tính làm khu đô thị sân bay tại Quảng Trị</v>
      </c>
      <c r="Z90" s="20" t="str">
        <v>“Địa chấn” cổ phiếu Hòa Phát: Gần 6.000 tỷ khớp lệnh trong một phiên, chưa từng có trong lịch sử</v>
      </c>
      <c r="AH90" s="123" t="str">
        <f>X90</f>
        <v>Techcombank hoàn tất phát hành ESOP, nâng vốn điều lệ lên gần 71.000 tỷ đồng</v>
      </c>
      <c r="AI90" s="123"/>
      <c r="AJ90" s="85"/>
      <c r="AK90" s="124" t="str">
        <f>Y90</f>
        <v>Tập đoàn T&amp;T và chủ hãng AirAsia tính làm khu đô thị sân bay tại Quảng Trị</v>
      </c>
      <c r="AL90" s="124"/>
      <c r="AM90" s="124"/>
      <c r="AN90" s="124"/>
      <c r="AO90" s="85"/>
      <c r="AP90" s="123" t="str">
        <f>Z90</f>
        <v>“Địa chấn” cổ phiếu Hòa Phát: Gần 6.000 tỷ khớp lệnh trong một phiên, chưa từng có trong lịch sử</v>
      </c>
      <c r="AQ90" s="123"/>
      <c r="AT90" s="114"/>
      <c r="AU90" s="114"/>
    </row>
    <row r="91" spans="24:48" ht="132" customHeight="1" x14ac:dyDescent="0.35">
      <c r="X91" s="19" t="str" cm="1">
        <f t="array" ref="X91:Z91">TRANSPOSE(_xlfn._xlws.FILTER(daily_8h30_news!R27:R36, daily_8h30_news!L27:L36="x"))</f>
        <v>Techcombank hoàn tất phát hành gần 21,4 triệu cổ phiếu ESOP, thu về gần 214 tỷ đồng.  Số cổ phiếu mới hạn chế chuyển nhượng một năm, giao dịch dự kiến tháng 8-9/2025.  Vốn điều lệ Techcombank tăng lên 70.862 tỷ đồng, xếp thứ ba toàn hệ thống.  Số tiền thu được bổ sung vốn hoạt động, nâng cao năng lực an toàn vốn. Lợi nhuận trước thuế quý II đạt 7.899 tỷ đồng, tổng tài sản gần 1,04 triệu tỷ.</v>
      </c>
      <c r="Y91" s="19" t="str">
        <v xml:space="preserve">T&amp;T và Capital A đề xuất tổ hợp công nghiệp hàng không kết hợp đô thị sân bay tại Quảng Trị tuần trước. Dự án bao gồm nhiều hạng mục, tổng mức đầu tư chưa được tiết lộ, đón nhận sự ủng hộ từ tỉnh. Phó chủ tịch tỉnh Lê Đức Tiến cam kết tạo mọi điều kiện, hỗ trợ triển khai dự án chiến lược. Cảng hàng không Quảng Trị 5.800 tỷ đồng do T&amp;T xây dựng, hợp tác với Capital A - AirAsia. Hai tập đoàn hướng tới hệ sinh thái toàn diện trong ngành hàng không tại khu vực Đông Nam Á.
</v>
      </c>
      <c r="Z91" s="19" t="str">
        <v>Cổ phiếu Hòa Phát (HPG) có phiên giao dịch kỷ lục với hơn 5.700 tỷ đồng. Khối ngoại mua ròng gần 1.100 tỷ đồng, thúc đẩy HPG tăng 4,35%. Doanh thu quý 2 giảm 9%, nhưng lợi nhuận sau thuế tăng 28% lên 4.265 tỷ đồng. Lũy kế 6 tháng, doanh thu đạt 74.000 tỷ, lợi nhuận 7.600 tỷ đồng. Hòa Phát đặt mục tiêu doanh thu 170.000 tỷ và lợi nhuận 15.000 tỷ năm nay.</v>
      </c>
      <c r="AH91" s="116" t="str">
        <f>TRIM(SUBSTITUTE(X91, CHAR(10), " "))</f>
        <v>Techcombank hoàn tất phát hành gần 21,4 triệu cổ phiếu ESOP, thu về gần 214 tỷ đồng. Số cổ phiếu mới hạn chế chuyển nhượng một năm, giao dịch dự kiến tháng 8-9/2025. Vốn điều lệ Techcombank tăng lên 70.862 tỷ đồng, xếp thứ ba toàn hệ thống. Số tiền thu được bổ sung vốn hoạt động, nâng cao năng lực an toàn vốn. Lợi nhuận trước thuế quý II đạt 7.899 tỷ đồng, tổng tài sản gần 1,04 triệu tỷ.</v>
      </c>
      <c r="AI91" s="116"/>
      <c r="AK91" s="111" t="str">
        <f>TRIM(SUBSTITUTE(Y91, CHAR(10), " "))</f>
        <v>T&amp;T và Capital A đề xuất tổ hợp công nghiệp hàng không kết hợp đô thị sân bay tại Quảng Trị tuần trước. Dự án bao gồm nhiều hạng mục, tổng mức đầu tư chưa được tiết lộ, đón nhận sự ủng hộ từ tỉnh. Phó chủ tịch tỉnh Lê Đức Tiến cam kết tạo mọi điều kiện, hỗ trợ triển khai dự án chiến lược. Cảng hàng không Quảng Trị 5.800 tỷ đồng do T&amp;T xây dựng, hợp tác với Capital A - AirAsia. Hai tập đoàn hướng tới hệ sinh thái toàn diện trong ngành hàng không tại khu vực Đông Nam Á.</v>
      </c>
      <c r="AL91" s="111"/>
      <c r="AM91" s="111"/>
      <c r="AN91" s="111"/>
      <c r="AP91" s="111" t="str">
        <f>TRIM(SUBSTITUTE(Z91, CHAR(10), " "))</f>
        <v>Cổ phiếu Hòa Phát (HPG) có phiên giao dịch kỷ lục với hơn 5.700 tỷ đồng. Khối ngoại mua ròng gần 1.100 tỷ đồng, thúc đẩy HPG tăng 4,35%. Doanh thu quý 2 giảm 9%, nhưng lợi nhuận sau thuế tăng 28% lên 4.265 tỷ đồng. Lũy kế 6 tháng, doanh thu đạt 74.000 tỷ, lợi nhuận 7.600 tỷ đồng. Hòa Phát đặt mục tiêu doanh thu 170.000 tỷ và lợi nhuận 15.000 tỷ năm nay.</v>
      </c>
      <c r="AQ91" s="111"/>
      <c r="AT91" s="114"/>
      <c r="AU91" s="114"/>
    </row>
    <row r="92" spans="24:48" ht="21.4" customHeight="1" thickBot="1" x14ac:dyDescent="0.4">
      <c r="X92" s="22" t="str" cm="1">
        <f t="array" ref="X92:Z92">TRANSPOSE(_xlfn._xlws.FILTER(daily_8h30_news!O27:O36, daily_8h30_news!L27:L36="x"))</f>
        <v>Trung lập</v>
      </c>
      <c r="Y92" s="22" t="str">
        <v>Tích cực</v>
      </c>
      <c r="Z92" s="22" t="str">
        <v>Tích cực</v>
      </c>
      <c r="AH92" s="24" t="s">
        <v>54</v>
      </c>
      <c r="AI92" s="23" t="str">
        <f>X92</f>
        <v>Trung lập</v>
      </c>
      <c r="AJ92" s="21"/>
      <c r="AK92" s="24" t="s">
        <v>54</v>
      </c>
      <c r="AL92" s="115" t="str">
        <f>Y92</f>
        <v>Tích cực</v>
      </c>
      <c r="AM92" s="115"/>
      <c r="AN92" s="115"/>
      <c r="AO92" s="21"/>
      <c r="AP92" s="24" t="s">
        <v>54</v>
      </c>
      <c r="AQ92" s="40" t="str">
        <f>Z92</f>
        <v>Tích cực</v>
      </c>
      <c r="AR92" s="40"/>
    </row>
    <row r="93" spans="24:48" ht="17.149999999999999" customHeight="1" x14ac:dyDescent="0.35">
      <c r="AH93" s="38" t="str">
        <f>$A$4 &amp; " | " &amp; $A$3</f>
        <v>BẢN TIN CHÀO BUỔI SÁNG | PHIÊN NGÀY 08/08/2025</v>
      </c>
      <c r="AI93" s="38"/>
      <c r="AJ93" s="38"/>
      <c r="AK93" s="38"/>
      <c r="AL93" s="38"/>
      <c r="AM93" s="6"/>
      <c r="AN93" s="8"/>
      <c r="AO93" s="8"/>
      <c r="AP93" s="8"/>
      <c r="AQ93" s="9" t="str">
        <f>$A$5 &amp; " |  6  "</f>
        <v xml:space="preserve">PHÒNG MÔI GIỚI VÀ TƯ VẤN ĐẦU TƯ |  6  </v>
      </c>
      <c r="AT93" s="114"/>
      <c r="AU93" s="114"/>
    </row>
    <row r="94" spans="24:48" ht="14.65" customHeight="1" x14ac:dyDescent="0.35">
      <c r="AH94" s="114"/>
      <c r="AI94" s="114"/>
      <c r="AJ94" s="114"/>
      <c r="AK94" s="114"/>
      <c r="AT94" s="109" t="s">
        <v>172</v>
      </c>
      <c r="AU94" s="110" t="e" vm="2">
        <v>#VALUE!</v>
      </c>
      <c r="AV94" s="110"/>
    </row>
    <row r="95" spans="24:48" ht="14.65" customHeight="1" thickBot="1" x14ac:dyDescent="0.4">
      <c r="AH95" s="114"/>
      <c r="AI95" s="114"/>
      <c r="AJ95" s="114"/>
      <c r="AK95" s="114"/>
      <c r="AT95" s="109"/>
      <c r="AU95" s="110"/>
      <c r="AV95" s="110"/>
    </row>
    <row r="96" spans="24:48" ht="8.5" customHeight="1" thickTop="1" x14ac:dyDescent="0.35">
      <c r="AT96" s="102"/>
      <c r="AU96" s="105"/>
    </row>
    <row r="97" spans="46:47" ht="15" customHeight="1" x14ac:dyDescent="0.35">
      <c r="AT97" s="42" t="s">
        <v>64</v>
      </c>
      <c r="AU97" s="43" t="s">
        <v>74</v>
      </c>
    </row>
    <row r="98" spans="46:47" ht="15" customHeight="1" x14ac:dyDescent="0.35">
      <c r="AT98" s="44" t="str" cm="1">
        <f t="array" ref="AT98:AU103">_xlfn.CHOOSECOLS(_xlfn._xlws.SORT(_xlfn._xlws.FILTER(daily_8h30_news!L2:Q12, daily_8h30_news!L2:L12=""), 1, -1), 6, 4)</f>
        <v>Lãi suất VND liên ngân hàng tiến lên mức 6,73%/năm</v>
      </c>
      <c r="AU98" s="45" t="str">
        <v>Tiêu cực</v>
      </c>
    </row>
    <row r="99" spans="46:47" ht="15" customHeight="1" x14ac:dyDescent="0.35">
      <c r="AT99" s="46" t="str">
        <v>Nhiều kỷ lục mới của cổ phiếu ngân hàng được thiết lập trong tháng 7</v>
      </c>
      <c r="AU99" s="47" t="str">
        <v>Tích cực</v>
      </c>
    </row>
    <row r="100" spans="46:47" ht="15" customHeight="1" x14ac:dyDescent="0.35">
      <c r="AT100" s="46" t="str">
        <v>Bộ Tài chính: Nhiều chỉ số khởi sắc nhưng vẫn còn thách thức lớn cho tăng trưởng cuối năm</v>
      </c>
      <c r="AU100" s="47" t="str">
        <v>Trung lập</v>
      </c>
    </row>
    <row r="101" spans="46:47" ht="15" customHeight="1" x14ac:dyDescent="0.35">
      <c r="AT101" s="46" t="str">
        <v>Đầu tư công tăng tốc, cổ phiếu vật liệu xây dựng bước vào chu kỳ mới?</v>
      </c>
      <c r="AU101" s="47" t="str">
        <v>Tích cực</v>
      </c>
    </row>
    <row r="102" spans="46:47" ht="15" customHeight="1" x14ac:dyDescent="0.35">
      <c r="AT102" s="46" t="str">
        <v>Tỷ giá USD hôm nay 8/8: Giá mua USD vẫn trên ngưỡng 26.000 VND/USD</v>
      </c>
      <c r="AU102" s="47" t="str">
        <v>Trung lập</v>
      </c>
    </row>
    <row r="103" spans="46:47" ht="15" customHeight="1" x14ac:dyDescent="0.35">
      <c r="AT103" s="46" t="str">
        <v>Chứng khoán Việt Nam biến động mạnh chưa từng thấy</v>
      </c>
      <c r="AU103" s="47" t="str">
        <v>Tích cực</v>
      </c>
    </row>
    <row r="104" spans="46:47" ht="13.5" customHeight="1" x14ac:dyDescent="0.35">
      <c r="AT104" s="20"/>
      <c r="AU104" s="36"/>
    </row>
    <row r="105" spans="46:47" ht="15" customHeight="1" x14ac:dyDescent="0.35">
      <c r="AT105" s="42" t="s">
        <v>65</v>
      </c>
      <c r="AU105" s="43" t="s">
        <v>74</v>
      </c>
    </row>
    <row r="106" spans="46:47" ht="15" customHeight="1" x14ac:dyDescent="0.35">
      <c r="AT106" s="20" t="str" cm="1">
        <f t="array" ref="AT106:AU111">_xlfn.CHOOSECOLS(_xlfn._xlws.SORT(_xlfn._xlws.FILTER(daily_8h30_news!L14:Q24, daily_8h30_news!L14:L24=""), 1, -1), 6, 4)</f>
        <v>UBS: Khủng hoảng bất động sản Trung Quốc kéo dài hơn dự báo</v>
      </c>
      <c r="AU106" s="41" t="str">
        <v>Tiêu cực</v>
      </c>
    </row>
    <row r="107" spans="46:47" ht="15" customHeight="1" x14ac:dyDescent="0.35">
      <c r="AT107" s="46" t="str">
        <v>Các đại gia chip ứng phó ra sao trước đề xuất thuế quan mới của ông Trump?</v>
      </c>
      <c r="AU107" s="47" t="str">
        <v>Tiêu cực</v>
      </c>
    </row>
    <row r="108" spans="46:47" ht="15" customHeight="1" x14ac:dyDescent="0.35">
      <c r="AT108" s="46" t="str">
        <v>Kim ngạch xuất, nhập khẩu của Trung Quốc trong 7 tháng đạt 3.600 tỷ USD</v>
      </c>
      <c r="AU108" s="47" t="str">
        <v>Tích cực</v>
      </c>
    </row>
    <row r="109" spans="46:47" ht="15" customHeight="1" x14ac:dyDescent="0.35">
      <c r="AT109" s="46" t="str">
        <v>Vàng thế giới lên cao nhất trong hơn 2 tuần</v>
      </c>
      <c r="AU109" s="47" t="str">
        <v>Tiêu cực</v>
      </c>
    </row>
    <row r="110" spans="46:47" ht="15" customHeight="1" x14ac:dyDescent="0.35">
      <c r="AT110" s="46" t="str">
        <v>Dầu xoá sạch đà tăng và lùi xuống mức thấp nhất trong 5 tuần</v>
      </c>
      <c r="AU110" s="47" t="str">
        <v>Trung lập</v>
      </c>
    </row>
    <row r="111" spans="46:47" ht="15" customHeight="1" x14ac:dyDescent="0.35">
      <c r="AT111" s="46" t="str">
        <v>Phố Wall tăng nhẹ sau loạt báo cáo lợi nhuận doanh nghiệp</v>
      </c>
      <c r="AU111" s="47" t="str">
        <v>Tích cực</v>
      </c>
    </row>
    <row r="112" spans="46:47" ht="13.5" customHeight="1" x14ac:dyDescent="0.35">
      <c r="AT112" s="37"/>
      <c r="AU112" s="36"/>
    </row>
    <row r="113" spans="11:57" ht="15" customHeight="1" x14ac:dyDescent="0.35">
      <c r="AT113" s="42" t="s">
        <v>66</v>
      </c>
      <c r="AU113" s="43" t="s">
        <v>74</v>
      </c>
    </row>
    <row r="114" spans="11:57" ht="15" customHeight="1" x14ac:dyDescent="0.35">
      <c r="AT114" s="20" t="str" cm="1">
        <f t="array" ref="AT114:AU119">_xlfn.CHOOSECOLS(_xlfn._xlws.SORT(_xlfn._xlws.FILTER(daily_8h30_news!L26:Q36, daily_8h30_news!L26:L36=""), 1, -1), 6, 4)</f>
        <v>POM lên phương án khắc phục cổ phiếu bị hạn chế giao dịch</v>
      </c>
      <c r="AU114" s="41" t="str">
        <v>Trung lập</v>
      </c>
    </row>
    <row r="115" spans="11:57" ht="15" customHeight="1" x14ac:dyDescent="0.35">
      <c r="AT115" s="46" t="str">
        <v>VCG chuyển nhượng thành công 51% vốn tại Vinaconex ITC</v>
      </c>
      <c r="AU115" s="47" t="str">
        <v>Trung lập</v>
      </c>
    </row>
    <row r="116" spans="11:57" ht="15" customHeight="1" x14ac:dyDescent="0.35">
      <c r="AT116" s="46" t="str">
        <v>GPBank đã có lãi ngay trong tháng 6, VPBank tự tin hoàn thành mục tiêu cả năm 2025</v>
      </c>
      <c r="AU116" s="47" t="str">
        <v>Tích cực</v>
      </c>
    </row>
    <row r="117" spans="11:57" ht="16.5" customHeight="1" x14ac:dyDescent="0.35">
      <c r="K117" s="20"/>
      <c r="L117" s="20"/>
      <c r="M117" s="20"/>
      <c r="Z117" s="58"/>
      <c r="AH117" s="114"/>
      <c r="AI117" s="114"/>
      <c r="AK117" s="114"/>
      <c r="AL117" s="114"/>
      <c r="AM117" s="114"/>
      <c r="AN117" s="114"/>
      <c r="AP117" s="114"/>
      <c r="AQ117" s="114"/>
      <c r="AT117" s="46" t="str">
        <v>PV Gas chốt quyền chia cổ tức 4.900 tỷ và 70 triệu cổ phiếu thưởng</v>
      </c>
      <c r="AU117" s="47" t="str">
        <v>Trung lập</v>
      </c>
    </row>
    <row r="118" spans="11:57" ht="16.5" customHeight="1" x14ac:dyDescent="0.35">
      <c r="K118" s="19"/>
      <c r="L118" s="19"/>
      <c r="M118" s="19"/>
      <c r="Z118" s="59"/>
      <c r="AH118" s="114"/>
      <c r="AI118" s="114"/>
      <c r="AK118" s="114"/>
      <c r="AL118" s="114"/>
      <c r="AM118" s="114"/>
      <c r="AN118" s="114"/>
      <c r="AP118" s="114"/>
      <c r="AQ118" s="114"/>
      <c r="AT118" s="46" t="str">
        <v>Đức Giang lên kế hoạch lãi 880 tỷ quý III, rót 600 tỷ vào Nghi Sơn</v>
      </c>
      <c r="AU118" s="47" t="str">
        <v>Trung lập</v>
      </c>
    </row>
    <row r="119" spans="11:57" ht="16.5" customHeight="1" x14ac:dyDescent="0.35">
      <c r="K119" s="22"/>
      <c r="L119" s="22"/>
      <c r="M119" s="22"/>
      <c r="Z119" s="60"/>
      <c r="AL119" s="114"/>
      <c r="AM119" s="114"/>
      <c r="AN119" s="114"/>
      <c r="AQ119" s="114"/>
      <c r="AR119" s="114"/>
      <c r="AT119" s="46" t="str">
        <v>Đại gia Phú Thọ mua 10.000 xe điện VinFast Limo Green</v>
      </c>
      <c r="AU119" s="47" t="str">
        <v>Trung lập</v>
      </c>
      <c r="AV119" s="23"/>
    </row>
    <row r="120" spans="11:57" ht="13.5" customHeight="1" thickBot="1" x14ac:dyDescent="0.4">
      <c r="AV120" s="21"/>
    </row>
    <row r="121" spans="11:57" ht="17.149999999999999" customHeight="1" x14ac:dyDescent="0.35">
      <c r="AH121" s="114"/>
      <c r="AI121" s="114"/>
      <c r="AJ121" s="114"/>
      <c r="AK121" s="114"/>
      <c r="AL121" s="114"/>
      <c r="AT121" s="38" t="str">
        <f>$A$4 &amp; " | " &amp; $A$3</f>
        <v>BẢN TIN CHÀO BUỔI SÁNG | PHIÊN NGÀY 08/08/2025</v>
      </c>
      <c r="AU121" s="9" t="str">
        <f>$A$5 &amp; " |  7  "</f>
        <v xml:space="preserve">PHÒNG MÔI GIỚI VÀ TƯ VẤN ĐẦU TƯ |  7  </v>
      </c>
    </row>
    <row r="122" spans="11:57" ht="14.65" customHeight="1" x14ac:dyDescent="0.35">
      <c r="AY122" s="22"/>
      <c r="AZ122" s="22"/>
      <c r="BA122" s="22"/>
      <c r="BB122" s="22"/>
      <c r="BC122" s="22"/>
      <c r="BD122" s="110" t="e" vm="2">
        <v>#VALUE!</v>
      </c>
      <c r="BE122" s="110"/>
    </row>
    <row r="123" spans="11:57" ht="14.65" customHeight="1" thickBot="1" x14ac:dyDescent="0.6">
      <c r="AX123" s="26"/>
      <c r="AY123" s="26"/>
      <c r="AZ123" s="26"/>
      <c r="BA123" s="22"/>
      <c r="BB123" s="22"/>
      <c r="BC123" s="22"/>
      <c r="BD123" s="110"/>
      <c r="BE123" s="110"/>
    </row>
    <row r="124" spans="11:57" ht="8.65" customHeight="1" thickTop="1" x14ac:dyDescent="0.55000000000000004">
      <c r="AX124" s="106"/>
      <c r="AY124" s="106"/>
      <c r="AZ124" s="106"/>
      <c r="BA124" s="107"/>
      <c r="BB124" s="107"/>
      <c r="BC124" s="107"/>
      <c r="BD124" s="107"/>
    </row>
    <row r="125" spans="11:57" ht="20.149999999999999" customHeight="1" x14ac:dyDescent="0.35">
      <c r="AX125" s="122" t="s">
        <v>57</v>
      </c>
      <c r="AY125" s="122"/>
      <c r="AZ125" s="122"/>
      <c r="BA125" s="122"/>
      <c r="BB125" s="122"/>
      <c r="BC125" s="122"/>
      <c r="BD125" s="122"/>
    </row>
    <row r="126" spans="11:57" ht="9" customHeight="1" x14ac:dyDescent="0.35">
      <c r="AW126" s="27"/>
      <c r="AX126" s="28"/>
      <c r="AY126" s="29"/>
      <c r="AZ126" s="28"/>
      <c r="BA126" s="28"/>
      <c r="BB126" s="28"/>
      <c r="BC126" s="28"/>
      <c r="BD126" s="28"/>
      <c r="BE126" s="27"/>
    </row>
    <row r="127" spans="11:57" ht="148.4" customHeight="1" x14ac:dyDescent="0.35">
      <c r="AW127" s="30"/>
      <c r="AX127" s="113" t="s">
        <v>58</v>
      </c>
      <c r="AY127" s="113"/>
      <c r="AZ127" s="113"/>
      <c r="BA127" s="113"/>
      <c r="BB127" s="113"/>
      <c r="BC127" s="113"/>
      <c r="BD127" s="113"/>
      <c r="BE127" s="30"/>
    </row>
    <row r="128" spans="11:57" ht="35.65" customHeight="1" x14ac:dyDescent="0.35">
      <c r="AX128" s="119"/>
      <c r="AY128" s="119"/>
      <c r="AZ128" s="119"/>
      <c r="BA128" s="31"/>
      <c r="BB128" s="119" t="s">
        <v>59</v>
      </c>
      <c r="BC128" s="119"/>
      <c r="BD128" s="119"/>
    </row>
    <row r="129" spans="50:56" ht="130.4" customHeight="1" x14ac:dyDescent="0.35">
      <c r="AX129" s="32"/>
      <c r="AY129" s="32"/>
      <c r="AZ129" s="32"/>
      <c r="BA129" s="32"/>
      <c r="BB129" s="32"/>
      <c r="BC129" s="32"/>
      <c r="BD129" s="32"/>
    </row>
    <row r="130" spans="50:56" ht="15" thickBot="1" x14ac:dyDescent="0.4">
      <c r="AX130" s="22"/>
      <c r="AY130" s="22"/>
      <c r="AZ130" s="22"/>
      <c r="BA130" s="22"/>
      <c r="BB130" s="22"/>
      <c r="BC130" s="22"/>
      <c r="BD130" s="22"/>
    </row>
    <row r="131" spans="50:56" ht="17.149999999999999" customHeight="1" x14ac:dyDescent="0.35">
      <c r="AX131" s="33" t="str">
        <f>$A$4 &amp; " | " &amp; $A$3</f>
        <v>BẢN TIN CHÀO BUỔI SÁNG | PHIÊN NGÀY 08/08/2025</v>
      </c>
      <c r="AY131" s="33"/>
      <c r="AZ131" s="33"/>
      <c r="BA131" s="33"/>
      <c r="BB131" s="120" t="str">
        <f>$A$5 &amp; " |  8  "</f>
        <v xml:space="preserve">PHÒNG MÔI GIỚI VÀ TƯ VẤN ĐẦU TƯ |  8  </v>
      </c>
      <c r="BC131" s="120"/>
      <c r="BD131" s="120"/>
    </row>
  </sheetData>
  <mergeCells count="99">
    <mergeCell ref="C7:H8"/>
    <mergeCell ref="AH61:AK62"/>
    <mergeCell ref="AH64:AL66"/>
    <mergeCell ref="C33:H34"/>
    <mergeCell ref="C49:M49"/>
    <mergeCell ref="C50:I50"/>
    <mergeCell ref="P7:Q8"/>
    <mergeCell ref="P31:Z31"/>
    <mergeCell ref="P32:Q32"/>
    <mergeCell ref="P49:Z49"/>
    <mergeCell ref="C31:M31"/>
    <mergeCell ref="P50:U50"/>
    <mergeCell ref="C32:I32"/>
    <mergeCell ref="P33:U34"/>
    <mergeCell ref="AQ70:AR70"/>
    <mergeCell ref="AP68:AQ68"/>
    <mergeCell ref="AP69:AQ69"/>
    <mergeCell ref="P38:P39"/>
    <mergeCell ref="AC51:AD52"/>
    <mergeCell ref="AC59:AE59"/>
    <mergeCell ref="Q38:R38"/>
    <mergeCell ref="S38:T38"/>
    <mergeCell ref="U38:V38"/>
    <mergeCell ref="W38:X38"/>
    <mergeCell ref="Y38:Z38"/>
    <mergeCell ref="AN66:AQ66"/>
    <mergeCell ref="AM65:AQ65"/>
    <mergeCell ref="AM64:AQ64"/>
    <mergeCell ref="AH72:AK73"/>
    <mergeCell ref="AH75:AL77"/>
    <mergeCell ref="AM75:AQ75"/>
    <mergeCell ref="AM76:AQ76"/>
    <mergeCell ref="AN77:AQ77"/>
    <mergeCell ref="AK68:AN68"/>
    <mergeCell ref="AK69:AN69"/>
    <mergeCell ref="AH69:AI69"/>
    <mergeCell ref="AH68:AI68"/>
    <mergeCell ref="AH71:AL71"/>
    <mergeCell ref="AL70:AN70"/>
    <mergeCell ref="AM86:AQ86"/>
    <mergeCell ref="AM87:AQ87"/>
    <mergeCell ref="AN88:AQ88"/>
    <mergeCell ref="AH79:AI79"/>
    <mergeCell ref="AK79:AN79"/>
    <mergeCell ref="AP79:AQ79"/>
    <mergeCell ref="BB131:BD131"/>
    <mergeCell ref="AT72:AU73"/>
    <mergeCell ref="AT75:AU77"/>
    <mergeCell ref="AT68:AU68"/>
    <mergeCell ref="AT69:AU69"/>
    <mergeCell ref="AT82:AU82"/>
    <mergeCell ref="AT83:AU84"/>
    <mergeCell ref="AT86:AU88"/>
    <mergeCell ref="AT79:AU79"/>
    <mergeCell ref="AT80:AU80"/>
    <mergeCell ref="AT90:AU90"/>
    <mergeCell ref="AX125:BD125"/>
    <mergeCell ref="AH91:AI91"/>
    <mergeCell ref="AT61:AU62"/>
    <mergeCell ref="AT64:AU66"/>
    <mergeCell ref="AX128:AZ128"/>
    <mergeCell ref="BB128:BD128"/>
    <mergeCell ref="AH90:AI90"/>
    <mergeCell ref="AK90:AN90"/>
    <mergeCell ref="AP90:AQ90"/>
    <mergeCell ref="AH80:AI80"/>
    <mergeCell ref="AK80:AN80"/>
    <mergeCell ref="AP80:AQ80"/>
    <mergeCell ref="AL81:AN81"/>
    <mergeCell ref="AQ81:AR81"/>
    <mergeCell ref="AH82:AL82"/>
    <mergeCell ref="AH83:AK84"/>
    <mergeCell ref="AH86:AL88"/>
    <mergeCell ref="AQ72:AR73"/>
    <mergeCell ref="AQ83:AR84"/>
    <mergeCell ref="AX127:BD127"/>
    <mergeCell ref="AT93:AU93"/>
    <mergeCell ref="AH94:AK95"/>
    <mergeCell ref="AT91:AU91"/>
    <mergeCell ref="AL119:AN119"/>
    <mergeCell ref="AQ119:AR119"/>
    <mergeCell ref="AH121:AL121"/>
    <mergeCell ref="AH118:AI118"/>
    <mergeCell ref="AK118:AN118"/>
    <mergeCell ref="AP118:AQ118"/>
    <mergeCell ref="AH117:AI117"/>
    <mergeCell ref="AK117:AN117"/>
    <mergeCell ref="AP117:AQ117"/>
    <mergeCell ref="AL92:AN92"/>
    <mergeCell ref="L7:N8"/>
    <mergeCell ref="J32:M32"/>
    <mergeCell ref="Y33:AA34"/>
    <mergeCell ref="AE51:AF52"/>
    <mergeCell ref="AQ61:AR62"/>
    <mergeCell ref="AT94:AT95"/>
    <mergeCell ref="AU94:AV95"/>
    <mergeCell ref="BD122:BE123"/>
    <mergeCell ref="AK91:AN91"/>
    <mergeCell ref="AP91:AQ91"/>
  </mergeCells>
  <phoneticPr fontId="3" type="noConversion"/>
  <conditionalFormatting sqref="D25:E25">
    <cfRule type="expression" dxfId="153" priority="279">
      <formula>D25&lt;0</formula>
    </cfRule>
    <cfRule type="expression" dxfId="152" priority="280">
      <formula>D25&gt;=0</formula>
    </cfRule>
  </conditionalFormatting>
  <conditionalFormatting sqref="D40:E41">
    <cfRule type="expression" dxfId="151" priority="155">
      <formula>D40&lt;0</formula>
    </cfRule>
    <cfRule type="expression" dxfId="150" priority="156">
      <formula>D40&gt;=0</formula>
    </cfRule>
  </conditionalFormatting>
  <conditionalFormatting sqref="D11:F11 I20:K20">
    <cfRule type="expression" dxfId="149" priority="299">
      <formula>D11&lt;0</formula>
    </cfRule>
    <cfRule type="expression" dxfId="148" priority="300">
      <formula>D11&gt;=0</formula>
    </cfRule>
  </conditionalFormatting>
  <conditionalFormatting sqref="D20:F20">
    <cfRule type="expression" dxfId="147" priority="293">
      <formula>D20&lt;0</formula>
    </cfRule>
    <cfRule type="expression" dxfId="146" priority="294">
      <formula>D20&gt;=0</formula>
    </cfRule>
  </conditionalFormatting>
  <conditionalFormatting sqref="H18:I18">
    <cfRule type="expression" dxfId="145" priority="247">
      <formula>H18&lt;0</formula>
    </cfRule>
    <cfRule type="expression" dxfId="144" priority="248">
      <formula>H18&gt;=0</formula>
    </cfRule>
  </conditionalFormatting>
  <conditionalFormatting sqref="H25:I25">
    <cfRule type="expression" dxfId="143" priority="243">
      <formula>H25&lt;0</formula>
    </cfRule>
    <cfRule type="expression" dxfId="142" priority="244">
      <formula>H25&gt;=0</formula>
    </cfRule>
  </conditionalFormatting>
  <conditionalFormatting sqref="H40:I41">
    <cfRule type="expression" dxfId="141" priority="147">
      <formula>H40&lt;0</formula>
    </cfRule>
    <cfRule type="expression" dxfId="140" priority="148">
      <formula>H40&gt;=0</formula>
    </cfRule>
  </conditionalFormatting>
  <conditionalFormatting sqref="H11:J11">
    <cfRule type="expression" dxfId="139" priority="253">
      <formula>H11&lt;0</formula>
    </cfRule>
    <cfRule type="expression" dxfId="138" priority="254">
      <formula>H11&gt;=0</formula>
    </cfRule>
  </conditionalFormatting>
  <conditionalFormatting sqref="L11:M11">
    <cfRule type="expression" dxfId="137" priority="251">
      <formula>L11&lt;0</formula>
    </cfRule>
    <cfRule type="expression" dxfId="136" priority="252">
      <formula>L11&gt;=0</formula>
    </cfRule>
  </conditionalFormatting>
  <conditionalFormatting sqref="L18:M18">
    <cfRule type="expression" dxfId="135" priority="245">
      <formula>L18&lt;0</formula>
    </cfRule>
    <cfRule type="expression" dxfId="134" priority="246">
      <formula>L18&gt;=0</formula>
    </cfRule>
  </conditionalFormatting>
  <conditionalFormatting sqref="L25:M25">
    <cfRule type="expression" dxfId="133" priority="241">
      <formula>L25&lt;0</formula>
    </cfRule>
    <cfRule type="expression" dxfId="132" priority="242">
      <formula>L25&gt;=0</formula>
    </cfRule>
  </conditionalFormatting>
  <conditionalFormatting sqref="L40:M41">
    <cfRule type="expression" dxfId="131" priority="145">
      <formula>L40&lt;0</formula>
    </cfRule>
    <cfRule type="expression" dxfId="130" priority="146">
      <formula>L40&gt;=0</formula>
    </cfRule>
  </conditionalFormatting>
  <conditionalFormatting sqref="R40:R48">
    <cfRule type="expression" dxfId="129" priority="13">
      <formula>R40="-"</formula>
    </cfRule>
    <cfRule type="expression" dxfId="128" priority="30">
      <formula>R40&lt;0</formula>
    </cfRule>
    <cfRule type="expression" dxfId="127" priority="31">
      <formula>R40&gt;0</formula>
    </cfRule>
  </conditionalFormatting>
  <conditionalFormatting sqref="T40:T48">
    <cfRule type="expression" dxfId="126" priority="10">
      <formula>T40="-"</formula>
    </cfRule>
    <cfRule type="expression" dxfId="125" priority="11">
      <formula>T40&lt;0</formula>
    </cfRule>
    <cfRule type="expression" dxfId="124" priority="12">
      <formula>T40&gt;0</formula>
    </cfRule>
  </conditionalFormatting>
  <conditionalFormatting sqref="V40:V48">
    <cfRule type="expression" dxfId="123" priority="7">
      <formula>V40="-"</formula>
    </cfRule>
    <cfRule type="expression" dxfId="122" priority="8">
      <formula>V40&lt;0</formula>
    </cfRule>
    <cfRule type="expression" dxfId="121" priority="9">
      <formula>V40&gt;0</formula>
    </cfRule>
  </conditionalFormatting>
  <conditionalFormatting sqref="X40:X48">
    <cfRule type="expression" dxfId="120" priority="4">
      <formula>X40="-"</formula>
    </cfRule>
    <cfRule type="expression" dxfId="119" priority="5">
      <formula>X40&lt;0</formula>
    </cfRule>
    <cfRule type="expression" dxfId="118" priority="6">
      <formula>X40&gt;0</formula>
    </cfRule>
  </conditionalFormatting>
  <conditionalFormatting sqref="Z11 D18:E18 Z18 Z25">
    <cfRule type="expression" dxfId="117" priority="281">
      <formula>D11&lt;0</formula>
    </cfRule>
    <cfRule type="expression" dxfId="116" priority="282">
      <formula>D11&gt;=0</formula>
    </cfRule>
  </conditionalFormatting>
  <conditionalFormatting sqref="Z40:Z48">
    <cfRule type="expression" dxfId="115" priority="1">
      <formula>Z40="-"</formula>
    </cfRule>
    <cfRule type="expression" dxfId="114" priority="2">
      <formula>Z40&lt;0</formula>
    </cfRule>
    <cfRule type="expression" dxfId="113" priority="3">
      <formula>Z40&gt;0</formula>
    </cfRule>
  </conditionalFormatting>
  <conditionalFormatting sqref="AI119 AL119 AQ119">
    <cfRule type="expression" dxfId="112" priority="186">
      <formula>AI119="Tích cực"</formula>
    </cfRule>
    <cfRule type="expression" dxfId="111" priority="187">
      <formula>AI119="Tiêu cực"</formula>
    </cfRule>
    <cfRule type="expression" dxfId="110" priority="188">
      <formula>AI119="Trung lập"</formula>
    </cfRule>
  </conditionalFormatting>
  <conditionalFormatting sqref="AN66 AI70 AL70 AQ70">
    <cfRule type="expression" dxfId="109" priority="216">
      <formula>AI66="Tích cực"</formula>
    </cfRule>
    <cfRule type="expression" dxfId="108" priority="217">
      <formula>AI66="Tiêu cực"</formula>
    </cfRule>
    <cfRule type="expression" dxfId="107" priority="218">
      <formula>AI66="Trung lập"</formula>
    </cfRule>
  </conditionalFormatting>
  <conditionalFormatting sqref="AN77 AI81 AL81 AQ81">
    <cfRule type="expression" dxfId="106" priority="211">
      <formula>AI77="Tích cực"</formula>
    </cfRule>
    <cfRule type="expression" dxfId="105" priority="212">
      <formula>AI77="Tiêu cực"</formula>
    </cfRule>
    <cfRule type="expression" dxfId="104" priority="213">
      <formula>AI77="Trung lập"</formula>
    </cfRule>
  </conditionalFormatting>
  <conditionalFormatting sqref="AN88 AI92 AL92 AQ92">
    <cfRule type="expression" dxfId="103" priority="206">
      <formula>AI88="Tích cực"</formula>
    </cfRule>
    <cfRule type="expression" dxfId="102" priority="207">
      <formula>AI88="Tiêu cực"</formula>
    </cfRule>
    <cfRule type="expression" dxfId="101" priority="208">
      <formula>AI88="Trung lập"</formula>
    </cfRule>
  </conditionalFormatting>
  <conditionalFormatting sqref="AO68">
    <cfRule type="expression" dxfId="100" priority="223">
      <formula>AO68&lt;0</formula>
    </cfRule>
    <cfRule type="expression" dxfId="99" priority="224">
      <formula>AO68&gt;=0</formula>
    </cfRule>
  </conditionalFormatting>
  <conditionalFormatting sqref="AO79">
    <cfRule type="expression" dxfId="98" priority="214">
      <formula>AO79&lt;0</formula>
    </cfRule>
    <cfRule type="expression" dxfId="97" priority="215">
      <formula>AO79&gt;=0</formula>
    </cfRule>
  </conditionalFormatting>
  <conditionalFormatting sqref="AO90">
    <cfRule type="expression" dxfId="96" priority="209">
      <formula>AO90&lt;0</formula>
    </cfRule>
    <cfRule type="expression" dxfId="95" priority="210">
      <formula>AO90&gt;=0</formula>
    </cfRule>
  </conditionalFormatting>
  <conditionalFormatting sqref="AO117">
    <cfRule type="expression" dxfId="94" priority="189">
      <formula>AO117&lt;0</formula>
    </cfRule>
    <cfRule type="expression" dxfId="93" priority="190">
      <formula>AO117&gt;=0</formula>
    </cfRule>
  </conditionalFormatting>
  <conditionalFormatting sqref="AU70">
    <cfRule type="expression" dxfId="92" priority="201">
      <formula>AU70="Tích cực"</formula>
    </cfRule>
    <cfRule type="expression" dxfId="91" priority="202">
      <formula>AU70="Tiêu cực"</formula>
    </cfRule>
    <cfRule type="expression" dxfId="90" priority="203">
      <formula>AU70="Trung lập"</formula>
    </cfRule>
  </conditionalFormatting>
  <conditionalFormatting sqref="AU81">
    <cfRule type="expression" dxfId="89" priority="196">
      <formula>AU81="Tích cực"</formula>
    </cfRule>
    <cfRule type="expression" dxfId="88" priority="197">
      <formula>AU81="Tiêu cực"</formula>
    </cfRule>
    <cfRule type="expression" dxfId="87" priority="198">
      <formula>AU81="Trung lập"</formula>
    </cfRule>
  </conditionalFormatting>
  <conditionalFormatting sqref="AU92">
    <cfRule type="expression" dxfId="86" priority="191">
      <formula>AU92="Tích cực"</formula>
    </cfRule>
    <cfRule type="expression" dxfId="85" priority="192">
      <formula>AU92="Tiêu cực"</formula>
    </cfRule>
    <cfRule type="expression" dxfId="84" priority="193">
      <formula>AU92="Trung lập"</formula>
    </cfRule>
  </conditionalFormatting>
  <conditionalFormatting sqref="AU98:AU103">
    <cfRule type="expression" dxfId="83" priority="78">
      <formula>AU98="Tích cực"</formula>
    </cfRule>
    <cfRule type="expression" dxfId="82" priority="79">
      <formula>AU98="Tiêu cực"</formula>
    </cfRule>
    <cfRule type="expression" dxfId="81" priority="80">
      <formula>AU98="Trung lập"</formula>
    </cfRule>
  </conditionalFormatting>
  <conditionalFormatting sqref="AU106:AU111">
    <cfRule type="expression" dxfId="80" priority="57">
      <formula>AU106="Tích cực"</formula>
    </cfRule>
    <cfRule type="expression" dxfId="79" priority="58">
      <formula>AU106="Tiêu cực"</formula>
    </cfRule>
    <cfRule type="expression" dxfId="78" priority="59">
      <formula>AU106="Trung lập"</formula>
    </cfRule>
  </conditionalFormatting>
  <conditionalFormatting sqref="AU114:AU119">
    <cfRule type="expression" dxfId="77" priority="42">
      <formula>AU114="Tích cực"</formula>
    </cfRule>
    <cfRule type="expression" dxfId="76" priority="43">
      <formula>AU114="Tiêu cực"</formula>
    </cfRule>
    <cfRule type="expression" dxfId="75" priority="44">
      <formula>AU114="Trung lập"</formula>
    </cfRule>
  </conditionalFormatting>
  <printOptions horizontalCentered="1" verticalCentered="1"/>
  <pageMargins left="0" right="0" top="0" bottom="0" header="0" footer="0"/>
  <pageSetup paperSize="1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02A14-03CC-4FD2-B7E7-CBCB4CF70229}">
  <dimension ref="A1:AI83"/>
  <sheetViews>
    <sheetView view="pageBreakPreview" topLeftCell="F52" zoomScale="115" zoomScaleNormal="100" zoomScaleSheetLayoutView="115" workbookViewId="0">
      <selection activeCell="J25" sqref="J25"/>
    </sheetView>
  </sheetViews>
  <sheetFormatPr defaultRowHeight="14.5" x14ac:dyDescent="0.35"/>
  <cols>
    <col min="1" max="1" width="107.26953125" customWidth="1"/>
    <col min="2" max="2" width="2.26953125" customWidth="1"/>
    <col min="3" max="3" width="20.08984375" customWidth="1"/>
    <col min="4" max="4" width="12" customWidth="1"/>
    <col min="5" max="6" width="16.1796875" customWidth="1"/>
    <col min="7" max="7" width="36.1796875" customWidth="1"/>
    <col min="8" max="8" width="2.26953125" customWidth="1"/>
    <col min="9" max="9" width="2.1796875" customWidth="1"/>
    <col min="10" max="10" width="23.81640625" customWidth="1"/>
    <col min="11" max="12" width="13.7265625" customWidth="1"/>
    <col min="13" max="13" width="18.1796875" customWidth="1"/>
    <col min="14" max="14" width="31" customWidth="1"/>
    <col min="15" max="16" width="2.1796875" customWidth="1"/>
    <col min="17" max="17" width="67.453125" customWidth="1"/>
    <col min="18" max="18" width="33.1796875" customWidth="1"/>
    <col min="19" max="20" width="2.1796875" customWidth="1"/>
    <col min="21" max="21" width="21.6328125" customWidth="1"/>
    <col min="22" max="22" width="25.54296875" customWidth="1"/>
    <col min="23" max="23" width="6.453125" customWidth="1"/>
    <col min="24" max="24" width="25.54296875" customWidth="1"/>
    <col min="25" max="25" width="21.6328125" customWidth="1"/>
    <col min="26" max="26" width="2.1796875" customWidth="1"/>
    <col min="27" max="27" width="2.36328125" customWidth="1"/>
    <col min="28" max="34" width="14.08984375" customWidth="1"/>
    <col min="35" max="35" width="2.36328125" customWidth="1"/>
  </cols>
  <sheetData>
    <row r="1" spans="1:28" ht="259" customHeight="1" x14ac:dyDescent="0.35">
      <c r="A1" s="100" t="e" vm="1">
        <v>#VALUE!</v>
      </c>
      <c r="E1" s="108"/>
      <c r="F1" s="108"/>
    </row>
    <row r="2" spans="1:28" ht="29.5" customHeight="1" x14ac:dyDescent="0.35">
      <c r="A2" s="97"/>
      <c r="T2" s="51"/>
      <c r="V2" s="51"/>
      <c r="X2" s="51"/>
      <c r="Z2" s="51"/>
      <c r="AB2" s="51"/>
    </row>
    <row r="3" spans="1:28" ht="32" customHeight="1" x14ac:dyDescent="0.4">
      <c r="A3" s="103" t="str">
        <f>"PHIÊN NGÀY " &amp; daily_8h45_comment!$B$5</f>
        <v>PHIÊN NGÀY 08/08/2025</v>
      </c>
      <c r="T3" s="51"/>
      <c r="V3" s="51"/>
      <c r="X3" s="51"/>
      <c r="Z3" s="51"/>
      <c r="AB3" s="51"/>
    </row>
    <row r="4" spans="1:28" ht="32" customHeight="1" x14ac:dyDescent="0.35">
      <c r="A4" s="98" t="s">
        <v>189</v>
      </c>
      <c r="T4" s="51"/>
      <c r="V4" s="51"/>
      <c r="X4" s="51"/>
      <c r="Z4" s="51"/>
      <c r="AB4" s="51"/>
    </row>
    <row r="5" spans="1:28" ht="32" customHeight="1" x14ac:dyDescent="0.35">
      <c r="A5" s="101" t="s">
        <v>188</v>
      </c>
      <c r="T5" s="51"/>
      <c r="V5" s="51"/>
      <c r="X5" s="51"/>
      <c r="Z5" s="51"/>
      <c r="AB5" s="51"/>
    </row>
    <row r="6" spans="1:28" ht="32" customHeight="1" x14ac:dyDescent="0.35">
      <c r="A6" s="99"/>
      <c r="T6" s="51"/>
      <c r="V6" s="51"/>
      <c r="X6" s="51"/>
      <c r="Z6" s="51"/>
      <c r="AB6" s="51"/>
    </row>
    <row r="7" spans="1:28" ht="15" customHeight="1" x14ac:dyDescent="0.35">
      <c r="A7" t="str">
        <f>"*Dữ liệu cập nhật lúc " &amp; daily_8h45_comment!$B$6 &amp; " ngày " &amp; daily_8h45_comment!$B$5</f>
        <v>*Dữ liệu cập nhật lúc 15:00 ngày 08/08/2025</v>
      </c>
      <c r="C7" s="109" t="s">
        <v>150</v>
      </c>
      <c r="D7" s="109"/>
      <c r="E7" s="109"/>
      <c r="F7" s="109"/>
      <c r="G7" s="110" t="e" vm="2">
        <v>#VALUE!</v>
      </c>
      <c r="H7" s="110"/>
    </row>
    <row r="8" spans="1:28" ht="15" customHeight="1" thickBot="1" x14ac:dyDescent="0.4">
      <c r="C8" s="109"/>
      <c r="D8" s="109"/>
      <c r="E8" s="109"/>
      <c r="F8" s="109"/>
      <c r="G8" s="110"/>
      <c r="H8" s="110"/>
    </row>
    <row r="9" spans="1:28" ht="12" customHeight="1" thickTop="1" x14ac:dyDescent="0.35">
      <c r="C9" s="102"/>
      <c r="D9" s="102"/>
      <c r="E9" s="102"/>
      <c r="F9" s="102"/>
      <c r="G9" s="102"/>
    </row>
    <row r="10" spans="1:28" ht="15.5" customHeight="1" x14ac:dyDescent="0.35">
      <c r="C10" s="77" t="s">
        <v>151</v>
      </c>
      <c r="D10" s="82" t="str">
        <f>daily_8h45_nntd!I2</f>
        <v>41I1F8000</v>
      </c>
    </row>
    <row r="11" spans="1:28" ht="15.5" customHeight="1" x14ac:dyDescent="0.35">
      <c r="C11" s="136" t="str">
        <f>"*Phiên giao dịch " &amp; TEXT(daily_8h45_itd!A2, "dd/mm/yyyy")</f>
        <v>*Phiên giao dịch 08/08/2025</v>
      </c>
      <c r="D11" s="136"/>
    </row>
    <row r="12" spans="1:28" ht="14" customHeight="1" x14ac:dyDescent="0.35">
      <c r="A12" s="11"/>
      <c r="C12" s="83" t="s">
        <v>128</v>
      </c>
      <c r="D12" s="78">
        <f>daily_8h45_itd!L2</f>
        <v>56214</v>
      </c>
      <c r="E12" s="74"/>
      <c r="F12" s="74"/>
    </row>
    <row r="13" spans="1:28" ht="14" customHeight="1" x14ac:dyDescent="0.35">
      <c r="C13" s="83" t="s">
        <v>129</v>
      </c>
      <c r="D13" s="78">
        <f>daily_8h45_itd!H2</f>
        <v>2975</v>
      </c>
      <c r="E13" s="74"/>
      <c r="F13" s="74"/>
    </row>
    <row r="14" spans="1:28" ht="14" customHeight="1" x14ac:dyDescent="0.35">
      <c r="C14" s="83" t="s">
        <v>130</v>
      </c>
      <c r="D14" s="79">
        <f>daily_8h45_itd!K2</f>
        <v>-7.1500244140625</v>
      </c>
      <c r="E14" s="11"/>
      <c r="F14" s="11"/>
    </row>
    <row r="15" spans="1:28" ht="14" customHeight="1" x14ac:dyDescent="0.35">
      <c r="C15" s="84"/>
      <c r="D15" s="78"/>
      <c r="E15" s="74"/>
      <c r="F15" s="74"/>
    </row>
    <row r="16" spans="1:28" ht="14" customHeight="1" x14ac:dyDescent="0.35">
      <c r="C16" s="83" t="s">
        <v>131</v>
      </c>
      <c r="D16" s="80">
        <f>daily_8h45_itd!F2</f>
        <v>1727.699951171875</v>
      </c>
      <c r="E16" s="75"/>
      <c r="F16" s="75"/>
    </row>
    <row r="17" spans="3:7" ht="14" customHeight="1" x14ac:dyDescent="0.35">
      <c r="C17" s="83" t="s">
        <v>46</v>
      </c>
      <c r="D17" s="79">
        <f>daily_8h45_itd!J2</f>
        <v>2.89990234375</v>
      </c>
      <c r="E17" s="11"/>
      <c r="F17" s="11"/>
    </row>
    <row r="18" spans="3:7" ht="14" customHeight="1" x14ac:dyDescent="0.35">
      <c r="C18" s="83" t="s">
        <v>47</v>
      </c>
      <c r="D18" s="81">
        <f>daily_8h45_itd!I2</f>
        <v>1.6812976934458407E-3</v>
      </c>
      <c r="E18" s="76"/>
      <c r="F18" s="76"/>
    </row>
    <row r="19" spans="3:7" ht="14" customHeight="1" x14ac:dyDescent="0.35">
      <c r="C19" s="84"/>
      <c r="D19" s="78"/>
      <c r="E19" s="74"/>
      <c r="F19" s="74"/>
    </row>
    <row r="20" spans="3:7" ht="14" customHeight="1" x14ac:dyDescent="0.35">
      <c r="C20" s="83" t="s">
        <v>132</v>
      </c>
      <c r="D20" s="80">
        <f>daily_8h45_itd!M2</f>
        <v>1613.530029296875</v>
      </c>
      <c r="E20" s="75"/>
      <c r="F20" s="75"/>
    </row>
    <row r="21" spans="3:7" ht="14" customHeight="1" x14ac:dyDescent="0.35">
      <c r="C21" s="83" t="s">
        <v>133</v>
      </c>
      <c r="D21" s="80">
        <f>daily_8h45_itd!N2</f>
        <v>1698.52001953125</v>
      </c>
      <c r="E21" s="75"/>
      <c r="F21" s="75"/>
    </row>
    <row r="22" spans="3:7" ht="14" customHeight="1" x14ac:dyDescent="0.35">
      <c r="C22" s="83" t="s">
        <v>134</v>
      </c>
      <c r="D22" s="80">
        <f>daily_8h45_itd!O2</f>
        <v>1599.9599609375</v>
      </c>
      <c r="E22" s="75"/>
      <c r="F22" s="75"/>
    </row>
    <row r="23" spans="3:7" ht="14" customHeight="1" x14ac:dyDescent="0.35">
      <c r="C23" s="83" t="s">
        <v>135</v>
      </c>
      <c r="D23" s="80">
        <f>daily_8h45_itd!P2</f>
        <v>1637.5299886067708</v>
      </c>
      <c r="E23" s="75"/>
      <c r="F23" s="75"/>
    </row>
    <row r="24" spans="3:7" ht="14" customHeight="1" x14ac:dyDescent="0.35">
      <c r="C24" s="84"/>
      <c r="D24" s="80"/>
      <c r="E24" s="75"/>
      <c r="F24" s="75"/>
    </row>
    <row r="25" spans="3:7" ht="14" customHeight="1" x14ac:dyDescent="0.35">
      <c r="C25" s="83" t="s">
        <v>136</v>
      </c>
      <c r="D25" s="80">
        <f>daily_8h45_itd!Q2</f>
        <v>1618.760009765625</v>
      </c>
      <c r="E25" s="75"/>
      <c r="F25" s="75"/>
    </row>
    <row r="26" spans="3:7" ht="14" customHeight="1" x14ac:dyDescent="0.35">
      <c r="C26" s="83" t="s">
        <v>137</v>
      </c>
      <c r="D26" s="80">
        <f>daily_8h45_itd!R2</f>
        <v>1698.52001953125</v>
      </c>
      <c r="E26" s="75"/>
      <c r="F26" s="75"/>
    </row>
    <row r="27" spans="3:7" ht="14" customHeight="1" x14ac:dyDescent="0.35">
      <c r="C27" s="83" t="s">
        <v>138</v>
      </c>
      <c r="D27" s="80">
        <f>daily_8h45_itd!S2</f>
        <v>1466.969970703125</v>
      </c>
      <c r="E27" s="75"/>
      <c r="F27" s="75"/>
    </row>
    <row r="28" spans="3:7" ht="14" customHeight="1" x14ac:dyDescent="0.35">
      <c r="C28" s="83" t="s">
        <v>139</v>
      </c>
      <c r="D28" s="80">
        <f>daily_8h45_itd!T2</f>
        <v>1593.5733235677083</v>
      </c>
      <c r="E28" s="75"/>
      <c r="F28" s="75"/>
    </row>
    <row r="29" spans="3:7" ht="12" customHeight="1" x14ac:dyDescent="0.35">
      <c r="C29" s="22"/>
      <c r="D29" s="22"/>
      <c r="E29" s="22"/>
      <c r="F29" s="22"/>
    </row>
    <row r="30" spans="3:7" ht="58" customHeight="1" x14ac:dyDescent="0.35">
      <c r="C30" s="135" t="str">
        <f>VLOOKUP("overall", daily_8h45_comment[], 2, 0)</f>
        <v>Trong phiên giao dịch ngày 08/08/2025, hợp đồng VN30F1M mở cửa trong sắc xanh, đạt đỉnh phiên ngay sau đó và sau đó chịu áp lực bán. Áp lực giảm chiếm ưu thế xuyên suốt phiên, đẩy chỉ số có thời điểm giảm hơn 26.7 điểm so với mức cao nhất. Mặc dù có nỗ lực phục hồi cuối phiên, chỉ số vẫn đóng cửa ở vùng giá thấp hơn so với mức mở cửa ban đầu.</v>
      </c>
      <c r="D30" s="135"/>
      <c r="E30" s="135"/>
      <c r="F30" s="135"/>
      <c r="G30" s="135"/>
    </row>
    <row r="31" spans="3:7" ht="17.5" customHeight="1" thickBot="1" x14ac:dyDescent="0.4">
      <c r="C31" s="129" t="str">
        <f>$A$7</f>
        <v>*Dữ liệu cập nhật lúc 15:00 ngày 08/08/2025</v>
      </c>
      <c r="D31" s="129"/>
      <c r="E31" s="129"/>
      <c r="F31" s="129"/>
      <c r="G31" s="129"/>
    </row>
    <row r="32" spans="3:7" ht="17.5" customHeight="1" x14ac:dyDescent="0.35">
      <c r="C32" s="38" t="str">
        <f>$A$4 &amp; " | " &amp; $A$3</f>
        <v>BẢN TIN CHIẾN LƯỢC GIAO DỊCH PHÁI SINH | PHIÊN NGÀY 08/08/2025</v>
      </c>
      <c r="D32" s="9"/>
      <c r="E32" s="9"/>
      <c r="F32" s="9"/>
      <c r="G32" s="9" t="str">
        <f>$A$5 &amp; " |  1  "</f>
        <v xml:space="preserve">PHÒNG MÔI GIỚI VÀ TƯ VẤN ĐẦU TƯ |  1  </v>
      </c>
    </row>
    <row r="33" spans="10:15" ht="14.5" customHeight="1" x14ac:dyDescent="0.35">
      <c r="J33" s="109" t="s">
        <v>159</v>
      </c>
      <c r="K33" s="109"/>
      <c r="L33" s="109"/>
      <c r="M33" s="109"/>
      <c r="N33" s="110" t="e" vm="2">
        <v>#VALUE!</v>
      </c>
      <c r="O33" s="110"/>
    </row>
    <row r="34" spans="10:15" ht="14.5" customHeight="1" thickBot="1" x14ac:dyDescent="0.4">
      <c r="J34" s="109"/>
      <c r="K34" s="109"/>
      <c r="L34" s="109"/>
      <c r="M34" s="109"/>
      <c r="N34" s="110"/>
      <c r="O34" s="110"/>
    </row>
    <row r="35" spans="10:15" ht="13.5" customHeight="1" thickTop="1" x14ac:dyDescent="0.35">
      <c r="J35" s="102"/>
      <c r="K35" s="102"/>
      <c r="L35" s="102"/>
      <c r="M35" s="102"/>
      <c r="N35" s="102"/>
    </row>
    <row r="36" spans="10:15" ht="18" customHeight="1" x14ac:dyDescent="0.35">
      <c r="J36" s="137" t="s">
        <v>161</v>
      </c>
      <c r="K36" s="137"/>
    </row>
    <row r="37" spans="10:15" ht="20" customHeight="1" x14ac:dyDescent="0.35">
      <c r="J37" s="91" t="s">
        <v>163</v>
      </c>
      <c r="K37" s="90">
        <f>(-daily_8h45_nntd!D2+daily_8h45_nntd!E2)*10000/(-daily_8h45_nntd!B2+daily_8h45_nntd!C2)</f>
        <v>1720.6802509733182</v>
      </c>
      <c r="L37" s="90"/>
      <c r="M37" s="90"/>
    </row>
    <row r="38" spans="10:15" ht="20" customHeight="1" x14ac:dyDescent="0.35">
      <c r="J38" s="91" t="s">
        <v>162</v>
      </c>
      <c r="K38" s="89">
        <f>SUM(daily_8h45_nntd!F2:F21)</f>
        <v>-19066</v>
      </c>
      <c r="L38" s="89"/>
      <c r="M38" s="89"/>
    </row>
    <row r="39" spans="10:15" ht="20" customHeight="1" x14ac:dyDescent="0.35">
      <c r="J39" s="140" t="str">
        <f>"*Phiên giao dịch " &amp; TEXT(daily_8h45_nntd!A2, "dd/mm/yyyy") &amp;":"</f>
        <v>*Phiên giao dịch 08/08/2025:</v>
      </c>
      <c r="K39" s="140"/>
      <c r="L39" s="88"/>
      <c r="M39" s="88"/>
    </row>
    <row r="40" spans="10:15" ht="20" customHeight="1" x14ac:dyDescent="0.35">
      <c r="J40" s="91" t="s">
        <v>156</v>
      </c>
      <c r="K40" s="89">
        <f>daily_8h45_nntd!C2</f>
        <v>5101</v>
      </c>
      <c r="L40" s="89"/>
      <c r="M40" s="89"/>
    </row>
    <row r="41" spans="10:15" ht="20" customHeight="1" x14ac:dyDescent="0.35">
      <c r="J41" s="91" t="s">
        <v>158</v>
      </c>
      <c r="K41" s="89">
        <f>daily_8h45_nntd!B2</f>
        <v>-5543</v>
      </c>
      <c r="L41" s="89"/>
      <c r="M41" s="89"/>
    </row>
    <row r="42" spans="10:15" ht="20" customHeight="1" x14ac:dyDescent="0.35">
      <c r="J42" s="91" t="s">
        <v>157</v>
      </c>
      <c r="K42" s="89">
        <f>daily_8h45_nntd!F2</f>
        <v>-442</v>
      </c>
      <c r="L42" s="89"/>
      <c r="M42" s="89"/>
    </row>
    <row r="43" spans="10:15" ht="20" customHeight="1" x14ac:dyDescent="0.35">
      <c r="J43" s="138" t="s">
        <v>160</v>
      </c>
      <c r="K43" s="138"/>
      <c r="L43" s="87"/>
      <c r="M43" s="87"/>
    </row>
    <row r="44" spans="10:15" ht="20" customHeight="1" x14ac:dyDescent="0.35">
      <c r="J44" s="86"/>
      <c r="K44" s="22"/>
      <c r="L44" s="22"/>
      <c r="M44" s="22"/>
    </row>
    <row r="45" spans="10:15" ht="18" customHeight="1" x14ac:dyDescent="0.35">
      <c r="J45" s="137" t="s">
        <v>164</v>
      </c>
      <c r="K45" s="137"/>
    </row>
    <row r="46" spans="10:15" ht="20" customHeight="1" x14ac:dyDescent="0.35">
      <c r="J46" s="91" t="s">
        <v>163</v>
      </c>
      <c r="K46" s="90">
        <f>(-daily_8h45_nntd!D22+daily_8h45_nntd!E22)*10000/(-daily_8h45_nntd!B22+daily_8h45_nntd!C22)</f>
        <v>1720.2933419521657</v>
      </c>
      <c r="L46" s="90"/>
      <c r="M46" s="90"/>
    </row>
    <row r="47" spans="10:15" ht="20" customHeight="1" x14ac:dyDescent="0.35">
      <c r="J47" s="91" t="s">
        <v>162</v>
      </c>
      <c r="K47" s="89">
        <f>SUM(daily_8h45_nntd!F22:F41)</f>
        <v>-11561</v>
      </c>
      <c r="L47" s="89"/>
      <c r="M47" s="89"/>
    </row>
    <row r="48" spans="10:15" ht="20" customHeight="1" x14ac:dyDescent="0.35">
      <c r="J48" s="140" t="str">
        <f>"*Phiên giao dịch " &amp; TEXT(daily_8h45_nntd!A22, "dd/mm/yyyy") &amp;":"</f>
        <v>*Phiên giao dịch 07/08/2025:</v>
      </c>
      <c r="K48" s="140"/>
      <c r="L48" s="88"/>
      <c r="M48" s="88"/>
    </row>
    <row r="49" spans="9:19" ht="20" customHeight="1" x14ac:dyDescent="0.35">
      <c r="J49" s="91" t="s">
        <v>156</v>
      </c>
      <c r="K49" s="89">
        <f>daily_8h45_nntd!C22</f>
        <v>6752</v>
      </c>
      <c r="L49" s="89"/>
      <c r="M49" s="89"/>
    </row>
    <row r="50" spans="9:19" ht="20" customHeight="1" x14ac:dyDescent="0.35">
      <c r="J50" s="91" t="s">
        <v>158</v>
      </c>
      <c r="K50" s="89">
        <f>daily_8h45_nntd!B22</f>
        <v>-2530</v>
      </c>
      <c r="L50" s="89"/>
      <c r="M50" s="89"/>
    </row>
    <row r="51" spans="9:19" ht="20" customHeight="1" x14ac:dyDescent="0.35">
      <c r="J51" s="91" t="s">
        <v>157</v>
      </c>
      <c r="K51" s="89">
        <f>daily_8h45_nntd!F22</f>
        <v>4222</v>
      </c>
      <c r="L51" s="89"/>
      <c r="M51" s="89"/>
    </row>
    <row r="52" spans="9:19" ht="20" customHeight="1" x14ac:dyDescent="0.35">
      <c r="J52" s="139" t="s">
        <v>155</v>
      </c>
      <c r="K52" s="139"/>
      <c r="L52" s="87"/>
      <c r="M52" s="87"/>
    </row>
    <row r="53" spans="9:19" ht="17.5" customHeight="1" thickBot="1" x14ac:dyDescent="0.4">
      <c r="J53" s="129" t="str">
        <f>$A$7</f>
        <v>*Dữ liệu cập nhật lúc 15:00 ngày 08/08/2025</v>
      </c>
      <c r="K53" s="129"/>
      <c r="L53" s="129"/>
      <c r="M53" s="129"/>
      <c r="N53" s="129"/>
    </row>
    <row r="54" spans="9:19" ht="17" customHeight="1" x14ac:dyDescent="0.35">
      <c r="J54" s="38" t="str">
        <f>$A$4 &amp; " | " &amp; $A$3</f>
        <v>BẢN TIN CHIẾN LƯỢC GIAO DỊCH PHÁI SINH | PHIÊN NGÀY 08/08/2025</v>
      </c>
      <c r="K54" s="9"/>
      <c r="L54" s="9"/>
      <c r="M54" s="9"/>
      <c r="N54" s="9" t="str">
        <f>$A$5 &amp; " |  2  "</f>
        <v xml:space="preserve">PHÒNG MÔI GIỚI VÀ TƯ VẤN ĐẦU TƯ |  2  </v>
      </c>
    </row>
    <row r="55" spans="9:19" ht="15" customHeight="1" x14ac:dyDescent="0.35">
      <c r="Q55" s="109" t="s">
        <v>173</v>
      </c>
      <c r="R55" s="110" t="e" vm="2">
        <v>#VALUE!</v>
      </c>
      <c r="S55" s="110"/>
    </row>
    <row r="56" spans="9:19" ht="15" customHeight="1" thickBot="1" x14ac:dyDescent="0.4">
      <c r="Q56" s="109"/>
      <c r="R56" s="110"/>
      <c r="S56" s="110"/>
    </row>
    <row r="57" spans="9:19" ht="17.5" customHeight="1" thickTop="1" x14ac:dyDescent="0.35">
      <c r="Q57" s="102"/>
      <c r="R57" s="102"/>
    </row>
    <row r="58" spans="9:19" ht="17.5" customHeight="1" x14ac:dyDescent="0.35">
      <c r="J58" s="92"/>
      <c r="K58" s="92"/>
      <c r="Q58" s="134" t="e" vm="6">
        <f>_xlfn.IMAGE("https://pub-196e071ed6aa4a6a80cd72afba5ebd53.r2.dev/TA_DAILY_VN30F1M.png", "image", 1)</f>
        <v>#VALUE!</v>
      </c>
      <c r="R58" s="94" t="s">
        <v>175</v>
      </c>
    </row>
    <row r="59" spans="9:19" ht="108" customHeight="1" x14ac:dyDescent="0.35">
      <c r="I59" s="133" t="str">
        <f>VLOOKUP("ta_index", daily_8h45_comment[], 2, 0)</f>
        <v>Trong phiên 08/08, chỉ số mở cửa tăng điểm rồi giảm nhẹ cuối phiên, đã hình thành nên một cây nến thân giảm với bóng dưới dài, thể hiện sự giằng co đáng kể. Đường trung bình động 20 và 60 phiên tiếp tục dốc lên, xác nhận xu hướng tăng vững chắc trong ngắn và trung hạn. Chỉ báo Sức mạnh Tương đối 14 đang ở vùng quá mua, cảnh báo rủi ro điều chỉnh giảm trong các phiên giao dịch tới.
Trong khung tuần, mốc cao nhất tuần trước tại 1693.8 đóng vai trò hỗ trợ quan trọng, là vùng đệm vững chắc cho chỉ số. Ở khung tháng, vùng 1693.8 trở thành ngưỡng hỗ trợ mạnh; trong khi đó, mốc 1739.9 là kháng cự cứng tiếp theo. Vùng 1693.8 sẽ đóng vai trò hỗ trợ then chốt, còn 1739.9 là ngưỡng kháng cự quyết định cho xu hướng thị trường.
Xu hướng kỹ thuật chủ đạo của chỉ số VN30F1M đang là tăng điểm vững chắc, dù đã có tín hiệu quá mua. Vùng hỗ trợ 1693.8 và kháng cự 1739.9 sẽ là tâm điểm, quyết định hướng đi tiếp theo của chỉ số.</v>
      </c>
      <c r="J59" s="133"/>
      <c r="K59" s="133"/>
      <c r="L59" s="92"/>
      <c r="M59" s="92"/>
      <c r="N59" s="20" t="str" cm="1">
        <f t="array" ref="N59:N63">_xlfn.TEXTSPLIT(I59, , CHAR(10))</f>
        <v>Trong phiên 08/08, chỉ số mở cửa tăng điểm rồi giảm nhẹ cuối phiên, đã hình thành nên một cây nến thân giảm với bóng dưới dài, thể hiện sự giằng co đáng kể. Đường trung bình động 20 và 60 phiên tiếp tục dốc lên, xác nhận xu hướng tăng vững chắc trong ngắn và trung hạn. Chỉ báo Sức mạnh Tương đối 14 đang ở vùng quá mua, cảnh báo rủi ro điều chỉnh giảm trong các phiên giao dịch tới.</v>
      </c>
      <c r="Q59" s="134"/>
      <c r="R59" s="73" t="str">
        <f>N59</f>
        <v>Trong phiên 08/08, chỉ số mở cửa tăng điểm rồi giảm nhẹ cuối phiên, đã hình thành nên một cây nến thân giảm với bóng dưới dài, thể hiện sự giằng co đáng kể. Đường trung bình động 20 và 60 phiên tiếp tục dốc lên, xác nhận xu hướng tăng vững chắc trong ngắn và trung hạn. Chỉ báo Sức mạnh Tương đối 14 đang ở vùng quá mua, cảnh báo rủi ro điều chỉnh giảm trong các phiên giao dịch tới.</v>
      </c>
    </row>
    <row r="60" spans="9:19" ht="17.5" customHeight="1" x14ac:dyDescent="0.35">
      <c r="I60" s="133"/>
      <c r="J60" s="133"/>
      <c r="K60" s="133"/>
      <c r="L60" s="92"/>
      <c r="M60" s="92"/>
      <c r="N60" s="20" t="str">
        <v/>
      </c>
      <c r="Q60" s="134"/>
      <c r="R60" s="94" t="s">
        <v>174</v>
      </c>
    </row>
    <row r="61" spans="9:19" ht="97" customHeight="1" x14ac:dyDescent="0.35">
      <c r="I61" s="133"/>
      <c r="J61" s="133"/>
      <c r="K61" s="133"/>
      <c r="L61" s="92"/>
      <c r="M61" s="92"/>
      <c r="N61" s="20" t="str">
        <v>Trong khung tuần, mốc cao nhất tuần trước tại 1693.8 đóng vai trò hỗ trợ quan trọng, là vùng đệm vững chắc cho chỉ số. Ở khung tháng, vùng 1693.8 trở thành ngưỡng hỗ trợ mạnh; trong khi đó, mốc 1739.9 là kháng cự cứng tiếp theo. Vùng 1693.8 sẽ đóng vai trò hỗ trợ then chốt, còn 1739.9 là ngưỡng kháng cự quyết định cho xu hướng thị trường.</v>
      </c>
      <c r="Q61" s="134"/>
      <c r="R61" s="73" t="str">
        <f>N61</f>
        <v>Trong khung tuần, mốc cao nhất tuần trước tại 1693.8 đóng vai trò hỗ trợ quan trọng, là vùng đệm vững chắc cho chỉ số. Ở khung tháng, vùng 1693.8 trở thành ngưỡng hỗ trợ mạnh; trong khi đó, mốc 1739.9 là kháng cự cứng tiếp theo. Vùng 1693.8 sẽ đóng vai trò hỗ trợ then chốt, còn 1739.9 là ngưỡng kháng cự quyết định cho xu hướng thị trường.</v>
      </c>
    </row>
    <row r="62" spans="9:19" ht="17.5" customHeight="1" x14ac:dyDescent="0.35">
      <c r="I62" s="133"/>
      <c r="J62" s="133"/>
      <c r="K62" s="133"/>
      <c r="L62" s="92"/>
      <c r="M62" s="92"/>
      <c r="N62" s="20" t="str">
        <v/>
      </c>
      <c r="Q62" s="134"/>
      <c r="R62" s="94" t="s">
        <v>176</v>
      </c>
    </row>
    <row r="63" spans="9:19" ht="74.5" customHeight="1" x14ac:dyDescent="0.35">
      <c r="I63" s="133"/>
      <c r="J63" s="133"/>
      <c r="K63" s="133"/>
      <c r="L63" s="92"/>
      <c r="M63" s="92"/>
      <c r="N63" s="20" t="str">
        <v>Xu hướng kỹ thuật chủ đạo của chỉ số VN30F1M đang là tăng điểm vững chắc, dù đã có tín hiệu quá mua. Vùng hỗ trợ 1693.8 và kháng cự 1739.9 sẽ là tâm điểm, quyết định hướng đi tiếp theo của chỉ số.</v>
      </c>
      <c r="Q63" s="134"/>
      <c r="R63" s="73" t="str">
        <f>N63</f>
        <v>Xu hướng kỹ thuật chủ đạo của chỉ số VN30F1M đang là tăng điểm vững chắc, dù đã có tín hiệu quá mua. Vùng hỗ trợ 1693.8 và kháng cự 1739.9 sẽ là tâm điểm, quyết định hướng đi tiếp theo của chỉ số.</v>
      </c>
    </row>
    <row r="64" spans="9:19" ht="17.5" customHeight="1" thickBot="1" x14ac:dyDescent="0.4">
      <c r="I64" s="92"/>
      <c r="J64" s="92"/>
      <c r="K64" s="92"/>
      <c r="L64" s="92"/>
      <c r="M64" s="92"/>
      <c r="Q64" s="129" t="str">
        <f>$A$7</f>
        <v>*Dữ liệu cập nhật lúc 15:00 ngày 08/08/2025</v>
      </c>
      <c r="R64" s="129"/>
    </row>
    <row r="65" spans="17:35" ht="17.5" customHeight="1" x14ac:dyDescent="0.35">
      <c r="Q65" s="38" t="str">
        <f>$A$4 &amp; " | " &amp; $A$3</f>
        <v>BẢN TIN CHIẾN LƯỢC GIAO DỊCH PHÁI SINH | PHIÊN NGÀY 08/08/2025</v>
      </c>
      <c r="R65" s="9" t="str">
        <f>$A$5 &amp; " |  3  "</f>
        <v xml:space="preserve">PHÒNG MÔI GIỚI VÀ TƯ VẤN ĐẦU TƯ |  3  </v>
      </c>
    </row>
    <row r="66" spans="17:35" ht="14.5" customHeight="1" x14ac:dyDescent="0.35">
      <c r="U66" s="109" t="s">
        <v>177</v>
      </c>
      <c r="V66" s="109"/>
      <c r="W66" s="65"/>
      <c r="X66" s="65"/>
      <c r="Y66" s="110" t="e" vm="2">
        <v>#VALUE!</v>
      </c>
      <c r="Z66" s="110"/>
    </row>
    <row r="67" spans="17:35" ht="14.5" customHeight="1" thickBot="1" x14ac:dyDescent="0.4">
      <c r="U67" s="109"/>
      <c r="V67" s="109"/>
      <c r="W67" s="65"/>
      <c r="X67" s="65"/>
      <c r="Y67" s="110"/>
      <c r="Z67" s="110"/>
    </row>
    <row r="68" spans="17:35" ht="15" thickTop="1" x14ac:dyDescent="0.35">
      <c r="U68" s="102"/>
      <c r="V68" s="102"/>
      <c r="W68" s="102"/>
      <c r="X68" s="102"/>
      <c r="Y68" s="102"/>
    </row>
    <row r="69" spans="17:35" ht="20" customHeight="1" x14ac:dyDescent="0.35">
      <c r="R69" s="20" t="str" cm="1">
        <f t="array" ref="R69:R71">_xlfn.TEXTSPLIT(Q70, , CHAR(10) &amp; CHAR(10))</f>
        <v>Vị thế Long có thể xem xét tại vùng 1720.0 khi chỉ số điều chỉnh về mức hỗ trợ gần, với mức Dừng Lỗ chặt chẽ tại 1714.0. Kịch bản Vị thế Long thứ hai là khi chỉ số quay lại vùng 1718.5, vùng giá này có khả năng bật lên để tiếp diễn xu hướng, đặt Dừng Lỗ tại 1713.2. Mục tiêu Chốt Lời chung có thể đặt tại 1739.9 hoặc 1750.0; lợi nhuận kỳ vọng lần lượt là 19.9 điểm và 30.0 điểm cho kịch bản vào lệnh thứ nhất, và 21.4 điểm cùng 31.5 điểm cho kịch bản thứ hai.</v>
      </c>
      <c r="U69" s="141" t="s">
        <v>181</v>
      </c>
      <c r="V69" s="141"/>
      <c r="X69" s="142" t="s">
        <v>182</v>
      </c>
      <c r="Y69" s="142"/>
    </row>
    <row r="70" spans="17:35" ht="232.5" customHeight="1" x14ac:dyDescent="0.35">
      <c r="Q70" s="73" t="str">
        <f>VLOOKUP("long_short", daily_8h45_comment[], 2, 0)</f>
        <v>Vị thế Long có thể xem xét tại vùng 1720.0 khi chỉ số điều chỉnh về mức hỗ trợ gần, với mức Dừng Lỗ chặt chẽ tại 1714.0. Kịch bản Vị thế Long thứ hai là khi chỉ số quay lại vùng 1718.5, vùng giá này có khả năng bật lên để tiếp diễn xu hướng, đặt Dừng Lỗ tại 1713.2. Mục tiêu Chốt Lời chung có thể đặt tại 1739.9 hoặc 1750.0; lợi nhuận kỳ vọng lần lượt là 19.9 điểm và 30.0 điểm cho kịch bản vào lệnh thứ nhất, và 21.4 điểm cùng 31.5 điểm cho kịch bản thứ hai.
Vị thế Short nên được cân nhắc khi chỉ số phản ứng tại vùng 1726.0, cho thấy dấu hiệu suy yếu tiềm năng, với mức Dừng Lỗ ở 1732.0. Kịch bản Vị thế Short thứ hai là khi chỉ số kiểm tra lại vùng kháng cự phía trên tại 1728.0 và cho tín hiệu đảo chiều, đặt Dừng Lỗ tại 1733.2. Mục tiêu Chốt Lời chung có thể đặt tại 1705.5 hoặc 1693.8; lợi nhuận kỳ vọng lần lượt là 20.5 điểm và 32.2 điểm cho kịch bản vào lệnh thứ nhất, và 22.5 điểm cùng 34.2 điểm cho kịch bản thứ hai.
Trong giai đoạn này, nên ưu tiên Vị thế Long. Xu hướng kỹ thuật chủ đạo của chỉ số VN30F1M đang là tăng điểm vững chắc, được xác nhận bởi các đường trung bình động dốc lên. Nếu chọn Vị thế Short, cần quản lý rủi ro chặt chẽ do đây là giao dịch ngược xu hướng, đồng thời chờ đợi tín hiệu xác nhận từ chối rõ ràng tại các ngưỡng kháng cự.</v>
      </c>
      <c r="R70" s="20" t="str">
        <v>Vị thế Short nên được cân nhắc khi chỉ số phản ứng tại vùng 1726.0, cho thấy dấu hiệu suy yếu tiềm năng, với mức Dừng Lỗ ở 1732.0. Kịch bản Vị thế Short thứ hai là khi chỉ số kiểm tra lại vùng kháng cự phía trên tại 1728.0 và cho tín hiệu đảo chiều, đặt Dừng Lỗ tại 1733.2. Mục tiêu Chốt Lời chung có thể đặt tại 1705.5 hoặc 1693.8; lợi nhuận kỳ vọng lần lượt là 20.5 điểm và 32.2 điểm cho kịch bản vào lệnh thứ nhất, và 22.5 điểm cùng 34.2 điểm cho kịch bản thứ hai.</v>
      </c>
      <c r="V70" s="73" t="str">
        <f>R69</f>
        <v>Vị thế Long có thể xem xét tại vùng 1720.0 khi chỉ số điều chỉnh về mức hỗ trợ gần, với mức Dừng Lỗ chặt chẽ tại 1714.0. Kịch bản Vị thế Long thứ hai là khi chỉ số quay lại vùng 1718.5, vùng giá này có khả năng bật lên để tiếp diễn xu hướng, đặt Dừng Lỗ tại 1713.2. Mục tiêu Chốt Lời chung có thể đặt tại 1739.9 hoặc 1750.0; lợi nhuận kỳ vọng lần lượt là 19.9 điểm và 30.0 điểm cho kịch bản vào lệnh thứ nhất, và 21.4 điểm cùng 31.5 điểm cho kịch bản thứ hai.</v>
      </c>
      <c r="X70" s="73" t="str">
        <f>R70</f>
        <v>Vị thế Short nên được cân nhắc khi chỉ số phản ứng tại vùng 1726.0, cho thấy dấu hiệu suy yếu tiềm năng, với mức Dừng Lỗ ở 1732.0. Kịch bản Vị thế Short thứ hai là khi chỉ số kiểm tra lại vùng kháng cự phía trên tại 1728.0 và cho tín hiệu đảo chiều, đặt Dừng Lỗ tại 1733.2. Mục tiêu Chốt Lời chung có thể đặt tại 1705.5 hoặc 1693.8; lợi nhuận kỳ vọng lần lượt là 20.5 điểm và 32.2 điểm cho kịch bản vào lệnh thứ nhất, và 22.5 điểm cùng 34.2 điểm cho kịch bản thứ hai.</v>
      </c>
    </row>
    <row r="71" spans="17:35" ht="14" customHeight="1" x14ac:dyDescent="0.35">
      <c r="R71" s="20" t="str">
        <v>Trong giai đoạn này, nên ưu tiên Vị thế Long. Xu hướng kỹ thuật chủ đạo của chỉ số VN30F1M đang là tăng điểm vững chắc, được xác nhận bởi các đường trung bình động dốc lên. Nếu chọn Vị thế Short, cần quản lý rủi ro chặt chẽ do đây là giao dịch ngược xu hướng, đồng thời chờ đợi tín hiệu xác nhận từ chối rõ ràng tại các ngưỡng kháng cự.</v>
      </c>
    </row>
    <row r="72" spans="17:35" ht="71" customHeight="1" x14ac:dyDescent="0.35">
      <c r="U72" s="143" t="str">
        <f>"➤ " &amp; R71</f>
        <v>➤ Trong giai đoạn này, nên ưu tiên Vị thế Long. Xu hướng kỹ thuật chủ đạo của chỉ số VN30F1M đang là tăng điểm vững chắc, được xác nhận bởi các đường trung bình động dốc lên. Nếu chọn Vị thế Short, cần quản lý rủi ro chặt chẽ do đây là giao dịch ngược xu hướng, đồng thời chờ đợi tín hiệu xác nhận từ chối rõ ràng tại các ngưỡng kháng cự.</v>
      </c>
      <c r="V72" s="143"/>
      <c r="W72" s="143"/>
      <c r="X72" s="143"/>
      <c r="Y72" s="143"/>
    </row>
    <row r="73" spans="17:35" ht="15" thickBot="1" x14ac:dyDescent="0.4">
      <c r="U73" s="129" t="str">
        <f>$A$7</f>
        <v>*Dữ liệu cập nhật lúc 15:00 ngày 08/08/2025</v>
      </c>
      <c r="V73" s="129"/>
      <c r="W73" s="129"/>
      <c r="X73" s="129"/>
      <c r="Y73" s="129"/>
    </row>
    <row r="74" spans="17:35" x14ac:dyDescent="0.35">
      <c r="U74" s="38" t="str">
        <f>$A$4 &amp; " | " &amp; $A$3</f>
        <v>BẢN TIN CHIẾN LƯỢC GIAO DỊCH PHÁI SINH | PHIÊN NGÀY 08/08/2025</v>
      </c>
      <c r="V74" s="38"/>
      <c r="W74" s="9"/>
      <c r="X74" s="9"/>
      <c r="Y74" s="9" t="str">
        <f>$A$5 &amp; " |  4  "</f>
        <v xml:space="preserve">PHÒNG MÔI GIỚI VÀ TƯ VẤN ĐẦU TƯ |  4  </v>
      </c>
    </row>
    <row r="75" spans="17:35" ht="15" customHeight="1" x14ac:dyDescent="0.35">
      <c r="AC75" s="22"/>
      <c r="AD75" s="22"/>
      <c r="AE75" s="22"/>
      <c r="AF75" s="22"/>
      <c r="AG75" s="22"/>
      <c r="AH75" s="110" t="e" vm="2">
        <v>#VALUE!</v>
      </c>
      <c r="AI75" s="110"/>
    </row>
    <row r="76" spans="17:35" ht="15" customHeight="1" thickBot="1" x14ac:dyDescent="0.6">
      <c r="AB76" s="26"/>
      <c r="AC76" s="26"/>
      <c r="AD76" s="26"/>
      <c r="AE76" s="22"/>
      <c r="AF76" s="22"/>
      <c r="AG76" s="22"/>
      <c r="AH76" s="110"/>
      <c r="AI76" s="110"/>
    </row>
    <row r="77" spans="17:35" ht="14.5" customHeight="1" thickTop="1" x14ac:dyDescent="0.35">
      <c r="AB77" s="102"/>
      <c r="AC77" s="102"/>
      <c r="AD77" s="102"/>
      <c r="AE77" s="102"/>
      <c r="AF77" s="102"/>
      <c r="AG77" s="102"/>
      <c r="AH77" s="102"/>
    </row>
    <row r="78" spans="17:35" ht="21.5" customHeight="1" x14ac:dyDescent="0.35">
      <c r="AB78" s="122" t="s">
        <v>57</v>
      </c>
      <c r="AC78" s="122"/>
      <c r="AD78" s="122"/>
      <c r="AE78" s="122"/>
      <c r="AF78" s="122"/>
      <c r="AG78" s="122"/>
      <c r="AH78" s="122"/>
    </row>
    <row r="79" spans="17:35" ht="9" customHeight="1" x14ac:dyDescent="0.35">
      <c r="AA79" s="27"/>
      <c r="AB79" s="28"/>
      <c r="AC79" s="29"/>
      <c r="AD79" s="28"/>
      <c r="AE79" s="28"/>
      <c r="AF79" s="28"/>
      <c r="AG79" s="28"/>
      <c r="AH79" s="28"/>
      <c r="AI79" s="27"/>
    </row>
    <row r="80" spans="17:35" ht="156.5" customHeight="1" x14ac:dyDescent="0.35">
      <c r="AA80" s="30"/>
      <c r="AB80" s="113" t="s">
        <v>58</v>
      </c>
      <c r="AC80" s="113"/>
      <c r="AD80" s="113"/>
      <c r="AE80" s="113"/>
      <c r="AF80" s="113"/>
      <c r="AG80" s="113"/>
      <c r="AH80" s="113"/>
      <c r="AI80" s="30"/>
    </row>
    <row r="81" spans="28:34" ht="38.5" customHeight="1" x14ac:dyDescent="0.35">
      <c r="AB81" s="119"/>
      <c r="AC81" s="119"/>
      <c r="AD81" s="119"/>
      <c r="AE81" s="31"/>
      <c r="AF81" s="119" t="s">
        <v>59</v>
      </c>
      <c r="AG81" s="119"/>
      <c r="AH81" s="119"/>
    </row>
    <row r="82" spans="28:34" ht="127" customHeight="1" thickBot="1" x14ac:dyDescent="0.4">
      <c r="AB82" s="22"/>
      <c r="AC82" s="22"/>
      <c r="AD82" s="22"/>
      <c r="AE82" s="22"/>
      <c r="AF82" s="22"/>
      <c r="AG82" s="22"/>
      <c r="AH82" s="22"/>
    </row>
    <row r="83" spans="28:34" x14ac:dyDescent="0.35">
      <c r="AB83" s="33" t="str">
        <f>$A$4 &amp; " | " &amp; $A$3</f>
        <v>BẢN TIN CHIẾN LƯỢC GIAO DỊCH PHÁI SINH | PHIÊN NGÀY 08/08/2025</v>
      </c>
      <c r="AC83" s="33"/>
      <c r="AD83" s="33"/>
      <c r="AE83" s="33"/>
      <c r="AF83" s="120" t="str">
        <f>$A$5 &amp; " |  5  "</f>
        <v xml:space="preserve">PHÒNG MÔI GIỚI VÀ TƯ VẤN ĐẦU TƯ |  5  </v>
      </c>
      <c r="AG83" s="120"/>
      <c r="AH83" s="120"/>
    </row>
  </sheetData>
  <mergeCells count="31">
    <mergeCell ref="AF83:AH83"/>
    <mergeCell ref="U73:Y73"/>
    <mergeCell ref="AH75:AI76"/>
    <mergeCell ref="AB78:AH78"/>
    <mergeCell ref="AB80:AH80"/>
    <mergeCell ref="AB81:AD81"/>
    <mergeCell ref="AF81:AH81"/>
    <mergeCell ref="Q64:R64"/>
    <mergeCell ref="U66:V67"/>
    <mergeCell ref="Y66:Z67"/>
    <mergeCell ref="U69:V69"/>
    <mergeCell ref="X69:Y69"/>
    <mergeCell ref="U72:Y72"/>
    <mergeCell ref="J52:K52"/>
    <mergeCell ref="J53:N53"/>
    <mergeCell ref="Q55:Q56"/>
    <mergeCell ref="R55:S56"/>
    <mergeCell ref="Q58:Q63"/>
    <mergeCell ref="I59:K63"/>
    <mergeCell ref="N33:O34"/>
    <mergeCell ref="J36:K36"/>
    <mergeCell ref="J39:K39"/>
    <mergeCell ref="J43:K43"/>
    <mergeCell ref="J45:K45"/>
    <mergeCell ref="J48:K48"/>
    <mergeCell ref="C7:F8"/>
    <mergeCell ref="G7:H8"/>
    <mergeCell ref="C11:D11"/>
    <mergeCell ref="C30:G30"/>
    <mergeCell ref="C31:G31"/>
    <mergeCell ref="J33:M34"/>
  </mergeCells>
  <conditionalFormatting sqref="A12 K38:M38 K40:M42">
    <cfRule type="expression" dxfId="74" priority="11">
      <formula>A12&lt;0</formula>
    </cfRule>
    <cfRule type="expression" dxfId="73" priority="12">
      <formula>A12&gt;=0</formula>
    </cfRule>
  </conditionalFormatting>
  <conditionalFormatting sqref="D20:D28">
    <cfRule type="expression" dxfId="72" priority="3">
      <formula>D20&lt;$D$16</formula>
    </cfRule>
    <cfRule type="expression" dxfId="71" priority="4">
      <formula>D20&gt;=$D$16</formula>
    </cfRule>
  </conditionalFormatting>
  <conditionalFormatting sqref="D14:F14">
    <cfRule type="expression" dxfId="70" priority="9">
      <formula>D14&lt;0</formula>
    </cfRule>
    <cfRule type="expression" dxfId="69" priority="10">
      <formula>D14&gt;=0</formula>
    </cfRule>
  </conditionalFormatting>
  <conditionalFormatting sqref="D17:F18">
    <cfRule type="expression" dxfId="68" priority="7">
      <formula>D17&lt;0</formula>
    </cfRule>
    <cfRule type="expression" dxfId="67" priority="8">
      <formula>D17&gt;=0</formula>
    </cfRule>
  </conditionalFormatting>
  <conditionalFormatting sqref="K47:M47 K49:M51">
    <cfRule type="expression" dxfId="66" priority="5">
      <formula>K47&lt;0</formula>
    </cfRule>
    <cfRule type="expression" dxfId="65" priority="6">
      <formula>K47&gt;=0</formula>
    </cfRule>
  </conditionalFormatting>
  <conditionalFormatting sqref="W71:X71">
    <cfRule type="expression" dxfId="64" priority="1">
      <formula>W71&lt;0</formula>
    </cfRule>
    <cfRule type="expression" dxfId="63" priority="2">
      <formula>W71&gt;=0</formula>
    </cfRule>
  </conditionalFormatting>
  <printOptions horizontalCentered="1" verticalCentered="1"/>
  <pageMargins left="0" right="0" top="0" bottom="0" header="0" footer="0"/>
  <pageSetup paperSize="1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8C9A4-8E7D-4D96-8343-C9BD8ED63D1D}">
  <dimension ref="A1:AI71"/>
  <sheetViews>
    <sheetView tabSelected="1" view="pageBreakPreview" topLeftCell="F40" zoomScale="115" zoomScaleNormal="100" zoomScaleSheetLayoutView="115" workbookViewId="0">
      <selection activeCell="U49" sqref="U49"/>
    </sheetView>
  </sheetViews>
  <sheetFormatPr defaultRowHeight="14.5" x14ac:dyDescent="0.35"/>
  <cols>
    <col min="1" max="1" width="107.26953125" customWidth="1"/>
    <col min="2" max="2" width="2.26953125" customWidth="1"/>
    <col min="3" max="3" width="20.08984375" customWidth="1"/>
    <col min="4" max="4" width="46.6328125" customWidth="1"/>
    <col min="5" max="5" width="20.26953125" customWidth="1"/>
    <col min="6" max="6" width="12.90625" customWidth="1"/>
    <col min="7" max="7" width="2.26953125" customWidth="1"/>
    <col min="8" max="8" width="2.1796875" customWidth="1"/>
    <col min="9" max="9" width="25.453125" customWidth="1"/>
    <col min="10" max="10" width="10.08984375" customWidth="1"/>
    <col min="11" max="11" width="13.7265625" customWidth="1"/>
    <col min="12" max="12" width="20.54296875" customWidth="1"/>
    <col min="13" max="13" width="31" customWidth="1"/>
    <col min="14" max="15" width="2.1796875" customWidth="1"/>
    <col min="16" max="16" width="30.08984375" customWidth="1"/>
    <col min="17" max="17" width="43.81640625" customWidth="1"/>
    <col min="18" max="18" width="26.54296875" customWidth="1"/>
    <col min="19" max="20" width="2.1796875" customWidth="1"/>
    <col min="21" max="21" width="21.6328125" customWidth="1"/>
    <col min="22" max="22" width="25.54296875" customWidth="1"/>
    <col min="23" max="23" width="6.453125" customWidth="1"/>
    <col min="24" max="24" width="25.54296875" customWidth="1"/>
    <col min="25" max="25" width="21.6328125" customWidth="1"/>
    <col min="26" max="26" width="2.1796875" customWidth="1"/>
    <col min="27" max="27" width="2.36328125" customWidth="1"/>
    <col min="28" max="34" width="14.08984375" customWidth="1"/>
    <col min="35" max="35" width="2.36328125" customWidth="1"/>
  </cols>
  <sheetData>
    <row r="1" spans="1:28" ht="259" customHeight="1" x14ac:dyDescent="0.35">
      <c r="A1" s="100" t="e" vm="1">
        <v>#VALUE!</v>
      </c>
      <c r="D1" s="108"/>
      <c r="E1" s="108"/>
    </row>
    <row r="2" spans="1:28" ht="29.5" customHeight="1" x14ac:dyDescent="0.35">
      <c r="A2" s="97"/>
      <c r="T2" s="51"/>
      <c r="V2" s="51"/>
      <c r="X2" s="51"/>
      <c r="Z2" s="51"/>
      <c r="AB2" s="51"/>
    </row>
    <row r="3" spans="1:28" ht="32" customHeight="1" x14ac:dyDescent="0.4">
      <c r="A3" s="103" t="str">
        <f>"PHIÊN NGÀY " &amp; daily_8h45_comment!$B$5</f>
        <v>PHIÊN NGÀY 08/08/2025</v>
      </c>
      <c r="T3" s="51"/>
      <c r="V3" s="51"/>
      <c r="X3" s="51"/>
      <c r="Z3" s="51"/>
      <c r="AB3" s="51"/>
    </row>
    <row r="4" spans="1:28" ht="32" customHeight="1" x14ac:dyDescent="0.35">
      <c r="A4" s="98" t="s">
        <v>386</v>
      </c>
      <c r="T4" s="51"/>
      <c r="V4" s="51"/>
      <c r="X4" s="51"/>
      <c r="Z4" s="51"/>
      <c r="AB4" s="51"/>
    </row>
    <row r="5" spans="1:28" ht="32" customHeight="1" x14ac:dyDescent="0.35">
      <c r="A5" s="101" t="s">
        <v>188</v>
      </c>
      <c r="T5" s="51"/>
      <c r="V5" s="51"/>
      <c r="X5" s="51"/>
      <c r="Z5" s="51"/>
      <c r="AB5" s="51"/>
    </row>
    <row r="6" spans="1:28" ht="32" customHeight="1" x14ac:dyDescent="0.35">
      <c r="A6" s="99"/>
      <c r="T6" s="51"/>
      <c r="V6" s="51"/>
      <c r="X6" s="51"/>
      <c r="Z6" s="51"/>
      <c r="AB6" s="51"/>
    </row>
    <row r="7" spans="1:28" ht="15" customHeight="1" x14ac:dyDescent="0.35">
      <c r="A7" t="str">
        <f>"*Dữ liệu cập nhật lúc " &amp; daily_8h45_comment!$B$6 &amp; " ngày " &amp; daily_8h45_comment!$B$5</f>
        <v>*Dữ liệu cập nhật lúc 15:00 ngày 08/08/2025</v>
      </c>
      <c r="C7" s="109" t="s">
        <v>465</v>
      </c>
      <c r="D7" s="109"/>
      <c r="E7" s="109"/>
      <c r="F7" s="110" t="e" vm="2">
        <v>#VALUE!</v>
      </c>
      <c r="G7" s="110"/>
    </row>
    <row r="8" spans="1:28" ht="15" customHeight="1" thickBot="1" x14ac:dyDescent="0.4">
      <c r="C8" s="109"/>
      <c r="D8" s="109"/>
      <c r="E8" s="109"/>
      <c r="F8" s="110"/>
      <c r="G8" s="110"/>
    </row>
    <row r="9" spans="1:28" ht="12" customHeight="1" thickTop="1" x14ac:dyDescent="0.35">
      <c r="C9" s="102"/>
      <c r="D9" s="102"/>
      <c r="E9" s="102"/>
      <c r="F9" s="102"/>
    </row>
    <row r="10" spans="1:28" ht="17.5" customHeight="1" x14ac:dyDescent="0.35">
      <c r="E10" s="137" t="s">
        <v>464</v>
      </c>
      <c r="F10" s="137"/>
    </row>
    <row r="11" spans="1:28" ht="25" customHeight="1" x14ac:dyDescent="0.35">
      <c r="A11" s="11"/>
      <c r="D11" s="74"/>
      <c r="E11" s="148" t="s">
        <v>459</v>
      </c>
      <c r="F11" s="149">
        <f>daily_8h45_itd!L2</f>
        <v>56214</v>
      </c>
    </row>
    <row r="12" spans="1:28" ht="25" customHeight="1" x14ac:dyDescent="0.35">
      <c r="D12" s="74"/>
      <c r="E12" s="148" t="s">
        <v>460</v>
      </c>
      <c r="F12" s="149">
        <f>daily_8h45_itd!H2</f>
        <v>2975</v>
      </c>
    </row>
    <row r="13" spans="1:28" ht="25" customHeight="1" x14ac:dyDescent="0.35">
      <c r="D13" s="11"/>
      <c r="E13" s="148" t="s">
        <v>461</v>
      </c>
      <c r="F13" s="150">
        <f>daily_8h45_itd!K2</f>
        <v>-7.1500244140625</v>
      </c>
    </row>
    <row r="14" spans="1:28" ht="25" customHeight="1" x14ac:dyDescent="0.35">
      <c r="D14" s="74"/>
      <c r="E14" s="148"/>
      <c r="F14" s="149"/>
    </row>
    <row r="15" spans="1:28" ht="25" customHeight="1" x14ac:dyDescent="0.35">
      <c r="D15" s="75"/>
      <c r="E15" s="148" t="s">
        <v>131</v>
      </c>
      <c r="F15" s="151">
        <f>daily_8h45_itd!F2</f>
        <v>1727.699951171875</v>
      </c>
    </row>
    <row r="16" spans="1:28" ht="25" customHeight="1" x14ac:dyDescent="0.35">
      <c r="D16" s="11"/>
      <c r="E16" s="148" t="s">
        <v>46</v>
      </c>
      <c r="F16" s="150">
        <f>daily_8h45_itd!J2</f>
        <v>2.89990234375</v>
      </c>
    </row>
    <row r="17" spans="3:14" ht="25" customHeight="1" x14ac:dyDescent="0.35">
      <c r="D17" s="76"/>
      <c r="E17" s="148" t="s">
        <v>47</v>
      </c>
      <c r="F17" s="152">
        <f>daily_8h45_itd!I2</f>
        <v>1.6812976934458407E-3</v>
      </c>
    </row>
    <row r="18" spans="3:14" ht="25" customHeight="1" x14ac:dyDescent="0.35">
      <c r="D18" s="74"/>
      <c r="E18" s="148"/>
      <c r="F18" s="149"/>
    </row>
    <row r="19" spans="3:14" ht="25" customHeight="1" x14ac:dyDescent="0.35">
      <c r="D19" s="75"/>
      <c r="E19" s="148" t="s">
        <v>462</v>
      </c>
      <c r="F19" s="151">
        <f>daily_8h45_itd!M2</f>
        <v>1613.530029296875</v>
      </c>
    </row>
    <row r="20" spans="3:14" ht="25" customHeight="1" x14ac:dyDescent="0.35">
      <c r="D20" s="75"/>
      <c r="E20" s="148" t="s">
        <v>463</v>
      </c>
      <c r="F20" s="151">
        <f>daily_8h45_itd!N2</f>
        <v>1698.52001953125</v>
      </c>
    </row>
    <row r="21" spans="3:14" ht="15" customHeight="1" x14ac:dyDescent="0.35">
      <c r="C21" s="22"/>
      <c r="D21" s="22"/>
      <c r="E21" s="22"/>
    </row>
    <row r="22" spans="3:14" ht="58" customHeight="1" x14ac:dyDescent="0.35">
      <c r="C22" s="135" t="str">
        <f>VLOOKUP("overall", daily_11h30_comment[], 2, 0)</f>
        <v>Trong phiên giao dịch sáng ngày 15/05, chỉ số VNINDEX mở cửa khá tích cực nhưng nhanh chóng chịu áp lực điều chỉnh. Xu hướng giằng co chiếm ưu thế xuyên suốt phiên, giúp chỉ số có lúc tăng hơn 24.1 điểm so với mức điểm thấp nhất. Mặc dù có những giai đoạn điều chỉnh, nỗ lực phục hồi mạnh mẽ cuối phiên đã giúp chỉ số đóng cửa ở mức cao nhất.</v>
      </c>
      <c r="D22" s="135"/>
      <c r="E22" s="135"/>
      <c r="F22" s="135"/>
    </row>
    <row r="23" spans="3:14" ht="17.5" customHeight="1" thickBot="1" x14ac:dyDescent="0.4">
      <c r="C23" s="129" t="str">
        <f>$A$7</f>
        <v>*Dữ liệu cập nhật lúc 15:00 ngày 08/08/2025</v>
      </c>
      <c r="D23" s="129"/>
      <c r="E23" s="129"/>
      <c r="F23" s="129"/>
    </row>
    <row r="24" spans="3:14" ht="17.5" customHeight="1" x14ac:dyDescent="0.35">
      <c r="C24" s="38" t="str">
        <f>$A$4 &amp; " | " &amp; $A$3</f>
        <v>BẢN TIN CẬP NHẬT DỮ LIỆU PHIÊN SÁNG | PHIÊN NGÀY 08/08/2025</v>
      </c>
      <c r="D24" s="9"/>
      <c r="E24" s="9"/>
      <c r="F24" s="9" t="str">
        <f>$A$5 &amp; " |  1  "</f>
        <v xml:space="preserve">PHÒNG MÔI GIỚI VÀ TƯ VẤN ĐẦU TƯ |  1  </v>
      </c>
    </row>
    <row r="25" spans="3:14" ht="14.5" customHeight="1" x14ac:dyDescent="0.35">
      <c r="I25" s="109" t="s">
        <v>473</v>
      </c>
      <c r="J25" s="109"/>
      <c r="K25" s="109"/>
      <c r="L25" s="109"/>
      <c r="M25" s="110" t="e" vm="2">
        <v>#VALUE!</v>
      </c>
      <c r="N25" s="110"/>
    </row>
    <row r="26" spans="3:14" ht="14.5" customHeight="1" thickBot="1" x14ac:dyDescent="0.4">
      <c r="I26" s="109"/>
      <c r="J26" s="109"/>
      <c r="K26" s="109"/>
      <c r="L26" s="109"/>
      <c r="M26" s="110"/>
      <c r="N26" s="110"/>
    </row>
    <row r="27" spans="3:14" ht="13.5" customHeight="1" thickTop="1" x14ac:dyDescent="0.35">
      <c r="I27" s="102"/>
      <c r="J27" s="102"/>
      <c r="K27" s="102"/>
      <c r="L27" s="102"/>
      <c r="M27" s="102"/>
    </row>
    <row r="28" spans="3:14" ht="23" customHeight="1" x14ac:dyDescent="0.35">
      <c r="I28" s="91" t="s">
        <v>475</v>
      </c>
      <c r="J28" s="154">
        <f>daily_11h30_nn_data!C2/1000000</f>
        <v>123.01974199999999</v>
      </c>
      <c r="K28" s="90"/>
      <c r="L28" s="90"/>
    </row>
    <row r="29" spans="3:14" ht="23" customHeight="1" x14ac:dyDescent="0.35">
      <c r="I29" s="91" t="s">
        <v>476</v>
      </c>
      <c r="J29" s="154">
        <f>daily_11h30_nn_data!B2/1000000</f>
        <v>-113.947669</v>
      </c>
      <c r="K29" s="89"/>
      <c r="L29" s="89"/>
    </row>
    <row r="30" spans="3:14" ht="23" customHeight="1" x14ac:dyDescent="0.35">
      <c r="I30" s="91" t="s">
        <v>477</v>
      </c>
      <c r="J30" s="154">
        <f>daily_11h30_nn_data!F2/1000000</f>
        <v>9.0720729999999996</v>
      </c>
      <c r="K30" s="88"/>
      <c r="L30" s="88"/>
    </row>
    <row r="31" spans="3:14" ht="23" customHeight="1" x14ac:dyDescent="0.35">
      <c r="I31" s="139" t="s">
        <v>474</v>
      </c>
      <c r="J31" s="139"/>
      <c r="K31" s="89"/>
      <c r="L31" s="89"/>
    </row>
    <row r="32" spans="3:14" ht="23" customHeight="1" x14ac:dyDescent="0.35">
      <c r="I32" s="91" t="s">
        <v>478</v>
      </c>
      <c r="J32" s="154">
        <f>daily_11h30_nn_data!E2</f>
        <v>3291.5051765759999</v>
      </c>
      <c r="K32" s="89"/>
      <c r="L32" s="89"/>
    </row>
    <row r="33" spans="9:19" ht="23" customHeight="1" x14ac:dyDescent="0.35">
      <c r="I33" s="91" t="s">
        <v>479</v>
      </c>
      <c r="J33" s="154">
        <f>daily_11h30_nn_data!D2</f>
        <v>-3250.4934318080004</v>
      </c>
      <c r="K33" s="89"/>
      <c r="L33" s="89"/>
    </row>
    <row r="34" spans="9:19" ht="23" customHeight="1" x14ac:dyDescent="0.35">
      <c r="I34" s="91" t="s">
        <v>480</v>
      </c>
      <c r="J34" s="154">
        <f>daily_11h30_nn_data!G2</f>
        <v>41.01174476799963</v>
      </c>
      <c r="K34" s="87"/>
      <c r="L34" s="87"/>
    </row>
    <row r="35" spans="9:19" ht="20" customHeight="1" x14ac:dyDescent="0.35">
      <c r="I35" s="139" t="s">
        <v>481</v>
      </c>
      <c r="J35" s="139"/>
      <c r="K35" s="22"/>
      <c r="L35" s="22"/>
    </row>
    <row r="36" spans="9:19" ht="18" customHeight="1" x14ac:dyDescent="0.35">
      <c r="I36" s="153"/>
      <c r="J36" s="153"/>
    </row>
    <row r="37" spans="9:19" ht="20" customHeight="1" x14ac:dyDescent="0.35"/>
    <row r="38" spans="9:19" ht="20" customHeight="1" x14ac:dyDescent="0.35"/>
    <row r="39" spans="9:19" ht="20" customHeight="1" x14ac:dyDescent="0.35">
      <c r="I39" s="153"/>
      <c r="J39" s="153"/>
    </row>
    <row r="40" spans="9:19" ht="20" customHeight="1" x14ac:dyDescent="0.35"/>
    <row r="41" spans="9:19" ht="20" customHeight="1" x14ac:dyDescent="0.35"/>
    <row r="42" spans="9:19" ht="20" customHeight="1" x14ac:dyDescent="0.35"/>
    <row r="43" spans="9:19" ht="20" customHeight="1" x14ac:dyDescent="0.35">
      <c r="I43" s="114"/>
      <c r="J43" s="114"/>
    </row>
    <row r="44" spans="9:19" ht="17.5" customHeight="1" thickBot="1" x14ac:dyDescent="0.4">
      <c r="I44" s="129" t="str">
        <f>$A$7</f>
        <v>*Dữ liệu cập nhật lúc 15:00 ngày 08/08/2025</v>
      </c>
      <c r="J44" s="129"/>
      <c r="K44" s="129"/>
      <c r="L44" s="129"/>
      <c r="M44" s="129"/>
    </row>
    <row r="45" spans="9:19" ht="17" customHeight="1" x14ac:dyDescent="0.35">
      <c r="I45" s="38" t="str">
        <f>$A$4 &amp; " | " &amp; $A$3</f>
        <v>BẢN TIN CẬP NHẬT DỮ LIỆU PHIÊN SÁNG | PHIÊN NGÀY 08/08/2025</v>
      </c>
      <c r="J45" s="9"/>
      <c r="K45" s="9"/>
      <c r="L45" s="9"/>
      <c r="M45" s="9" t="str">
        <f>$A$5 &amp; " |  2  "</f>
        <v xml:space="preserve">PHÒNG MÔI GIỚI VÀ TƯ VẤN ĐẦU TƯ |  2  </v>
      </c>
    </row>
    <row r="46" spans="9:19" ht="15" customHeight="1" x14ac:dyDescent="0.35">
      <c r="P46" s="109" t="s">
        <v>173</v>
      </c>
      <c r="R46" s="110" t="e" vm="2">
        <v>#VALUE!</v>
      </c>
      <c r="S46" s="110"/>
    </row>
    <row r="47" spans="9:19" ht="15" customHeight="1" thickBot="1" x14ac:dyDescent="0.4">
      <c r="P47" s="109"/>
      <c r="R47" s="110"/>
      <c r="S47" s="110"/>
    </row>
    <row r="48" spans="9:19" ht="17.5" customHeight="1" thickTop="1" x14ac:dyDescent="0.35">
      <c r="P48" s="102"/>
      <c r="Q48" s="102"/>
      <c r="R48" s="102"/>
    </row>
    <row r="49" spans="8:35" ht="156" customHeight="1" x14ac:dyDescent="0.35">
      <c r="Q49" s="155"/>
      <c r="R49" s="155"/>
    </row>
    <row r="50" spans="8:35" ht="17.5" customHeight="1" x14ac:dyDescent="0.35">
      <c r="Q50" s="155"/>
      <c r="R50" s="155"/>
    </row>
    <row r="51" spans="8:35" ht="156" customHeight="1" x14ac:dyDescent="0.35">
      <c r="H51" s="133"/>
      <c r="I51" s="133"/>
      <c r="J51" s="133"/>
      <c r="K51" s="92"/>
      <c r="L51" s="92"/>
      <c r="M51" s="20"/>
      <c r="Q51" s="153"/>
      <c r="R51" s="73"/>
    </row>
    <row r="52" spans="8:35" ht="17.5" customHeight="1" thickBot="1" x14ac:dyDescent="0.4">
      <c r="H52" s="92"/>
      <c r="I52" s="92"/>
      <c r="J52" s="92"/>
      <c r="K52" s="92"/>
      <c r="L52" s="92"/>
      <c r="Q52" s="129" t="str">
        <f>$A$7</f>
        <v>*Dữ liệu cập nhật lúc 15:00 ngày 08/08/2025</v>
      </c>
      <c r="R52" s="129"/>
    </row>
    <row r="53" spans="8:35" ht="17.5" customHeight="1" x14ac:dyDescent="0.35">
      <c r="P53" s="38" t="str">
        <f>$A$4 &amp; " | " &amp; $A$3</f>
        <v>BẢN TIN CẬP NHẬT DỮ LIỆU PHIÊN SÁNG | PHIÊN NGÀY 08/08/2025</v>
      </c>
      <c r="Q53" s="9"/>
      <c r="R53" s="9" t="str">
        <f>$A$5 &amp; " |  3  "</f>
        <v xml:space="preserve">PHÒNG MÔI GIỚI VÀ TƯ VẤN ĐẦU TƯ |  3  </v>
      </c>
    </row>
    <row r="54" spans="8:35" ht="14.5" customHeight="1" x14ac:dyDescent="0.35">
      <c r="U54" s="109" t="s">
        <v>177</v>
      </c>
      <c r="V54" s="109"/>
      <c r="W54" s="65"/>
      <c r="X54" s="65"/>
      <c r="Y54" s="110" t="e" vm="2">
        <v>#VALUE!</v>
      </c>
      <c r="Z54" s="110"/>
    </row>
    <row r="55" spans="8:35" ht="14.5" customHeight="1" thickBot="1" x14ac:dyDescent="0.4">
      <c r="U55" s="109"/>
      <c r="V55" s="109"/>
      <c r="W55" s="65"/>
      <c r="X55" s="65"/>
      <c r="Y55" s="110"/>
      <c r="Z55" s="110"/>
    </row>
    <row r="56" spans="8:35" ht="15" thickTop="1" x14ac:dyDescent="0.35">
      <c r="U56" s="102"/>
      <c r="V56" s="102"/>
      <c r="W56" s="102"/>
      <c r="X56" s="102"/>
      <c r="Y56" s="102"/>
    </row>
    <row r="57" spans="8:35" ht="20" customHeight="1" x14ac:dyDescent="0.35">
      <c r="Q57" s="111" t="str">
        <f>VLOOKUP("long_short", daily_8h45_comment[], 2, 0)</f>
        <v>Vị thế Long có thể xem xét tại vùng 1720.0 khi chỉ số điều chỉnh về mức hỗ trợ gần, với mức Dừng Lỗ chặt chẽ tại 1714.0. Kịch bản Vị thế Long thứ hai là khi chỉ số quay lại vùng 1718.5, vùng giá này có khả năng bật lên để tiếp diễn xu hướng, đặt Dừng Lỗ tại 1713.2. Mục tiêu Chốt Lời chung có thể đặt tại 1739.9 hoặc 1750.0; lợi nhuận kỳ vọng lần lượt là 19.9 điểm và 30.0 điểm cho kịch bản vào lệnh thứ nhất, và 21.4 điểm cùng 31.5 điểm cho kịch bản thứ hai.
Vị thế Short nên được cân nhắc khi chỉ số phản ứng tại vùng 1726.0, cho thấy dấu hiệu suy yếu tiềm năng, với mức Dừng Lỗ ở 1732.0. Kịch bản Vị thế Short thứ hai là khi chỉ số kiểm tra lại vùng kháng cự phía trên tại 1728.0 và cho tín hiệu đảo chiều, đặt Dừng Lỗ tại 1733.2. Mục tiêu Chốt Lời chung có thể đặt tại 1705.5 hoặc 1693.8; lợi nhuận kỳ vọng lần lượt là 20.5 điểm và 32.2 điểm cho kịch bản vào lệnh thứ nhất, và 22.5 điểm cùng 34.2 điểm cho kịch bản thứ hai.
Trong giai đoạn này, nên ưu tiên Vị thế Long. Xu hướng kỹ thuật chủ đạo của chỉ số VN30F1M đang là tăng điểm vững chắc, được xác nhận bởi các đường trung bình động dốc lên. Nếu chọn Vị thế Short, cần quản lý rủi ro chặt chẽ do đây là giao dịch ngược xu hướng, đồng thời chờ đợi tín hiệu xác nhận từ chối rõ ràng tại các ngưỡng kháng cự.</v>
      </c>
      <c r="R57" s="20" t="str" cm="1">
        <f t="array" ref="R57:R59">_xlfn.TEXTSPLIT(Q57, , CHAR(10) &amp; CHAR(10))</f>
        <v>Vị thế Long có thể xem xét tại vùng 1720.0 khi chỉ số điều chỉnh về mức hỗ trợ gần, với mức Dừng Lỗ chặt chẽ tại 1714.0. Kịch bản Vị thế Long thứ hai là khi chỉ số quay lại vùng 1718.5, vùng giá này có khả năng bật lên để tiếp diễn xu hướng, đặt Dừng Lỗ tại 1713.2. Mục tiêu Chốt Lời chung có thể đặt tại 1739.9 hoặc 1750.0; lợi nhuận kỳ vọng lần lượt là 19.9 điểm và 30.0 điểm cho kịch bản vào lệnh thứ nhất, và 21.4 điểm cùng 31.5 điểm cho kịch bản thứ hai.</v>
      </c>
      <c r="U57" s="141" t="s">
        <v>181</v>
      </c>
      <c r="V57" s="141"/>
      <c r="X57" s="142" t="s">
        <v>182</v>
      </c>
      <c r="Y57" s="142"/>
    </row>
    <row r="58" spans="8:35" ht="232.5" customHeight="1" x14ac:dyDescent="0.35">
      <c r="Q58" s="111"/>
      <c r="R58" s="20" t="str">
        <v>Vị thế Short nên được cân nhắc khi chỉ số phản ứng tại vùng 1726.0, cho thấy dấu hiệu suy yếu tiềm năng, với mức Dừng Lỗ ở 1732.0. Kịch bản Vị thế Short thứ hai là khi chỉ số kiểm tra lại vùng kháng cự phía trên tại 1728.0 và cho tín hiệu đảo chiều, đặt Dừng Lỗ tại 1733.2. Mục tiêu Chốt Lời chung có thể đặt tại 1705.5 hoặc 1693.8; lợi nhuận kỳ vọng lần lượt là 20.5 điểm và 32.2 điểm cho kịch bản vào lệnh thứ nhất, và 22.5 điểm cùng 34.2 điểm cho kịch bản thứ hai.</v>
      </c>
      <c r="V58" s="73" t="str">
        <f>R57</f>
        <v>Vị thế Long có thể xem xét tại vùng 1720.0 khi chỉ số điều chỉnh về mức hỗ trợ gần, với mức Dừng Lỗ chặt chẽ tại 1714.0. Kịch bản Vị thế Long thứ hai là khi chỉ số quay lại vùng 1718.5, vùng giá này có khả năng bật lên để tiếp diễn xu hướng, đặt Dừng Lỗ tại 1713.2. Mục tiêu Chốt Lời chung có thể đặt tại 1739.9 hoặc 1750.0; lợi nhuận kỳ vọng lần lượt là 19.9 điểm và 30.0 điểm cho kịch bản vào lệnh thứ nhất, và 21.4 điểm cùng 31.5 điểm cho kịch bản thứ hai.</v>
      </c>
      <c r="X58" s="73" t="str">
        <f>R58</f>
        <v>Vị thế Short nên được cân nhắc khi chỉ số phản ứng tại vùng 1726.0, cho thấy dấu hiệu suy yếu tiềm năng, với mức Dừng Lỗ ở 1732.0. Kịch bản Vị thế Short thứ hai là khi chỉ số kiểm tra lại vùng kháng cự phía trên tại 1728.0 và cho tín hiệu đảo chiều, đặt Dừng Lỗ tại 1733.2. Mục tiêu Chốt Lời chung có thể đặt tại 1705.5 hoặc 1693.8; lợi nhuận kỳ vọng lần lượt là 20.5 điểm và 32.2 điểm cho kịch bản vào lệnh thứ nhất, và 22.5 điểm cùng 34.2 điểm cho kịch bản thứ hai.</v>
      </c>
    </row>
    <row r="59" spans="8:35" ht="14" customHeight="1" x14ac:dyDescent="0.35">
      <c r="Q59" s="111"/>
      <c r="R59" s="20" t="str">
        <v>Trong giai đoạn này, nên ưu tiên Vị thế Long. Xu hướng kỹ thuật chủ đạo của chỉ số VN30F1M đang là tăng điểm vững chắc, được xác nhận bởi các đường trung bình động dốc lên. Nếu chọn Vị thế Short, cần quản lý rủi ro chặt chẽ do đây là giao dịch ngược xu hướng, đồng thời chờ đợi tín hiệu xác nhận từ chối rõ ràng tại các ngưỡng kháng cự.</v>
      </c>
    </row>
    <row r="60" spans="8:35" ht="71" customHeight="1" x14ac:dyDescent="0.35">
      <c r="U60" s="143" t="str">
        <f>"➤ " &amp; R59</f>
        <v>➤ Trong giai đoạn này, nên ưu tiên Vị thế Long. Xu hướng kỹ thuật chủ đạo của chỉ số VN30F1M đang là tăng điểm vững chắc, được xác nhận bởi các đường trung bình động dốc lên. Nếu chọn Vị thế Short, cần quản lý rủi ro chặt chẽ do đây là giao dịch ngược xu hướng, đồng thời chờ đợi tín hiệu xác nhận từ chối rõ ràng tại các ngưỡng kháng cự.</v>
      </c>
      <c r="V60" s="143"/>
      <c r="W60" s="143"/>
      <c r="X60" s="143"/>
      <c r="Y60" s="143"/>
    </row>
    <row r="61" spans="8:35" ht="15" thickBot="1" x14ac:dyDescent="0.4">
      <c r="U61" s="129" t="str">
        <f>$A$7</f>
        <v>*Dữ liệu cập nhật lúc 15:00 ngày 08/08/2025</v>
      </c>
      <c r="V61" s="129"/>
      <c r="W61" s="129"/>
      <c r="X61" s="129"/>
      <c r="Y61" s="129"/>
    </row>
    <row r="62" spans="8:35" x14ac:dyDescent="0.35">
      <c r="U62" s="38" t="str">
        <f>$A$4 &amp; " | " &amp; $A$3</f>
        <v>BẢN TIN CẬP NHẬT DỮ LIỆU PHIÊN SÁNG | PHIÊN NGÀY 08/08/2025</v>
      </c>
      <c r="V62" s="38"/>
      <c r="W62" s="9"/>
      <c r="X62" s="9"/>
      <c r="Y62" s="9" t="str">
        <f>$A$5 &amp; " |  4  "</f>
        <v xml:space="preserve">PHÒNG MÔI GIỚI VÀ TƯ VẤN ĐẦU TƯ |  4  </v>
      </c>
    </row>
    <row r="63" spans="8:35" ht="15" customHeight="1" x14ac:dyDescent="0.35">
      <c r="AC63" s="22"/>
      <c r="AD63" s="22"/>
      <c r="AE63" s="22"/>
      <c r="AF63" s="22"/>
      <c r="AG63" s="22"/>
      <c r="AH63" s="110" t="e" vm="2">
        <v>#VALUE!</v>
      </c>
      <c r="AI63" s="110"/>
    </row>
    <row r="64" spans="8:35" ht="15" customHeight="1" thickBot="1" x14ac:dyDescent="0.6">
      <c r="AB64" s="26"/>
      <c r="AC64" s="26"/>
      <c r="AD64" s="26"/>
      <c r="AE64" s="22"/>
      <c r="AF64" s="22"/>
      <c r="AG64" s="22"/>
      <c r="AH64" s="110"/>
      <c r="AI64" s="110"/>
    </row>
    <row r="65" spans="27:35" ht="14.5" customHeight="1" thickTop="1" x14ac:dyDescent="0.35">
      <c r="AB65" s="102"/>
      <c r="AC65" s="102"/>
      <c r="AD65" s="102"/>
      <c r="AE65" s="102"/>
      <c r="AF65" s="102"/>
      <c r="AG65" s="102"/>
      <c r="AH65" s="102"/>
    </row>
    <row r="66" spans="27:35" ht="21.5" customHeight="1" x14ac:dyDescent="0.35">
      <c r="AB66" s="122" t="s">
        <v>57</v>
      </c>
      <c r="AC66" s="122"/>
      <c r="AD66" s="122"/>
      <c r="AE66" s="122"/>
      <c r="AF66" s="122"/>
      <c r="AG66" s="122"/>
      <c r="AH66" s="122"/>
    </row>
    <row r="67" spans="27:35" ht="9" customHeight="1" x14ac:dyDescent="0.35">
      <c r="AA67" s="27"/>
      <c r="AB67" s="28"/>
      <c r="AC67" s="29"/>
      <c r="AD67" s="28"/>
      <c r="AE67" s="28"/>
      <c r="AF67" s="28"/>
      <c r="AG67" s="28"/>
      <c r="AH67" s="28"/>
      <c r="AI67" s="27"/>
    </row>
    <row r="68" spans="27:35" ht="156.5" customHeight="1" x14ac:dyDescent="0.35">
      <c r="AA68" s="30"/>
      <c r="AB68" s="113" t="s">
        <v>58</v>
      </c>
      <c r="AC68" s="113"/>
      <c r="AD68" s="113"/>
      <c r="AE68" s="113"/>
      <c r="AF68" s="113"/>
      <c r="AG68" s="113"/>
      <c r="AH68" s="113"/>
      <c r="AI68" s="30"/>
    </row>
    <row r="69" spans="27:35" ht="38.5" customHeight="1" x14ac:dyDescent="0.35">
      <c r="AB69" s="119"/>
      <c r="AC69" s="119"/>
      <c r="AD69" s="119"/>
      <c r="AE69" s="31"/>
      <c r="AF69" s="119" t="s">
        <v>59</v>
      </c>
      <c r="AG69" s="119"/>
      <c r="AH69" s="119"/>
    </row>
    <row r="70" spans="27:35" ht="127" customHeight="1" thickBot="1" x14ac:dyDescent="0.4">
      <c r="AB70" s="22"/>
      <c r="AC70" s="22"/>
      <c r="AD70" s="22"/>
      <c r="AE70" s="22"/>
      <c r="AF70" s="22"/>
      <c r="AG70" s="22"/>
      <c r="AH70" s="22"/>
    </row>
    <row r="71" spans="27:35" x14ac:dyDescent="0.35">
      <c r="AB71" s="33" t="str">
        <f>$A$4 &amp; " | " &amp; $A$3</f>
        <v>BẢN TIN CẬP NHẬT DỮ LIỆU PHIÊN SÁNG | PHIÊN NGÀY 08/08/2025</v>
      </c>
      <c r="AC71" s="33"/>
      <c r="AD71" s="33"/>
      <c r="AE71" s="33"/>
      <c r="AF71" s="120" t="str">
        <f>$A$5 &amp; " |  5  "</f>
        <v xml:space="preserve">PHÒNG MÔI GIỚI VÀ TƯ VẤN ĐẦU TƯ |  5  </v>
      </c>
      <c r="AG71" s="120"/>
      <c r="AH71" s="120"/>
    </row>
  </sheetData>
  <mergeCells count="28">
    <mergeCell ref="AB66:AH66"/>
    <mergeCell ref="AB68:AH68"/>
    <mergeCell ref="AB69:AD69"/>
    <mergeCell ref="AF69:AH69"/>
    <mergeCell ref="AF71:AH71"/>
    <mergeCell ref="I43:J43"/>
    <mergeCell ref="U61:Y61"/>
    <mergeCell ref="U57:V57"/>
    <mergeCell ref="X57:Y57"/>
    <mergeCell ref="U60:Y60"/>
    <mergeCell ref="U54:V55"/>
    <mergeCell ref="Y54:Z55"/>
    <mergeCell ref="I35:J35"/>
    <mergeCell ref="Q57:Q59"/>
    <mergeCell ref="AH63:AI64"/>
    <mergeCell ref="C7:E8"/>
    <mergeCell ref="F7:G8"/>
    <mergeCell ref="M25:N26"/>
    <mergeCell ref="P46:P47"/>
    <mergeCell ref="R46:S47"/>
    <mergeCell ref="Q52:R52"/>
    <mergeCell ref="H51:J51"/>
    <mergeCell ref="C23:F23"/>
    <mergeCell ref="C22:F22"/>
    <mergeCell ref="I25:L26"/>
    <mergeCell ref="E10:F10"/>
    <mergeCell ref="I44:M44"/>
    <mergeCell ref="I31:J31"/>
  </mergeCells>
  <conditionalFormatting sqref="A11 K29:L29 D13 F13 D16:D17 F16:F17 K31:L33 J28:J30">
    <cfRule type="expression" dxfId="62" priority="47">
      <formula>A11&lt;0</formula>
    </cfRule>
    <cfRule type="expression" dxfId="61" priority="48">
      <formula>A11&gt;=0</formula>
    </cfRule>
  </conditionalFormatting>
  <conditionalFormatting sqref="F19:F20">
    <cfRule type="expression" dxfId="60" priority="11">
      <formula>F19&lt;$F$15</formula>
    </cfRule>
    <cfRule type="expression" dxfId="59" priority="12">
      <formula>F19&gt;=$F$15</formula>
    </cfRule>
  </conditionalFormatting>
  <conditionalFormatting sqref="J38:L38 J40:L42">
    <cfRule type="expression" dxfId="58" priority="13">
      <formula>J38&lt;0</formula>
    </cfRule>
    <cfRule type="expression" dxfId="57" priority="14">
      <formula>J38&gt;=0</formula>
    </cfRule>
  </conditionalFormatting>
  <conditionalFormatting sqref="W59:X59">
    <cfRule type="expression" dxfId="56" priority="5">
      <formula>W59&lt;0</formula>
    </cfRule>
    <cfRule type="expression" dxfId="55" priority="6">
      <formula>W59&gt;=0</formula>
    </cfRule>
  </conditionalFormatting>
  <conditionalFormatting sqref="J32:J34">
    <cfRule type="expression" dxfId="54" priority="1">
      <formula>J32&lt;0</formula>
    </cfRule>
    <cfRule type="expression" dxfId="53" priority="2">
      <formula>J32&gt;=0</formula>
    </cfRule>
  </conditionalFormatting>
  <printOptions horizontalCentered="1" verticalCentered="1"/>
  <pageMargins left="0" right="0" top="0" bottom="0" header="0" footer="0"/>
  <pageSetup paperSize="11"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FCD45-7E3E-47B7-93C4-FF3B6FE378C4}">
  <dimension ref="A1:Y152"/>
  <sheetViews>
    <sheetView topLeftCell="G1" zoomScaleNormal="100" workbookViewId="0">
      <selection activeCell="U1" sqref="U1:V1"/>
    </sheetView>
  </sheetViews>
  <sheetFormatPr defaultRowHeight="14.5" x14ac:dyDescent="0.35"/>
  <cols>
    <col min="1" max="1" width="15.54296875" bestFit="1" customWidth="1"/>
    <col min="2" max="2" width="8.26953125" bestFit="1" customWidth="1"/>
    <col min="3" max="6" width="11.81640625" bestFit="1" customWidth="1"/>
    <col min="7" max="7" width="9.26953125" bestFit="1" customWidth="1"/>
    <col min="8" max="8" width="13.81640625" bestFit="1" customWidth="1"/>
    <col min="9" max="9" width="12.08984375" bestFit="1" customWidth="1"/>
    <col min="10" max="10" width="12.6328125" bestFit="1" customWidth="1"/>
    <col min="11" max="11" width="12.453125" bestFit="1" customWidth="1"/>
    <col min="12" max="13" width="15.7265625" bestFit="1" customWidth="1"/>
    <col min="14" max="15" width="11.54296875" bestFit="1" customWidth="1"/>
    <col min="16" max="17" width="11.1796875" bestFit="1" customWidth="1"/>
    <col min="18" max="18" width="11.36328125" bestFit="1" customWidth="1"/>
    <col min="19" max="20" width="11.81640625" bestFit="1" customWidth="1"/>
    <col min="21" max="25" width="16.7265625" customWidth="1"/>
    <col min="26" max="26" width="9.08984375" bestFit="1" customWidth="1"/>
  </cols>
  <sheetData>
    <row r="1" spans="1:25" x14ac:dyDescent="0.35">
      <c r="A1" t="s">
        <v>27</v>
      </c>
      <c r="B1" t="s">
        <v>19</v>
      </c>
      <c r="C1" t="s">
        <v>112</v>
      </c>
      <c r="D1" t="s">
        <v>113</v>
      </c>
      <c r="E1" t="s">
        <v>114</v>
      </c>
      <c r="F1" t="s">
        <v>28</v>
      </c>
      <c r="G1" t="s">
        <v>115</v>
      </c>
      <c r="H1" t="s">
        <v>149</v>
      </c>
      <c r="I1" t="s">
        <v>414</v>
      </c>
      <c r="J1" t="s">
        <v>116</v>
      </c>
      <c r="K1" t="s">
        <v>117</v>
      </c>
      <c r="L1" t="s">
        <v>415</v>
      </c>
      <c r="M1" t="s">
        <v>416</v>
      </c>
      <c r="N1" t="s">
        <v>417</v>
      </c>
      <c r="O1" t="s">
        <v>418</v>
      </c>
      <c r="P1" t="s">
        <v>419</v>
      </c>
      <c r="Q1" t="s">
        <v>420</v>
      </c>
      <c r="R1" t="s">
        <v>421</v>
      </c>
      <c r="S1" t="s">
        <v>390</v>
      </c>
      <c r="U1" s="156" t="s">
        <v>482</v>
      </c>
      <c r="V1" s="156" t="s">
        <v>483</v>
      </c>
      <c r="W1" s="156" t="s">
        <v>484</v>
      </c>
      <c r="X1" s="156" t="s">
        <v>485</v>
      </c>
      <c r="Y1" s="156" t="s">
        <v>486</v>
      </c>
    </row>
    <row r="2" spans="1:25" x14ac:dyDescent="0.35">
      <c r="A2" s="1">
        <v>45877.375</v>
      </c>
      <c r="B2" s="147" t="s">
        <v>24</v>
      </c>
      <c r="C2">
        <v>1581.81005859375</v>
      </c>
      <c r="D2">
        <v>1581.81005859375</v>
      </c>
      <c r="E2">
        <v>1581.81005859375</v>
      </c>
      <c r="F2">
        <v>1581.81005859375</v>
      </c>
      <c r="G2">
        <v>0</v>
      </c>
      <c r="H2">
        <v>0</v>
      </c>
      <c r="I2">
        <v>47844463.476736002</v>
      </c>
      <c r="J2">
        <v>0</v>
      </c>
      <c r="K2">
        <v>0</v>
      </c>
      <c r="L2">
        <v>2.9023746701846966E-2</v>
      </c>
      <c r="M2">
        <v>1.3192612137203167E-2</v>
      </c>
      <c r="N2">
        <v>288</v>
      </c>
      <c r="O2">
        <v>90</v>
      </c>
      <c r="P2">
        <v>39</v>
      </c>
      <c r="Q2">
        <v>197</v>
      </c>
      <c r="R2">
        <v>143</v>
      </c>
      <c r="S2">
        <v>0.9531577263143528</v>
      </c>
      <c r="U2" s="157" cm="1">
        <f t="array" ref="U2">LOOKUP(2, 1/(daily_11h30_itd!N:N&lt;&gt;""), daily_11h30_itd!N:N)</f>
        <v>92</v>
      </c>
      <c r="V2" s="157" cm="1">
        <f t="array" ref="V2">LOOKUP(2, 1/(daily_11h30_itd!O:O&lt;&gt;""), daily_11h30_itd!O:O)</f>
        <v>287</v>
      </c>
      <c r="W2" s="157" cm="1">
        <f t="array" ref="W2">LOOKUP(2, 1/(daily_11h30_itd!P:P&lt;&gt;""), daily_11h30_itd!P:P)</f>
        <v>81</v>
      </c>
      <c r="X2" s="157" cm="1">
        <f t="array" ref="X2">LOOKUP(2, 1/(daily_11h30_itd!Q:Q&lt;&gt;""), daily_11h30_itd!Q:Q)</f>
        <v>252</v>
      </c>
      <c r="Y2" s="157" cm="1">
        <f t="array" ref="Y2">LOOKUP(2, 1/(daily_11h30_itd!R:R&lt;&gt;""), daily_11h30_itd!R:R)</f>
        <v>46</v>
      </c>
    </row>
    <row r="3" spans="1:25" x14ac:dyDescent="0.35">
      <c r="A3" s="1">
        <v>45877.375694444447</v>
      </c>
      <c r="B3" s="147" t="s">
        <v>24</v>
      </c>
      <c r="C3">
        <v>1581.81005859375</v>
      </c>
      <c r="D3">
        <v>1581.81005859375</v>
      </c>
      <c r="E3">
        <v>1581.81005859375</v>
      </c>
      <c r="F3">
        <v>1581.81005859375</v>
      </c>
      <c r="G3">
        <v>0</v>
      </c>
      <c r="H3">
        <v>0</v>
      </c>
      <c r="I3">
        <v>47844463.476736002</v>
      </c>
      <c r="J3">
        <v>0</v>
      </c>
      <c r="K3">
        <v>0</v>
      </c>
      <c r="L3">
        <v>8.1794195250659632E-2</v>
      </c>
      <c r="M3">
        <v>3.1662269129287601E-2</v>
      </c>
      <c r="N3">
        <v>286</v>
      </c>
      <c r="O3">
        <v>92</v>
      </c>
      <c r="P3">
        <v>54</v>
      </c>
      <c r="Q3">
        <v>197</v>
      </c>
      <c r="R3">
        <v>128</v>
      </c>
      <c r="S3">
        <v>1.7012416297147428</v>
      </c>
    </row>
    <row r="4" spans="1:25" x14ac:dyDescent="0.35">
      <c r="A4" s="1">
        <v>45877.376388888886</v>
      </c>
      <c r="B4" s="147" t="s">
        <v>24</v>
      </c>
      <c r="C4">
        <v>1581.81005859375</v>
      </c>
      <c r="D4">
        <v>1581.81005859375</v>
      </c>
      <c r="E4">
        <v>1581.81005859375</v>
      </c>
      <c r="F4">
        <v>1581.81005859375</v>
      </c>
      <c r="G4">
        <v>0</v>
      </c>
      <c r="H4">
        <v>0</v>
      </c>
      <c r="I4">
        <v>47844463.476736002</v>
      </c>
      <c r="J4">
        <v>0</v>
      </c>
      <c r="K4">
        <v>0</v>
      </c>
      <c r="L4">
        <v>0.10290237467018469</v>
      </c>
      <c r="M4">
        <v>1.8469656992084433E-2</v>
      </c>
      <c r="N4">
        <v>292</v>
      </c>
      <c r="O4">
        <v>86</v>
      </c>
      <c r="P4">
        <v>59</v>
      </c>
      <c r="Q4">
        <v>195</v>
      </c>
      <c r="R4">
        <v>125</v>
      </c>
      <c r="S4">
        <v>1.5804750533291883</v>
      </c>
    </row>
    <row r="5" spans="1:25" x14ac:dyDescent="0.35">
      <c r="A5" s="1">
        <v>45877.377083333333</v>
      </c>
      <c r="B5" s="147" t="s">
        <v>24</v>
      </c>
      <c r="C5">
        <v>1581.81005859375</v>
      </c>
      <c r="D5">
        <v>1581.81005859375</v>
      </c>
      <c r="E5">
        <v>1581.81005859375</v>
      </c>
      <c r="F5">
        <v>1581.81005859375</v>
      </c>
      <c r="G5">
        <v>0</v>
      </c>
      <c r="H5">
        <v>0</v>
      </c>
      <c r="I5">
        <v>47844463.476736002</v>
      </c>
      <c r="J5">
        <v>0</v>
      </c>
      <c r="K5">
        <v>0</v>
      </c>
      <c r="L5">
        <v>0.10554089709762533</v>
      </c>
      <c r="M5">
        <v>2.1108179419525065E-2</v>
      </c>
      <c r="N5">
        <v>290</v>
      </c>
      <c r="O5">
        <v>88</v>
      </c>
      <c r="P5">
        <v>59</v>
      </c>
      <c r="Q5">
        <v>195</v>
      </c>
      <c r="R5">
        <v>125</v>
      </c>
      <c r="S5">
        <v>1.5811585207850856</v>
      </c>
    </row>
    <row r="6" spans="1:25" x14ac:dyDescent="0.35">
      <c r="A6" s="1">
        <v>45877.37777777778</v>
      </c>
      <c r="B6" s="147" t="s">
        <v>24</v>
      </c>
      <c r="C6">
        <v>1581.81005859375</v>
      </c>
      <c r="D6">
        <v>1581.81005859375</v>
      </c>
      <c r="E6">
        <v>1581.81005859375</v>
      </c>
      <c r="F6">
        <v>1581.81005859375</v>
      </c>
      <c r="G6">
        <v>0</v>
      </c>
      <c r="H6">
        <v>0</v>
      </c>
      <c r="I6">
        <v>47844463.476736002</v>
      </c>
      <c r="J6">
        <v>0</v>
      </c>
      <c r="K6">
        <v>0</v>
      </c>
      <c r="L6">
        <v>0.10026385224274406</v>
      </c>
      <c r="M6">
        <v>2.9023746701846966E-2</v>
      </c>
      <c r="N6">
        <v>288</v>
      </c>
      <c r="O6">
        <v>90</v>
      </c>
      <c r="P6">
        <v>61</v>
      </c>
      <c r="Q6">
        <v>197</v>
      </c>
      <c r="R6">
        <v>121</v>
      </c>
      <c r="S6">
        <v>1.564994389678197</v>
      </c>
    </row>
    <row r="7" spans="1:25" x14ac:dyDescent="0.35">
      <c r="A7" s="1">
        <v>45877.378472222219</v>
      </c>
      <c r="B7" s="147" t="s">
        <v>24</v>
      </c>
      <c r="C7">
        <v>1581.81005859375</v>
      </c>
      <c r="D7">
        <v>1581.81005859375</v>
      </c>
      <c r="E7">
        <v>1581.81005859375</v>
      </c>
      <c r="F7">
        <v>1581.81005859375</v>
      </c>
      <c r="G7">
        <v>0</v>
      </c>
      <c r="H7">
        <v>0</v>
      </c>
      <c r="I7">
        <v>47844463.476736002</v>
      </c>
      <c r="J7">
        <v>0</v>
      </c>
      <c r="K7">
        <v>0</v>
      </c>
      <c r="L7">
        <v>9.2348284960422161E-2</v>
      </c>
      <c r="M7">
        <v>3.430079155672823E-2</v>
      </c>
      <c r="N7">
        <v>286</v>
      </c>
      <c r="O7">
        <v>92</v>
      </c>
      <c r="P7">
        <v>62</v>
      </c>
      <c r="Q7">
        <v>199</v>
      </c>
      <c r="R7">
        <v>118</v>
      </c>
      <c r="S7">
        <v>1.7898339926700477</v>
      </c>
    </row>
    <row r="8" spans="1:25" x14ac:dyDescent="0.35">
      <c r="A8" s="1">
        <v>45877.379166666666</v>
      </c>
      <c r="B8" s="147" t="s">
        <v>24</v>
      </c>
      <c r="C8">
        <v>1581.81005859375</v>
      </c>
      <c r="D8">
        <v>1581.81005859375</v>
      </c>
      <c r="E8">
        <v>1581.81005859375</v>
      </c>
      <c r="F8">
        <v>1581.81005859375</v>
      </c>
      <c r="G8">
        <v>0</v>
      </c>
      <c r="H8">
        <v>0</v>
      </c>
      <c r="I8">
        <v>47844463.476736002</v>
      </c>
      <c r="J8">
        <v>0</v>
      </c>
      <c r="K8">
        <v>0</v>
      </c>
      <c r="L8">
        <v>0.10026385224274406</v>
      </c>
      <c r="M8">
        <v>3.430079155672823E-2</v>
      </c>
      <c r="N8">
        <v>284</v>
      </c>
      <c r="O8">
        <v>94</v>
      </c>
      <c r="P8">
        <v>64</v>
      </c>
      <c r="Q8">
        <v>199</v>
      </c>
      <c r="R8">
        <v>116</v>
      </c>
      <c r="S8">
        <v>1.7354089748201926</v>
      </c>
    </row>
    <row r="9" spans="1:25" x14ac:dyDescent="0.35">
      <c r="A9" s="1">
        <v>45877.379861111112</v>
      </c>
      <c r="B9" s="147" t="s">
        <v>24</v>
      </c>
      <c r="C9">
        <v>1581.81005859375</v>
      </c>
      <c r="D9">
        <v>1581.81005859375</v>
      </c>
      <c r="E9">
        <v>1581.81005859375</v>
      </c>
      <c r="F9">
        <v>1581.81005859375</v>
      </c>
      <c r="G9">
        <v>0</v>
      </c>
      <c r="H9">
        <v>0</v>
      </c>
      <c r="I9">
        <v>47844463.476736002</v>
      </c>
      <c r="J9">
        <v>0</v>
      </c>
      <c r="K9">
        <v>0</v>
      </c>
      <c r="L9">
        <v>0.12401055408970976</v>
      </c>
      <c r="M9">
        <v>2.9023746701846966E-2</v>
      </c>
      <c r="N9">
        <v>292</v>
      </c>
      <c r="O9">
        <v>86</v>
      </c>
      <c r="P9">
        <v>70</v>
      </c>
      <c r="Q9">
        <v>196</v>
      </c>
      <c r="R9">
        <v>113</v>
      </c>
      <c r="S9">
        <v>1.8678242014216433</v>
      </c>
    </row>
    <row r="10" spans="1:25" x14ac:dyDescent="0.35">
      <c r="A10" s="1">
        <v>45877.380555555559</v>
      </c>
      <c r="B10" s="147" t="s">
        <v>24</v>
      </c>
      <c r="C10">
        <v>1581.81005859375</v>
      </c>
      <c r="D10">
        <v>1581.81005859375</v>
      </c>
      <c r="E10">
        <v>1581.81005859375</v>
      </c>
      <c r="F10">
        <v>1581.81005859375</v>
      </c>
      <c r="G10">
        <v>0</v>
      </c>
      <c r="H10">
        <v>0</v>
      </c>
      <c r="I10">
        <v>47844463.476736002</v>
      </c>
      <c r="J10">
        <v>0</v>
      </c>
      <c r="K10">
        <v>0</v>
      </c>
      <c r="L10">
        <v>0.13456464379947231</v>
      </c>
      <c r="M10">
        <v>3.6939313984168866E-2</v>
      </c>
      <c r="N10">
        <v>293</v>
      </c>
      <c r="O10">
        <v>85</v>
      </c>
      <c r="P10">
        <v>75</v>
      </c>
      <c r="Q10">
        <v>195</v>
      </c>
      <c r="R10">
        <v>109</v>
      </c>
      <c r="S10">
        <v>1.818983888654484</v>
      </c>
    </row>
    <row r="11" spans="1:25" x14ac:dyDescent="0.35">
      <c r="A11" s="1">
        <v>45877.381249999999</v>
      </c>
      <c r="B11" s="147" t="s">
        <v>24</v>
      </c>
      <c r="C11">
        <v>1581.81005859375</v>
      </c>
      <c r="D11">
        <v>1581.81005859375</v>
      </c>
      <c r="E11">
        <v>1581.81005859375</v>
      </c>
      <c r="F11">
        <v>1581.81005859375</v>
      </c>
      <c r="G11">
        <v>0</v>
      </c>
      <c r="H11">
        <v>0</v>
      </c>
      <c r="I11">
        <v>47844463.476736002</v>
      </c>
      <c r="J11">
        <v>0</v>
      </c>
      <c r="K11">
        <v>0</v>
      </c>
      <c r="L11">
        <v>0.13456464379947231</v>
      </c>
      <c r="M11">
        <v>3.9577836411609502E-2</v>
      </c>
      <c r="N11">
        <v>293</v>
      </c>
      <c r="O11">
        <v>85</v>
      </c>
      <c r="P11">
        <v>75</v>
      </c>
      <c r="Q11">
        <v>197</v>
      </c>
      <c r="R11">
        <v>107</v>
      </c>
      <c r="S11">
        <v>1.8468526907834599</v>
      </c>
    </row>
    <row r="12" spans="1:25" x14ac:dyDescent="0.35">
      <c r="A12" s="1">
        <v>45877.381944444445</v>
      </c>
      <c r="B12" s="147" t="s">
        <v>24</v>
      </c>
      <c r="C12">
        <v>1581.81005859375</v>
      </c>
      <c r="D12">
        <v>1581.81005859375</v>
      </c>
      <c r="E12">
        <v>1581.81005859375</v>
      </c>
      <c r="F12">
        <v>1581.81005859375</v>
      </c>
      <c r="G12">
        <v>0</v>
      </c>
      <c r="H12">
        <v>0</v>
      </c>
      <c r="I12">
        <v>47844463.476736002</v>
      </c>
      <c r="J12">
        <v>0</v>
      </c>
      <c r="K12">
        <v>0</v>
      </c>
      <c r="L12">
        <v>0.12664907651715041</v>
      </c>
      <c r="M12">
        <v>3.6939313984168866E-2</v>
      </c>
      <c r="N12">
        <v>291</v>
      </c>
      <c r="O12">
        <v>87</v>
      </c>
      <c r="P12">
        <v>71</v>
      </c>
      <c r="Q12">
        <v>197</v>
      </c>
      <c r="R12">
        <v>111</v>
      </c>
      <c r="S12">
        <v>1.8067028042636084</v>
      </c>
    </row>
    <row r="13" spans="1:25" x14ac:dyDescent="0.35">
      <c r="A13" s="1">
        <v>45877.382638888892</v>
      </c>
      <c r="B13" s="147" t="s">
        <v>24</v>
      </c>
      <c r="C13">
        <v>1581.81005859375</v>
      </c>
      <c r="D13">
        <v>1581.81005859375</v>
      </c>
      <c r="E13">
        <v>1581.81005859375</v>
      </c>
      <c r="F13">
        <v>1581.81005859375</v>
      </c>
      <c r="G13">
        <v>0</v>
      </c>
      <c r="H13">
        <v>0</v>
      </c>
      <c r="I13">
        <v>47844463.476736002</v>
      </c>
      <c r="J13">
        <v>0</v>
      </c>
      <c r="K13">
        <v>0</v>
      </c>
      <c r="L13">
        <v>0.13720316622691292</v>
      </c>
      <c r="M13">
        <v>4.221635883905013E-2</v>
      </c>
      <c r="N13">
        <v>289</v>
      </c>
      <c r="O13">
        <v>89</v>
      </c>
      <c r="P13">
        <v>73</v>
      </c>
      <c r="Q13">
        <v>194</v>
      </c>
      <c r="R13">
        <v>112</v>
      </c>
      <c r="S13">
        <v>1.8341229207661633</v>
      </c>
    </row>
    <row r="14" spans="1:25" x14ac:dyDescent="0.35">
      <c r="A14" s="1">
        <v>45877.383333333331</v>
      </c>
      <c r="B14" s="147" t="s">
        <v>24</v>
      </c>
      <c r="C14">
        <v>1581.81005859375</v>
      </c>
      <c r="D14">
        <v>1581.81005859375</v>
      </c>
      <c r="E14">
        <v>1581.81005859375</v>
      </c>
      <c r="F14">
        <v>1581.81005859375</v>
      </c>
      <c r="G14">
        <v>0</v>
      </c>
      <c r="H14">
        <v>0</v>
      </c>
      <c r="I14">
        <v>47844463.476736002</v>
      </c>
      <c r="J14">
        <v>0</v>
      </c>
      <c r="K14">
        <v>0</v>
      </c>
      <c r="L14">
        <v>0.12137203166226913</v>
      </c>
      <c r="M14">
        <v>5.0131926121372031E-2</v>
      </c>
      <c r="N14">
        <v>284</v>
      </c>
      <c r="O14">
        <v>94</v>
      </c>
      <c r="P14">
        <v>69</v>
      </c>
      <c r="Q14">
        <v>194</v>
      </c>
      <c r="R14">
        <v>116</v>
      </c>
      <c r="S14">
        <v>1.8817858277201684</v>
      </c>
    </row>
    <row r="15" spans="1:25" x14ac:dyDescent="0.35">
      <c r="A15" s="1">
        <v>45877.384027777778</v>
      </c>
      <c r="B15" s="147" t="s">
        <v>24</v>
      </c>
      <c r="C15">
        <v>1581.81005859375</v>
      </c>
      <c r="D15">
        <v>1581.81005859375</v>
      </c>
      <c r="E15">
        <v>1581.81005859375</v>
      </c>
      <c r="F15">
        <v>1581.81005859375</v>
      </c>
      <c r="G15">
        <v>0</v>
      </c>
      <c r="H15">
        <v>0</v>
      </c>
      <c r="I15">
        <v>47844463.476736002</v>
      </c>
      <c r="J15">
        <v>0</v>
      </c>
      <c r="K15">
        <v>0</v>
      </c>
      <c r="L15">
        <v>0.11609498680738786</v>
      </c>
      <c r="M15">
        <v>5.8047493403693931E-2</v>
      </c>
      <c r="N15">
        <v>280</v>
      </c>
      <c r="O15">
        <v>98</v>
      </c>
      <c r="P15">
        <v>67</v>
      </c>
      <c r="Q15">
        <v>195</v>
      </c>
      <c r="R15">
        <v>117</v>
      </c>
      <c r="S15">
        <v>1.8392422531891661</v>
      </c>
    </row>
    <row r="16" spans="1:25" x14ac:dyDescent="0.35">
      <c r="A16" s="1">
        <v>45877.384722222225</v>
      </c>
      <c r="B16" s="147" t="s">
        <v>24</v>
      </c>
      <c r="C16">
        <v>1581.81005859375</v>
      </c>
      <c r="D16">
        <v>1581.81005859375</v>
      </c>
      <c r="E16">
        <v>1581.81005859375</v>
      </c>
      <c r="F16">
        <v>1581.81005859375</v>
      </c>
      <c r="G16">
        <v>0</v>
      </c>
      <c r="H16">
        <v>0</v>
      </c>
      <c r="I16">
        <v>47844463.476736002</v>
      </c>
      <c r="J16">
        <v>0</v>
      </c>
      <c r="K16">
        <v>0</v>
      </c>
      <c r="L16">
        <v>0.10290237467018469</v>
      </c>
      <c r="M16">
        <v>5.8047493403693931E-2</v>
      </c>
      <c r="N16">
        <v>278</v>
      </c>
      <c r="O16">
        <v>100</v>
      </c>
      <c r="P16">
        <v>61</v>
      </c>
      <c r="Q16">
        <v>200</v>
      </c>
      <c r="R16">
        <v>118</v>
      </c>
      <c r="S16">
        <v>1.8800587611302904</v>
      </c>
    </row>
    <row r="17" spans="1:19" x14ac:dyDescent="0.35">
      <c r="A17" s="1">
        <v>45877.385416666664</v>
      </c>
      <c r="B17" s="147" t="s">
        <v>24</v>
      </c>
      <c r="C17">
        <v>1588.5400390625</v>
      </c>
      <c r="D17">
        <v>1589.5799560546875</v>
      </c>
      <c r="E17">
        <v>1587.6300048828125</v>
      </c>
      <c r="F17">
        <v>1589.5799560546875</v>
      </c>
      <c r="G17">
        <v>44910366</v>
      </c>
      <c r="H17">
        <v>44910366</v>
      </c>
      <c r="I17">
        <v>47844463.476736002</v>
      </c>
      <c r="J17">
        <v>4.9120293670689144E-3</v>
      </c>
      <c r="K17">
        <v>7.7698974609375</v>
      </c>
      <c r="L17">
        <v>0.27704485488126651</v>
      </c>
      <c r="M17">
        <v>3.1662269129287601E-2</v>
      </c>
      <c r="N17">
        <v>290</v>
      </c>
      <c r="O17">
        <v>88</v>
      </c>
      <c r="P17">
        <v>56</v>
      </c>
      <c r="Q17">
        <v>80</v>
      </c>
      <c r="R17">
        <v>243</v>
      </c>
      <c r="S17">
        <v>0.88681129080448062</v>
      </c>
    </row>
    <row r="18" spans="1:19" x14ac:dyDescent="0.35">
      <c r="A18" s="1">
        <v>45877.386111111111</v>
      </c>
      <c r="B18" s="147" t="s">
        <v>24</v>
      </c>
      <c r="C18">
        <v>1587.97998046875</v>
      </c>
      <c r="D18">
        <v>1588.4200439453125</v>
      </c>
      <c r="E18">
        <v>1587.5799560546875</v>
      </c>
      <c r="F18">
        <v>1588.4200439453125</v>
      </c>
      <c r="G18">
        <v>13508393</v>
      </c>
      <c r="H18">
        <v>58418759</v>
      </c>
      <c r="I18">
        <v>47844463.476736002</v>
      </c>
      <c r="J18">
        <v>4.1787478311010769E-3</v>
      </c>
      <c r="K18">
        <v>6.6099853515625</v>
      </c>
      <c r="L18">
        <v>0.36411609498680741</v>
      </c>
      <c r="M18">
        <v>4.221635883905013E-2</v>
      </c>
      <c r="N18">
        <v>280</v>
      </c>
      <c r="O18">
        <v>98</v>
      </c>
      <c r="P18">
        <v>95</v>
      </c>
      <c r="Q18">
        <v>88</v>
      </c>
      <c r="R18">
        <v>196</v>
      </c>
      <c r="S18">
        <v>1.2840936227919297</v>
      </c>
    </row>
    <row r="19" spans="1:19" x14ac:dyDescent="0.35">
      <c r="A19" s="1">
        <v>45877.386805555558</v>
      </c>
      <c r="B19" s="147" t="s">
        <v>24</v>
      </c>
      <c r="C19">
        <v>1587.6700439453125</v>
      </c>
      <c r="D19">
        <v>1587.6800537109375</v>
      </c>
      <c r="E19">
        <v>1587.22998046875</v>
      </c>
      <c r="F19">
        <v>1587.43994140625</v>
      </c>
      <c r="G19">
        <v>13416396</v>
      </c>
      <c r="H19">
        <v>71835155</v>
      </c>
      <c r="I19">
        <v>47844463.476736002</v>
      </c>
      <c r="J19">
        <v>3.5591395957521223E-3</v>
      </c>
      <c r="K19">
        <v>5.6298828125</v>
      </c>
      <c r="L19">
        <v>0.33773087071240104</v>
      </c>
      <c r="M19">
        <v>4.221635883905013E-2</v>
      </c>
      <c r="N19">
        <v>275</v>
      </c>
      <c r="O19">
        <v>102</v>
      </c>
      <c r="P19">
        <v>119</v>
      </c>
      <c r="Q19">
        <v>122</v>
      </c>
      <c r="R19">
        <v>138</v>
      </c>
      <c r="S19">
        <v>1.3450653471561713</v>
      </c>
    </row>
    <row r="20" spans="1:19" x14ac:dyDescent="0.35">
      <c r="A20" s="1">
        <v>45877.387499999997</v>
      </c>
      <c r="B20" s="147" t="s">
        <v>24</v>
      </c>
      <c r="C20">
        <v>1588.1800537109375</v>
      </c>
      <c r="D20">
        <v>1588.5899658203125</v>
      </c>
      <c r="E20">
        <v>1587.6500244140625</v>
      </c>
      <c r="F20">
        <v>1588.1600341796875</v>
      </c>
      <c r="G20">
        <v>11799056</v>
      </c>
      <c r="H20">
        <v>83634211</v>
      </c>
      <c r="I20">
        <v>47844463.476736002</v>
      </c>
      <c r="J20">
        <v>4.0143729972122646E-3</v>
      </c>
      <c r="K20">
        <v>6.3499755859375</v>
      </c>
      <c r="L20">
        <v>0.33509234828496043</v>
      </c>
      <c r="M20">
        <v>4.221635883905013E-2</v>
      </c>
      <c r="N20">
        <v>264</v>
      </c>
      <c r="O20">
        <v>113</v>
      </c>
      <c r="P20">
        <v>130</v>
      </c>
      <c r="Q20">
        <v>122</v>
      </c>
      <c r="R20">
        <v>127</v>
      </c>
      <c r="S20">
        <v>1.3283662203570923</v>
      </c>
    </row>
    <row r="21" spans="1:19" x14ac:dyDescent="0.35">
      <c r="A21" s="1">
        <v>45877.388194444444</v>
      </c>
      <c r="B21" s="147" t="s">
        <v>24</v>
      </c>
      <c r="C21">
        <v>1587.27001953125</v>
      </c>
      <c r="D21">
        <v>1588.469970703125</v>
      </c>
      <c r="E21">
        <v>1587.260009765625</v>
      </c>
      <c r="F21">
        <v>1588.06005859375</v>
      </c>
      <c r="G21">
        <v>12562028</v>
      </c>
      <c r="H21">
        <v>96196239</v>
      </c>
      <c r="I21">
        <v>47844463.476736002</v>
      </c>
      <c r="J21">
        <v>3.9511697160127639E-3</v>
      </c>
      <c r="K21">
        <v>6.25</v>
      </c>
      <c r="L21">
        <v>0.30606860158311344</v>
      </c>
      <c r="M21">
        <v>3.9577836411609502E-2</v>
      </c>
      <c r="N21">
        <v>255</v>
      </c>
      <c r="O21">
        <v>122</v>
      </c>
      <c r="P21">
        <v>128</v>
      </c>
      <c r="Q21">
        <v>133</v>
      </c>
      <c r="R21">
        <v>118</v>
      </c>
      <c r="S21">
        <v>1.2305888489429708</v>
      </c>
    </row>
    <row r="22" spans="1:19" x14ac:dyDescent="0.35">
      <c r="A22" s="1">
        <v>45877.388888888891</v>
      </c>
      <c r="B22" s="147" t="s">
        <v>24</v>
      </c>
      <c r="C22">
        <v>1587.0799560546875</v>
      </c>
      <c r="D22">
        <v>1587.31005859375</v>
      </c>
      <c r="E22">
        <v>1586.800048828125</v>
      </c>
      <c r="F22">
        <v>1586.8900146484375</v>
      </c>
      <c r="G22">
        <v>11964204</v>
      </c>
      <c r="H22">
        <v>108160443</v>
      </c>
      <c r="I22">
        <v>47844463.476736002</v>
      </c>
      <c r="J22">
        <v>3.2114829635131086E-3</v>
      </c>
      <c r="K22">
        <v>5.0799560546875</v>
      </c>
      <c r="L22">
        <v>0.27968337730870713</v>
      </c>
      <c r="M22">
        <v>4.4854881266490766E-2</v>
      </c>
      <c r="N22">
        <v>251</v>
      </c>
      <c r="O22">
        <v>126</v>
      </c>
      <c r="P22">
        <v>124</v>
      </c>
      <c r="Q22">
        <v>143</v>
      </c>
      <c r="R22">
        <v>112</v>
      </c>
      <c r="S22">
        <v>1.2995566124454212</v>
      </c>
    </row>
    <row r="23" spans="1:19" x14ac:dyDescent="0.35">
      <c r="A23" s="1">
        <v>45877.38958333333</v>
      </c>
      <c r="B23" s="147" t="s">
        <v>24</v>
      </c>
      <c r="C23">
        <v>1587.050048828125</v>
      </c>
      <c r="D23">
        <v>1587.6700439453125</v>
      </c>
      <c r="E23">
        <v>1586.9100341796875</v>
      </c>
      <c r="F23">
        <v>1587.510009765625</v>
      </c>
      <c r="G23">
        <v>10760876</v>
      </c>
      <c r="H23">
        <v>118921319</v>
      </c>
      <c r="I23">
        <v>47844463.476736002</v>
      </c>
      <c r="J23">
        <v>3.6034359124902339E-3</v>
      </c>
      <c r="K23">
        <v>5.699951171875</v>
      </c>
      <c r="L23">
        <v>0.26649076517150394</v>
      </c>
      <c r="M23">
        <v>5.2770448548812667E-2</v>
      </c>
      <c r="N23">
        <v>243</v>
      </c>
      <c r="O23">
        <v>134</v>
      </c>
      <c r="P23">
        <v>123</v>
      </c>
      <c r="Q23">
        <v>156</v>
      </c>
      <c r="R23">
        <v>100</v>
      </c>
      <c r="S23">
        <v>1.2531740424701374</v>
      </c>
    </row>
    <row r="24" spans="1:19" x14ac:dyDescent="0.35">
      <c r="A24" s="1">
        <v>45877.390277777777</v>
      </c>
      <c r="B24" s="147" t="s">
        <v>24</v>
      </c>
      <c r="C24">
        <v>1586.5699462890625</v>
      </c>
      <c r="D24">
        <v>1587.030029296875</v>
      </c>
      <c r="E24">
        <v>1586.050048828125</v>
      </c>
      <c r="F24">
        <v>1587.010009765625</v>
      </c>
      <c r="G24">
        <v>9498681</v>
      </c>
      <c r="H24">
        <v>128420000</v>
      </c>
      <c r="I24">
        <v>47844463.476736002</v>
      </c>
      <c r="J24">
        <v>3.2873423352092128E-3</v>
      </c>
      <c r="K24">
        <v>5.199951171875</v>
      </c>
      <c r="L24">
        <v>0.27704485488126651</v>
      </c>
      <c r="M24">
        <v>5.5408970976253295E-2</v>
      </c>
      <c r="N24">
        <v>236</v>
      </c>
      <c r="O24">
        <v>141</v>
      </c>
      <c r="P24">
        <v>125</v>
      </c>
      <c r="Q24">
        <v>161</v>
      </c>
      <c r="R24">
        <v>93</v>
      </c>
      <c r="S24">
        <v>1.2740475358888579</v>
      </c>
    </row>
    <row r="25" spans="1:19" x14ac:dyDescent="0.35">
      <c r="A25" s="1">
        <v>45877.390972222223</v>
      </c>
      <c r="B25" s="147" t="s">
        <v>24</v>
      </c>
      <c r="C25">
        <v>1586.050048828125</v>
      </c>
      <c r="D25">
        <v>1586.5799560546875</v>
      </c>
      <c r="E25">
        <v>1585.6400146484375</v>
      </c>
      <c r="F25">
        <v>1586.1600341796875</v>
      </c>
      <c r="G25">
        <v>11539866</v>
      </c>
      <c r="H25">
        <v>139959866</v>
      </c>
      <c r="I25">
        <v>47844463.476736002</v>
      </c>
      <c r="J25">
        <v>2.7499986880881802E-3</v>
      </c>
      <c r="K25">
        <v>4.3499755859375</v>
      </c>
      <c r="L25">
        <v>0.24010554089709762</v>
      </c>
      <c r="M25">
        <v>4.7493403693931395E-2</v>
      </c>
      <c r="N25">
        <v>226</v>
      </c>
      <c r="O25">
        <v>151</v>
      </c>
      <c r="P25">
        <v>119</v>
      </c>
      <c r="Q25">
        <v>161</v>
      </c>
      <c r="R25">
        <v>99</v>
      </c>
      <c r="S25">
        <v>1.2599031895770867</v>
      </c>
    </row>
    <row r="26" spans="1:19" x14ac:dyDescent="0.35">
      <c r="A26" s="1">
        <v>45877.39166666667</v>
      </c>
      <c r="B26" s="147" t="s">
        <v>24</v>
      </c>
      <c r="C26">
        <v>1584.9200439453125</v>
      </c>
      <c r="D26">
        <v>1585.6600341796875</v>
      </c>
      <c r="E26">
        <v>1584.9200439453125</v>
      </c>
      <c r="F26">
        <v>1585.6600341796875</v>
      </c>
      <c r="G26">
        <v>14298663</v>
      </c>
      <c r="H26">
        <v>154258529</v>
      </c>
      <c r="I26">
        <v>47844463.476736002</v>
      </c>
      <c r="J26">
        <v>2.4339051108071591E-3</v>
      </c>
      <c r="K26">
        <v>3.8499755859375</v>
      </c>
      <c r="L26">
        <v>0.25065963060686014</v>
      </c>
      <c r="M26">
        <v>4.221635883905013E-2</v>
      </c>
      <c r="N26">
        <v>218</v>
      </c>
      <c r="O26">
        <v>160</v>
      </c>
      <c r="P26">
        <v>116</v>
      </c>
      <c r="Q26">
        <v>166</v>
      </c>
      <c r="R26">
        <v>97</v>
      </c>
      <c r="S26">
        <v>1.2680119033896815</v>
      </c>
    </row>
    <row r="27" spans="1:19" x14ac:dyDescent="0.35">
      <c r="A27" s="1">
        <v>45877.392361111109</v>
      </c>
      <c r="B27" s="147" t="s">
        <v>24</v>
      </c>
      <c r="C27">
        <v>1584.97998046875</v>
      </c>
      <c r="D27">
        <v>1585.18994140625</v>
      </c>
      <c r="E27">
        <v>1584.8199462890625</v>
      </c>
      <c r="F27">
        <v>1585.1700439453125</v>
      </c>
      <c r="G27">
        <v>17130507</v>
      </c>
      <c r="H27">
        <v>171389036</v>
      </c>
      <c r="I27">
        <v>47844463.476736002</v>
      </c>
      <c r="J27">
        <v>2.1241395787744395E-3</v>
      </c>
      <c r="K27">
        <v>3.3599853515625</v>
      </c>
      <c r="L27">
        <v>0.22955145118733508</v>
      </c>
      <c r="M27">
        <v>4.7493403693931395E-2</v>
      </c>
      <c r="N27">
        <v>213</v>
      </c>
      <c r="O27">
        <v>165</v>
      </c>
      <c r="P27">
        <v>110</v>
      </c>
      <c r="Q27">
        <v>177</v>
      </c>
      <c r="R27">
        <v>92</v>
      </c>
      <c r="S27">
        <v>1.293452647910283</v>
      </c>
    </row>
    <row r="28" spans="1:19" x14ac:dyDescent="0.35">
      <c r="A28" s="1">
        <v>45877.393055555556</v>
      </c>
      <c r="B28" s="147" t="s">
        <v>24</v>
      </c>
      <c r="C28">
        <v>1585.1700439453125</v>
      </c>
      <c r="D28">
        <v>1585.6099853515625</v>
      </c>
      <c r="E28">
        <v>1585</v>
      </c>
      <c r="F28">
        <v>1585.0400390625</v>
      </c>
      <c r="G28">
        <v>10823063</v>
      </c>
      <c r="H28">
        <v>182212099</v>
      </c>
      <c r="I28">
        <v>47844463.476736002</v>
      </c>
      <c r="J28">
        <v>2.0419521618300338E-3</v>
      </c>
      <c r="K28">
        <v>3.22998046875</v>
      </c>
      <c r="L28">
        <v>0.24802110817941952</v>
      </c>
      <c r="M28">
        <v>4.4854881266490766E-2</v>
      </c>
      <c r="N28">
        <v>210</v>
      </c>
      <c r="O28">
        <v>168</v>
      </c>
      <c r="P28">
        <v>117</v>
      </c>
      <c r="Q28">
        <v>171</v>
      </c>
      <c r="R28">
        <v>91</v>
      </c>
      <c r="S28">
        <v>1.2970000401030017</v>
      </c>
    </row>
    <row r="29" spans="1:19" x14ac:dyDescent="0.35">
      <c r="A29" s="1">
        <v>45877.393750000003</v>
      </c>
      <c r="B29" s="147" t="s">
        <v>24</v>
      </c>
      <c r="C29">
        <v>1585.25</v>
      </c>
      <c r="D29">
        <v>1585.780029296875</v>
      </c>
      <c r="E29">
        <v>1585.25</v>
      </c>
      <c r="F29">
        <v>1585.3499755859375</v>
      </c>
      <c r="G29">
        <v>8926350</v>
      </c>
      <c r="H29">
        <v>191138449</v>
      </c>
      <c r="I29">
        <v>47844463.476736002</v>
      </c>
      <c r="J29">
        <v>2.2378900506768384E-3</v>
      </c>
      <c r="K29">
        <v>3.5399169921875</v>
      </c>
      <c r="L29">
        <v>0.24538258575197888</v>
      </c>
      <c r="M29">
        <v>4.7493403693931395E-2</v>
      </c>
      <c r="N29">
        <v>210</v>
      </c>
      <c r="O29">
        <v>168</v>
      </c>
      <c r="P29">
        <v>121</v>
      </c>
      <c r="Q29">
        <v>168</v>
      </c>
      <c r="R29">
        <v>90</v>
      </c>
      <c r="S29">
        <v>1.2942333153161676</v>
      </c>
    </row>
    <row r="30" spans="1:19" x14ac:dyDescent="0.35">
      <c r="A30" s="1">
        <v>45877.394444444442</v>
      </c>
      <c r="B30" s="147" t="s">
        <v>24</v>
      </c>
      <c r="C30">
        <v>1585.3800048828125</v>
      </c>
      <c r="D30">
        <v>1585.68994140625</v>
      </c>
      <c r="E30">
        <v>1585.1600341796875</v>
      </c>
      <c r="F30">
        <v>1585.3399658203125</v>
      </c>
      <c r="G30">
        <v>8452751</v>
      </c>
      <c r="H30">
        <v>199591200</v>
      </c>
      <c r="I30">
        <v>47844463.476736002</v>
      </c>
      <c r="J30">
        <v>2.2315620054285368E-3</v>
      </c>
      <c r="K30">
        <v>3.5299072265625</v>
      </c>
      <c r="L30">
        <v>0.26649076517150394</v>
      </c>
      <c r="M30">
        <v>5.0131926121372031E-2</v>
      </c>
      <c r="N30">
        <v>214</v>
      </c>
      <c r="O30">
        <v>164</v>
      </c>
      <c r="P30">
        <v>125</v>
      </c>
      <c r="Q30">
        <v>168</v>
      </c>
      <c r="R30">
        <v>86</v>
      </c>
      <c r="S30">
        <v>1.2794803011086082</v>
      </c>
    </row>
    <row r="31" spans="1:19" x14ac:dyDescent="0.35">
      <c r="A31" s="1">
        <v>45877.395138888889</v>
      </c>
      <c r="B31" s="147" t="s">
        <v>24</v>
      </c>
      <c r="C31">
        <v>1585.3599853515625</v>
      </c>
      <c r="D31">
        <v>1585.7900390625</v>
      </c>
      <c r="E31">
        <v>1585.219970703125</v>
      </c>
      <c r="F31">
        <v>1585.47998046875</v>
      </c>
      <c r="G31">
        <v>8592894</v>
      </c>
      <c r="H31">
        <v>208184094</v>
      </c>
      <c r="I31">
        <v>47844463.476736002</v>
      </c>
      <c r="J31">
        <v>2.3200774676212445E-3</v>
      </c>
      <c r="K31">
        <v>3.669921875</v>
      </c>
      <c r="L31">
        <v>0.24802110817941952</v>
      </c>
      <c r="M31">
        <v>4.7493403693931395E-2</v>
      </c>
      <c r="N31">
        <v>208</v>
      </c>
      <c r="O31">
        <v>170</v>
      </c>
      <c r="P31">
        <v>123</v>
      </c>
      <c r="Q31">
        <v>167</v>
      </c>
      <c r="R31">
        <v>89</v>
      </c>
      <c r="S31">
        <v>1.2691294764217349</v>
      </c>
    </row>
    <row r="32" spans="1:19" x14ac:dyDescent="0.35">
      <c r="A32" s="1">
        <v>45877.395833333336</v>
      </c>
      <c r="B32" s="147" t="s">
        <v>24</v>
      </c>
      <c r="C32">
        <v>1585.800048828125</v>
      </c>
      <c r="D32">
        <v>1585.8699951171875</v>
      </c>
      <c r="E32">
        <v>1585.0999755859375</v>
      </c>
      <c r="F32">
        <v>1585.0999755859375</v>
      </c>
      <c r="G32">
        <v>16266867</v>
      </c>
      <c r="H32">
        <v>224450961</v>
      </c>
      <c r="I32">
        <v>47844463.476736002</v>
      </c>
      <c r="J32">
        <v>2.079843262036328E-3</v>
      </c>
      <c r="K32">
        <v>3.2899169921875</v>
      </c>
      <c r="L32">
        <v>0.25065963060686014</v>
      </c>
      <c r="M32">
        <v>5.8047493403693931E-2</v>
      </c>
      <c r="N32">
        <v>212</v>
      </c>
      <c r="O32">
        <v>166</v>
      </c>
      <c r="P32">
        <v>126</v>
      </c>
      <c r="Q32">
        <v>172</v>
      </c>
      <c r="R32">
        <v>81</v>
      </c>
      <c r="S32">
        <v>1.3002419357183934</v>
      </c>
    </row>
    <row r="33" spans="1:19" x14ac:dyDescent="0.35">
      <c r="A33" s="1">
        <v>45877.396527777775</v>
      </c>
      <c r="B33" s="147" t="s">
        <v>24</v>
      </c>
      <c r="C33">
        <v>1585.6800537109375</v>
      </c>
      <c r="D33">
        <v>1585.8199462890625</v>
      </c>
      <c r="E33">
        <v>1585.4300537109375</v>
      </c>
      <c r="F33">
        <v>1585.5699462890625</v>
      </c>
      <c r="G33">
        <v>7859428</v>
      </c>
      <c r="H33">
        <v>232310389</v>
      </c>
      <c r="I33">
        <v>47844463.476736002</v>
      </c>
      <c r="J33">
        <v>2.3769527035724441E-3</v>
      </c>
      <c r="K33">
        <v>3.7598876953125</v>
      </c>
      <c r="L33">
        <v>0.24802110817941952</v>
      </c>
      <c r="M33">
        <v>5.2770448548812667E-2</v>
      </c>
      <c r="N33">
        <v>207</v>
      </c>
      <c r="O33">
        <v>171</v>
      </c>
      <c r="P33">
        <v>121</v>
      </c>
      <c r="Q33">
        <v>174</v>
      </c>
      <c r="R33">
        <v>84</v>
      </c>
      <c r="S33">
        <v>1.2876980817758179</v>
      </c>
    </row>
    <row r="34" spans="1:19" x14ac:dyDescent="0.35">
      <c r="A34" s="1">
        <v>45877.397222222222</v>
      </c>
      <c r="B34" s="147" t="s">
        <v>24</v>
      </c>
      <c r="C34">
        <v>1585.72998046875</v>
      </c>
      <c r="D34">
        <v>1585.8399658203125</v>
      </c>
      <c r="E34">
        <v>1585.47998046875</v>
      </c>
      <c r="F34">
        <v>1585.5899658203125</v>
      </c>
      <c r="G34">
        <v>9467728</v>
      </c>
      <c r="H34">
        <v>241778117</v>
      </c>
      <c r="I34">
        <v>47844463.476736002</v>
      </c>
      <c r="J34">
        <v>2.3896087940690472E-3</v>
      </c>
      <c r="K34">
        <v>3.7799072265625</v>
      </c>
      <c r="L34">
        <v>0.25065963060686014</v>
      </c>
      <c r="M34">
        <v>5.2770448548812667E-2</v>
      </c>
      <c r="N34">
        <v>210</v>
      </c>
      <c r="O34">
        <v>168</v>
      </c>
      <c r="P34">
        <v>126</v>
      </c>
      <c r="Q34">
        <v>171</v>
      </c>
      <c r="R34">
        <v>82</v>
      </c>
      <c r="S34">
        <v>1.2831119541363714</v>
      </c>
    </row>
    <row r="35" spans="1:19" x14ac:dyDescent="0.35">
      <c r="A35" s="1">
        <v>45877.397916666669</v>
      </c>
      <c r="B35" s="147" t="s">
        <v>24</v>
      </c>
      <c r="C35">
        <v>1585.989990234375</v>
      </c>
      <c r="D35">
        <v>1585.989990234375</v>
      </c>
      <c r="E35">
        <v>1585.3199462890625</v>
      </c>
      <c r="F35">
        <v>1585.7099609375</v>
      </c>
      <c r="G35">
        <v>10218936</v>
      </c>
      <c r="H35">
        <v>251997053</v>
      </c>
      <c r="I35">
        <v>47844463.476736002</v>
      </c>
      <c r="J35">
        <v>2.4654681657651518E-3</v>
      </c>
      <c r="K35">
        <v>3.89990234375</v>
      </c>
      <c r="L35">
        <v>0.23746701846965698</v>
      </c>
      <c r="M35">
        <v>5.8047493403693931E-2</v>
      </c>
      <c r="N35">
        <v>206</v>
      </c>
      <c r="O35">
        <v>172</v>
      </c>
      <c r="P35">
        <v>125</v>
      </c>
      <c r="Q35">
        <v>171</v>
      </c>
      <c r="R35">
        <v>83</v>
      </c>
      <c r="S35">
        <v>1.2773083369795748</v>
      </c>
    </row>
    <row r="36" spans="1:19" x14ac:dyDescent="0.35">
      <c r="A36" s="1">
        <v>45877.398611111108</v>
      </c>
      <c r="B36" s="147" t="s">
        <v>24</v>
      </c>
      <c r="C36">
        <v>1585.949951171875</v>
      </c>
      <c r="D36">
        <v>1586.0999755859375</v>
      </c>
      <c r="E36">
        <v>1585.47998046875</v>
      </c>
      <c r="F36">
        <v>1585.47998046875</v>
      </c>
      <c r="G36">
        <v>8593830</v>
      </c>
      <c r="H36">
        <v>260590883</v>
      </c>
      <c r="I36">
        <v>47844463.476736002</v>
      </c>
      <c r="J36">
        <v>2.3200774676212445E-3</v>
      </c>
      <c r="K36">
        <v>3.669921875</v>
      </c>
      <c r="L36">
        <v>0.26912928759894461</v>
      </c>
      <c r="M36">
        <v>5.8047493403693931E-2</v>
      </c>
      <c r="N36">
        <v>208</v>
      </c>
      <c r="O36">
        <v>170</v>
      </c>
      <c r="P36">
        <v>129</v>
      </c>
      <c r="Q36">
        <v>173</v>
      </c>
      <c r="R36">
        <v>77</v>
      </c>
      <c r="S36">
        <v>1.2723154140536699</v>
      </c>
    </row>
    <row r="37" spans="1:19" x14ac:dyDescent="0.35">
      <c r="A37" s="1">
        <v>45877.399305555555</v>
      </c>
      <c r="B37" s="147" t="s">
        <v>24</v>
      </c>
      <c r="C37">
        <v>1585.8800048828125</v>
      </c>
      <c r="D37">
        <v>1586.030029296875</v>
      </c>
      <c r="E37">
        <v>1585.4100341796875</v>
      </c>
      <c r="F37">
        <v>1585.68994140625</v>
      </c>
      <c r="G37">
        <v>7434139</v>
      </c>
      <c r="H37">
        <v>268025022</v>
      </c>
      <c r="I37">
        <v>47844463.476736002</v>
      </c>
      <c r="J37">
        <v>2.4528120752685483E-3</v>
      </c>
      <c r="K37">
        <v>3.8798828125</v>
      </c>
      <c r="L37">
        <v>0.25857519788918204</v>
      </c>
      <c r="M37">
        <v>4.7493403693931395E-2</v>
      </c>
      <c r="N37">
        <v>206</v>
      </c>
      <c r="O37">
        <v>172</v>
      </c>
      <c r="P37">
        <v>131</v>
      </c>
      <c r="Q37">
        <v>174</v>
      </c>
      <c r="R37">
        <v>74</v>
      </c>
      <c r="S37">
        <v>1.2728479750103148</v>
      </c>
    </row>
    <row r="38" spans="1:19" x14ac:dyDescent="0.35">
      <c r="A38" s="1">
        <v>45877.4</v>
      </c>
      <c r="B38" s="147" t="s">
        <v>24</v>
      </c>
      <c r="C38">
        <v>1585.719970703125</v>
      </c>
      <c r="D38">
        <v>1586.280029296875</v>
      </c>
      <c r="E38">
        <v>1585.449951171875</v>
      </c>
      <c r="F38">
        <v>1586.0699462890625</v>
      </c>
      <c r="G38">
        <v>6539566</v>
      </c>
      <c r="H38">
        <v>274564588</v>
      </c>
      <c r="I38">
        <v>47844463.476736002</v>
      </c>
      <c r="J38">
        <v>2.6930462808534652E-3</v>
      </c>
      <c r="K38">
        <v>4.2598876953125</v>
      </c>
      <c r="L38">
        <v>0.26912928759894461</v>
      </c>
      <c r="M38">
        <v>5.2770448548812667E-2</v>
      </c>
      <c r="N38">
        <v>210</v>
      </c>
      <c r="O38">
        <v>169</v>
      </c>
      <c r="P38">
        <v>125</v>
      </c>
      <c r="Q38">
        <v>175</v>
      </c>
      <c r="R38">
        <v>79</v>
      </c>
      <c r="S38">
        <v>1.2609448401153163</v>
      </c>
    </row>
    <row r="39" spans="1:19" x14ac:dyDescent="0.35">
      <c r="A39" s="1">
        <v>45877.400694444441</v>
      </c>
      <c r="B39" s="147" t="s">
        <v>24</v>
      </c>
      <c r="C39">
        <v>1585.3599853515625</v>
      </c>
      <c r="D39">
        <v>1585.6300048828125</v>
      </c>
      <c r="E39">
        <v>1585.1600341796875</v>
      </c>
      <c r="F39">
        <v>1585.6300048828125</v>
      </c>
      <c r="G39">
        <v>10474797</v>
      </c>
      <c r="H39">
        <v>285039385</v>
      </c>
      <c r="I39">
        <v>47844463.476736002</v>
      </c>
      <c r="J39">
        <v>2.4149209750622541E-3</v>
      </c>
      <c r="K39">
        <v>3.8199462890625</v>
      </c>
      <c r="L39">
        <v>0.25065963060686014</v>
      </c>
      <c r="M39">
        <v>5.0131926121372031E-2</v>
      </c>
      <c r="N39">
        <v>201</v>
      </c>
      <c r="O39">
        <v>178</v>
      </c>
      <c r="P39">
        <v>122</v>
      </c>
      <c r="Q39">
        <v>173</v>
      </c>
      <c r="R39">
        <v>84</v>
      </c>
      <c r="S39">
        <v>1.267924019615229</v>
      </c>
    </row>
    <row r="40" spans="1:19" x14ac:dyDescent="0.35">
      <c r="A40" s="1">
        <v>45877.401388888888</v>
      </c>
      <c r="B40" s="147" t="s">
        <v>24</v>
      </c>
      <c r="C40">
        <v>1585.0799560546875</v>
      </c>
      <c r="D40">
        <v>1585.5999755859375</v>
      </c>
      <c r="E40">
        <v>1585.0799560546875</v>
      </c>
      <c r="F40">
        <v>1585.4300537109375</v>
      </c>
      <c r="G40">
        <v>7113908</v>
      </c>
      <c r="H40">
        <v>292153293</v>
      </c>
      <c r="I40">
        <v>47844463.476736002</v>
      </c>
      <c r="J40">
        <v>2.2885144126632518E-3</v>
      </c>
      <c r="K40">
        <v>3.6199951171875</v>
      </c>
      <c r="L40">
        <v>0.23746701846965698</v>
      </c>
      <c r="M40">
        <v>5.8047493403693931E-2</v>
      </c>
      <c r="N40">
        <v>207</v>
      </c>
      <c r="O40">
        <v>172</v>
      </c>
      <c r="P40">
        <v>120</v>
      </c>
      <c r="Q40">
        <v>176</v>
      </c>
      <c r="R40">
        <v>83</v>
      </c>
      <c r="S40">
        <v>1.2662574625466576</v>
      </c>
    </row>
    <row r="41" spans="1:19" x14ac:dyDescent="0.35">
      <c r="A41" s="1">
        <v>45877.402083333334</v>
      </c>
      <c r="B41" s="147" t="s">
        <v>24</v>
      </c>
      <c r="C41">
        <v>1584.52001953125</v>
      </c>
      <c r="D41">
        <v>1585.52001953125</v>
      </c>
      <c r="E41">
        <v>1584.52001953125</v>
      </c>
      <c r="F41">
        <v>1585.43994140625</v>
      </c>
      <c r="G41">
        <v>7152095</v>
      </c>
      <c r="H41">
        <v>299305388</v>
      </c>
      <c r="I41">
        <v>47844463.476736002</v>
      </c>
      <c r="J41">
        <v>2.294765286628038E-3</v>
      </c>
      <c r="K41">
        <v>3.6298828125</v>
      </c>
      <c r="L41">
        <v>0.24274406332453827</v>
      </c>
      <c r="M41">
        <v>5.2770448548812667E-2</v>
      </c>
      <c r="N41">
        <v>200</v>
      </c>
      <c r="O41">
        <v>179</v>
      </c>
      <c r="P41">
        <v>122</v>
      </c>
      <c r="Q41">
        <v>173</v>
      </c>
      <c r="R41">
        <v>84</v>
      </c>
      <c r="S41">
        <v>1.2649329410483994</v>
      </c>
    </row>
    <row r="42" spans="1:19" x14ac:dyDescent="0.35">
      <c r="A42" s="1">
        <v>45877.402777777781</v>
      </c>
      <c r="B42" s="147" t="s">
        <v>24</v>
      </c>
      <c r="C42">
        <v>1584.8699951171875</v>
      </c>
      <c r="D42">
        <v>1584.93994140625</v>
      </c>
      <c r="E42">
        <v>1584.3699951171875</v>
      </c>
      <c r="F42">
        <v>1584.75</v>
      </c>
      <c r="G42">
        <v>8729209</v>
      </c>
      <c r="H42">
        <v>308034597</v>
      </c>
      <c r="I42">
        <v>47844463.476736002</v>
      </c>
      <c r="J42">
        <v>1.8585931921963163E-3</v>
      </c>
      <c r="K42">
        <v>2.93994140625</v>
      </c>
      <c r="L42">
        <v>0.21635883905013192</v>
      </c>
      <c r="M42">
        <v>5.8047493403693931E-2</v>
      </c>
      <c r="N42">
        <v>189</v>
      </c>
      <c r="O42">
        <v>190</v>
      </c>
      <c r="P42">
        <v>115</v>
      </c>
      <c r="Q42">
        <v>182</v>
      </c>
      <c r="R42">
        <v>82</v>
      </c>
      <c r="S42">
        <v>1.2661278015913757</v>
      </c>
    </row>
    <row r="43" spans="1:19" x14ac:dyDescent="0.35">
      <c r="A43" s="1">
        <v>45877.40347222222</v>
      </c>
      <c r="B43" s="147" t="s">
        <v>24</v>
      </c>
      <c r="C43">
        <v>1584.3599853515625</v>
      </c>
      <c r="D43">
        <v>1584.8499755859375</v>
      </c>
      <c r="E43">
        <v>1584.3599853515625</v>
      </c>
      <c r="F43">
        <v>1584.800048828125</v>
      </c>
      <c r="G43">
        <v>12472189</v>
      </c>
      <c r="H43">
        <v>320506786</v>
      </c>
      <c r="I43">
        <v>47844463.476736002</v>
      </c>
      <c r="J43">
        <v>1.8902334184378248E-3</v>
      </c>
      <c r="K43">
        <v>2.989990234375</v>
      </c>
      <c r="L43">
        <v>0.21635883905013192</v>
      </c>
      <c r="M43">
        <v>6.3324538258575203E-2</v>
      </c>
      <c r="N43">
        <v>188</v>
      </c>
      <c r="O43">
        <v>191</v>
      </c>
      <c r="P43">
        <v>118</v>
      </c>
      <c r="Q43">
        <v>184</v>
      </c>
      <c r="R43">
        <v>77</v>
      </c>
      <c r="S43">
        <v>1.2628058380753753</v>
      </c>
    </row>
    <row r="44" spans="1:19" x14ac:dyDescent="0.35">
      <c r="A44" s="1">
        <v>45877.404166666667</v>
      </c>
      <c r="B44" s="147" t="s">
        <v>24</v>
      </c>
      <c r="C44">
        <v>1584.2900390625</v>
      </c>
      <c r="D44">
        <v>1584.489990234375</v>
      </c>
      <c r="E44">
        <v>1584.02001953125</v>
      </c>
      <c r="F44">
        <v>1584.489990234375</v>
      </c>
      <c r="G44">
        <v>10064120</v>
      </c>
      <c r="H44">
        <v>330570906</v>
      </c>
      <c r="I44">
        <v>47844463.476736002</v>
      </c>
      <c r="J44">
        <v>1.694218358307504E-3</v>
      </c>
      <c r="K44">
        <v>2.679931640625</v>
      </c>
      <c r="L44">
        <v>0.21372031662269128</v>
      </c>
      <c r="M44">
        <v>6.5963060686015831E-2</v>
      </c>
      <c r="N44">
        <v>179</v>
      </c>
      <c r="O44">
        <v>200</v>
      </c>
      <c r="P44">
        <v>115</v>
      </c>
      <c r="Q44">
        <v>186</v>
      </c>
      <c r="R44">
        <v>78</v>
      </c>
      <c r="S44">
        <v>1.2649975345029476</v>
      </c>
    </row>
    <row r="45" spans="1:19" x14ac:dyDescent="0.35">
      <c r="A45" s="1">
        <v>45877.404861111114</v>
      </c>
      <c r="B45" s="147" t="s">
        <v>24</v>
      </c>
      <c r="C45">
        <v>1583.9200439453125</v>
      </c>
      <c r="D45">
        <v>1584.2099609375</v>
      </c>
      <c r="E45">
        <v>1583.760009765625</v>
      </c>
      <c r="F45">
        <v>1584.010009765625</v>
      </c>
      <c r="G45">
        <v>8063113</v>
      </c>
      <c r="H45">
        <v>338634019</v>
      </c>
      <c r="I45">
        <v>47844463.476736002</v>
      </c>
      <c r="J45">
        <v>1.3907808715230864E-3</v>
      </c>
      <c r="K45">
        <v>2.199951171875</v>
      </c>
      <c r="L45">
        <v>0.21899736147757257</v>
      </c>
      <c r="M45">
        <v>6.860158311345646E-2</v>
      </c>
      <c r="N45">
        <v>175</v>
      </c>
      <c r="O45">
        <v>204</v>
      </c>
      <c r="P45">
        <v>118</v>
      </c>
      <c r="Q45">
        <v>188</v>
      </c>
      <c r="R45">
        <v>73</v>
      </c>
      <c r="S45">
        <v>1.2621513976827878</v>
      </c>
    </row>
    <row r="46" spans="1:19" x14ac:dyDescent="0.35">
      <c r="A46" s="1">
        <v>45877.405555555553</v>
      </c>
      <c r="B46" s="147" t="s">
        <v>24</v>
      </c>
      <c r="C46">
        <v>1584.18994140625</v>
      </c>
      <c r="D46">
        <v>1584.18994140625</v>
      </c>
      <c r="E46">
        <v>1583.77001953125</v>
      </c>
      <c r="F46">
        <v>1583.8199462890625</v>
      </c>
      <c r="G46">
        <v>8612046</v>
      </c>
      <c r="H46">
        <v>347246065</v>
      </c>
      <c r="I46">
        <v>47844463.476736002</v>
      </c>
      <c r="J46">
        <v>1.2706251830888701E-3</v>
      </c>
      <c r="K46">
        <v>2.0098876953125</v>
      </c>
      <c r="L46">
        <v>0.21899736147757257</v>
      </c>
      <c r="M46">
        <v>7.3878627968337732E-2</v>
      </c>
      <c r="N46">
        <v>179</v>
      </c>
      <c r="O46">
        <v>200</v>
      </c>
      <c r="P46">
        <v>111</v>
      </c>
      <c r="Q46">
        <v>194</v>
      </c>
      <c r="R46">
        <v>74</v>
      </c>
      <c r="S46">
        <v>1.2576658210335772</v>
      </c>
    </row>
    <row r="47" spans="1:19" x14ac:dyDescent="0.35">
      <c r="A47" s="1">
        <v>45877.40625</v>
      </c>
      <c r="B47" s="147" t="s">
        <v>24</v>
      </c>
      <c r="C47">
        <v>1583.8499755859375</v>
      </c>
      <c r="D47">
        <v>1584.02001953125</v>
      </c>
      <c r="E47">
        <v>1583.469970703125</v>
      </c>
      <c r="F47">
        <v>1583.6400146484375</v>
      </c>
      <c r="G47">
        <v>9136859</v>
      </c>
      <c r="H47">
        <v>356382924</v>
      </c>
      <c r="I47">
        <v>47844463.476736002</v>
      </c>
      <c r="J47">
        <v>1.1568747111864715E-3</v>
      </c>
      <c r="K47">
        <v>1.8299560546875</v>
      </c>
      <c r="L47">
        <v>0.21372031662269128</v>
      </c>
      <c r="M47">
        <v>7.6517150395778361E-2</v>
      </c>
      <c r="N47">
        <v>172</v>
      </c>
      <c r="O47">
        <v>207</v>
      </c>
      <c r="P47">
        <v>111</v>
      </c>
      <c r="Q47">
        <v>196</v>
      </c>
      <c r="R47">
        <v>72</v>
      </c>
      <c r="S47">
        <v>1.2553729865068191</v>
      </c>
    </row>
    <row r="48" spans="1:19" x14ac:dyDescent="0.35">
      <c r="A48" s="1">
        <v>45877.406944444447</v>
      </c>
      <c r="B48" s="147" t="s">
        <v>24</v>
      </c>
      <c r="C48">
        <v>1583.31005859375</v>
      </c>
      <c r="D48">
        <v>1583.5400390625</v>
      </c>
      <c r="E48">
        <v>1583.31005859375</v>
      </c>
      <c r="F48">
        <v>1583.5400390625</v>
      </c>
      <c r="G48">
        <v>6942534</v>
      </c>
      <c r="H48">
        <v>363325458</v>
      </c>
      <c r="I48">
        <v>47844463.476736002</v>
      </c>
      <c r="J48">
        <v>1.0936714299869703E-3</v>
      </c>
      <c r="K48">
        <v>1.72998046875</v>
      </c>
      <c r="L48">
        <v>0.21108179419525067</v>
      </c>
      <c r="M48">
        <v>6.860158311345646E-2</v>
      </c>
      <c r="N48">
        <v>168</v>
      </c>
      <c r="O48">
        <v>211</v>
      </c>
      <c r="P48">
        <v>113</v>
      </c>
      <c r="Q48">
        <v>196</v>
      </c>
      <c r="R48">
        <v>70</v>
      </c>
      <c r="S48">
        <v>1.2513465079784714</v>
      </c>
    </row>
    <row r="49" spans="1:19" x14ac:dyDescent="0.35">
      <c r="A49" s="1">
        <v>45877.407638888886</v>
      </c>
      <c r="B49" s="147" t="s">
        <v>24</v>
      </c>
      <c r="C49">
        <v>1583.050048828125</v>
      </c>
      <c r="D49">
        <v>1583.5999755859375</v>
      </c>
      <c r="E49">
        <v>1583.050048828125</v>
      </c>
      <c r="F49">
        <v>1583.0899658203125</v>
      </c>
      <c r="G49">
        <v>6511940</v>
      </c>
      <c r="H49">
        <v>369837398</v>
      </c>
      <c r="I49">
        <v>47844463.476736002</v>
      </c>
      <c r="J49">
        <v>8.0914090766394191E-4</v>
      </c>
      <c r="K49">
        <v>1.2799072265625</v>
      </c>
      <c r="L49">
        <v>0.20052770448548812</v>
      </c>
      <c r="M49">
        <v>7.1240105540897103E-2</v>
      </c>
      <c r="N49">
        <v>169</v>
      </c>
      <c r="O49">
        <v>210</v>
      </c>
      <c r="P49">
        <v>111</v>
      </c>
      <c r="Q49">
        <v>194</v>
      </c>
      <c r="R49">
        <v>74</v>
      </c>
      <c r="S49">
        <v>1.238067592889178</v>
      </c>
    </row>
    <row r="50" spans="1:19" x14ac:dyDescent="0.35">
      <c r="A50" s="1">
        <v>45877.408333333333</v>
      </c>
      <c r="B50" s="147" t="s">
        <v>24</v>
      </c>
      <c r="C50">
        <v>1582.6700439453125</v>
      </c>
      <c r="D50">
        <v>1583.3900146484375</v>
      </c>
      <c r="E50">
        <v>1582.6400146484375</v>
      </c>
      <c r="F50">
        <v>1583.3900146484375</v>
      </c>
      <c r="G50">
        <v>6887962</v>
      </c>
      <c r="H50">
        <v>376725360</v>
      </c>
      <c r="I50">
        <v>47844463.476736002</v>
      </c>
      <c r="J50">
        <v>9.9882792254596094E-4</v>
      </c>
      <c r="K50">
        <v>1.5799560546875</v>
      </c>
      <c r="L50">
        <v>0.19525065963060687</v>
      </c>
      <c r="M50">
        <v>7.1240105540897103E-2</v>
      </c>
      <c r="N50">
        <v>170</v>
      </c>
      <c r="O50">
        <v>209</v>
      </c>
      <c r="P50">
        <v>109</v>
      </c>
      <c r="Q50">
        <v>196</v>
      </c>
      <c r="R50">
        <v>74</v>
      </c>
      <c r="S50">
        <v>1.2290411500777327</v>
      </c>
    </row>
    <row r="51" spans="1:19" x14ac:dyDescent="0.35">
      <c r="A51" s="1">
        <v>45877.40902777778</v>
      </c>
      <c r="B51" s="147" t="s">
        <v>24</v>
      </c>
      <c r="C51">
        <v>1582.5400390625</v>
      </c>
      <c r="D51">
        <v>1582.739990234375</v>
      </c>
      <c r="E51">
        <v>1582.4000244140625</v>
      </c>
      <c r="F51">
        <v>1582.6199951171875</v>
      </c>
      <c r="G51">
        <v>7464169</v>
      </c>
      <c r="H51">
        <v>384189529</v>
      </c>
      <c r="I51">
        <v>47844463.476736002</v>
      </c>
      <c r="J51">
        <v>5.1203146612782593E-4</v>
      </c>
      <c r="K51">
        <v>0.8099365234375</v>
      </c>
      <c r="L51">
        <v>0.16886543535620052</v>
      </c>
      <c r="M51">
        <v>7.9155672823219003E-2</v>
      </c>
      <c r="N51">
        <v>160</v>
      </c>
      <c r="O51">
        <v>218</v>
      </c>
      <c r="P51">
        <v>107</v>
      </c>
      <c r="Q51">
        <v>204</v>
      </c>
      <c r="R51">
        <v>68</v>
      </c>
      <c r="S51">
        <v>1.2255039120300932</v>
      </c>
    </row>
    <row r="52" spans="1:19" x14ac:dyDescent="0.35">
      <c r="A52" s="1">
        <v>45877.409722222219</v>
      </c>
      <c r="B52" s="147" t="s">
        <v>24</v>
      </c>
      <c r="C52">
        <v>1581.8599853515625</v>
      </c>
      <c r="D52">
        <v>1582.3499755859375</v>
      </c>
      <c r="E52">
        <v>1581.7900390625</v>
      </c>
      <c r="F52">
        <v>1582.27001953125</v>
      </c>
      <c r="G52">
        <v>7058693</v>
      </c>
      <c r="H52">
        <v>391248222</v>
      </c>
      <c r="I52">
        <v>47844463.476736002</v>
      </c>
      <c r="J52">
        <v>2.907813962878143E-4</v>
      </c>
      <c r="K52">
        <v>0.4599609375</v>
      </c>
      <c r="L52">
        <v>0.16094986807387862</v>
      </c>
      <c r="M52">
        <v>8.7071240105540904E-2</v>
      </c>
      <c r="N52">
        <v>159</v>
      </c>
      <c r="O52">
        <v>219</v>
      </c>
      <c r="P52">
        <v>95</v>
      </c>
      <c r="Q52">
        <v>208</v>
      </c>
      <c r="R52">
        <v>76</v>
      </c>
      <c r="S52">
        <v>1.2201642433458884</v>
      </c>
    </row>
    <row r="53" spans="1:19" x14ac:dyDescent="0.35">
      <c r="A53" s="1">
        <v>45877.410416666666</v>
      </c>
      <c r="B53" s="147" t="s">
        <v>24</v>
      </c>
      <c r="C53">
        <v>1581.1300048828125</v>
      </c>
      <c r="D53">
        <v>1581.81005859375</v>
      </c>
      <c r="E53">
        <v>1581.0400390625</v>
      </c>
      <c r="F53">
        <v>1581.5899658203125</v>
      </c>
      <c r="G53">
        <v>8332964</v>
      </c>
      <c r="H53">
        <v>399581186</v>
      </c>
      <c r="I53">
        <v>47844463.476736002</v>
      </c>
      <c r="J53">
        <v>-1.3913982417912134E-4</v>
      </c>
      <c r="K53">
        <v>-0.2200927734375</v>
      </c>
      <c r="L53">
        <v>0.15567282321899736</v>
      </c>
      <c r="M53">
        <v>9.498680738786279E-2</v>
      </c>
      <c r="N53">
        <v>143</v>
      </c>
      <c r="O53">
        <v>235</v>
      </c>
      <c r="P53">
        <v>90</v>
      </c>
      <c r="Q53">
        <v>218</v>
      </c>
      <c r="R53">
        <v>71</v>
      </c>
      <c r="S53">
        <v>1.220067784589401</v>
      </c>
    </row>
    <row r="54" spans="1:19" x14ac:dyDescent="0.35">
      <c r="A54" s="1">
        <v>45877.411111111112</v>
      </c>
      <c r="B54" s="147" t="s">
        <v>24</v>
      </c>
      <c r="C54">
        <v>1580.2099609375</v>
      </c>
      <c r="D54">
        <v>1581.1700439453125</v>
      </c>
      <c r="E54">
        <v>1580.2099609375</v>
      </c>
      <c r="F54">
        <v>1581.1700439453125</v>
      </c>
      <c r="G54">
        <v>8655407</v>
      </c>
      <c r="H54">
        <v>408236593</v>
      </c>
      <c r="I54">
        <v>47844463.476736002</v>
      </c>
      <c r="J54">
        <v>-4.0460903947372887E-4</v>
      </c>
      <c r="K54">
        <v>-0.6400146484375</v>
      </c>
      <c r="L54">
        <v>0.14775725593667546</v>
      </c>
      <c r="M54">
        <v>9.7625329815303433E-2</v>
      </c>
      <c r="N54">
        <v>141</v>
      </c>
      <c r="O54">
        <v>237</v>
      </c>
      <c r="P54">
        <v>87</v>
      </c>
      <c r="Q54">
        <v>221</v>
      </c>
      <c r="R54">
        <v>71</v>
      </c>
      <c r="S54">
        <v>1.21634030450843</v>
      </c>
    </row>
    <row r="55" spans="1:19" x14ac:dyDescent="0.35">
      <c r="A55" s="1">
        <v>45877.411805555559</v>
      </c>
      <c r="B55" s="147" t="s">
        <v>24</v>
      </c>
      <c r="C55">
        <v>1580.7900390625</v>
      </c>
      <c r="D55">
        <v>1580.7900390625</v>
      </c>
      <c r="E55">
        <v>1580.199951171875</v>
      </c>
      <c r="F55">
        <v>1580.27001953125</v>
      </c>
      <c r="G55">
        <v>7490041</v>
      </c>
      <c r="H55">
        <v>415726634</v>
      </c>
      <c r="I55">
        <v>47844463.476736002</v>
      </c>
      <c r="J55">
        <v>-9.7359291283627002E-4</v>
      </c>
      <c r="K55">
        <v>-1.5400390625</v>
      </c>
      <c r="L55">
        <v>0.14248021108179421</v>
      </c>
      <c r="M55">
        <v>9.2348284960422161E-2</v>
      </c>
      <c r="N55">
        <v>134</v>
      </c>
      <c r="O55">
        <v>245</v>
      </c>
      <c r="P55">
        <v>89</v>
      </c>
      <c r="Q55">
        <v>222</v>
      </c>
      <c r="R55">
        <v>68</v>
      </c>
      <c r="S55">
        <v>1.2135492297277752</v>
      </c>
    </row>
    <row r="56" spans="1:19" x14ac:dyDescent="0.35">
      <c r="A56" s="1">
        <v>45877.412499999999</v>
      </c>
      <c r="B56" s="147" t="s">
        <v>24</v>
      </c>
      <c r="C56">
        <v>1582.1800537109375</v>
      </c>
      <c r="D56">
        <v>1582.1800537109375</v>
      </c>
      <c r="E56">
        <v>1580.5999755859375</v>
      </c>
      <c r="F56">
        <v>1580.5999755859375</v>
      </c>
      <c r="G56">
        <v>7153295</v>
      </c>
      <c r="H56">
        <v>422879929</v>
      </c>
      <c r="I56">
        <v>47844463.476736002</v>
      </c>
      <c r="J56">
        <v>-7.6499893349286181E-4</v>
      </c>
      <c r="K56">
        <v>-1.2100830078125</v>
      </c>
      <c r="L56">
        <v>0.14775725593667546</v>
      </c>
      <c r="M56">
        <v>0.11873350923482849</v>
      </c>
      <c r="N56">
        <v>128</v>
      </c>
      <c r="O56">
        <v>251</v>
      </c>
      <c r="P56">
        <v>85</v>
      </c>
      <c r="Q56">
        <v>228</v>
      </c>
      <c r="R56">
        <v>66</v>
      </c>
      <c r="S56">
        <v>1.2104314336350925</v>
      </c>
    </row>
    <row r="57" spans="1:19" x14ac:dyDescent="0.35">
      <c r="A57" s="1">
        <v>45877.413194444445</v>
      </c>
      <c r="B57" s="147" t="s">
        <v>24</v>
      </c>
      <c r="C57">
        <v>1582.3800048828125</v>
      </c>
      <c r="D57">
        <v>1582.56005859375</v>
      </c>
      <c r="E57">
        <v>1581.77001953125</v>
      </c>
      <c r="F57">
        <v>1581.77001953125</v>
      </c>
      <c r="G57">
        <v>7741360</v>
      </c>
      <c r="H57">
        <v>430621289</v>
      </c>
      <c r="I57">
        <v>47844463.476736002</v>
      </c>
      <c r="J57">
        <v>-2.5312180993206765E-5</v>
      </c>
      <c r="K57">
        <v>-4.00390625E-2</v>
      </c>
      <c r="L57">
        <v>0.16358839050131926</v>
      </c>
      <c r="M57">
        <v>0.11609498680738786</v>
      </c>
      <c r="N57">
        <v>132</v>
      </c>
      <c r="O57">
        <v>247</v>
      </c>
      <c r="P57">
        <v>88</v>
      </c>
      <c r="Q57">
        <v>223</v>
      </c>
      <c r="R57">
        <v>68</v>
      </c>
      <c r="S57">
        <v>1.2083649571656505</v>
      </c>
    </row>
    <row r="58" spans="1:19" x14ac:dyDescent="0.35">
      <c r="A58" s="1">
        <v>45877.413888888892</v>
      </c>
      <c r="B58" s="147" t="s">
        <v>24</v>
      </c>
      <c r="C58">
        <v>1583.219970703125</v>
      </c>
      <c r="D58">
        <v>1583.4200439453125</v>
      </c>
      <c r="E58">
        <v>1582.6199951171875</v>
      </c>
      <c r="F58">
        <v>1582.6199951171875</v>
      </c>
      <c r="G58">
        <v>7307835</v>
      </c>
      <c r="H58">
        <v>437929124</v>
      </c>
      <c r="I58">
        <v>47844463.476736002</v>
      </c>
      <c r="J58">
        <v>5.1203146612782593E-4</v>
      </c>
      <c r="K58">
        <v>0.8099365234375</v>
      </c>
      <c r="L58">
        <v>0.16622691292875991</v>
      </c>
      <c r="M58">
        <v>0.11345646437994723</v>
      </c>
      <c r="N58">
        <v>135</v>
      </c>
      <c r="O58">
        <v>244</v>
      </c>
      <c r="P58">
        <v>93</v>
      </c>
      <c r="Q58">
        <v>222</v>
      </c>
      <c r="R58">
        <v>64</v>
      </c>
      <c r="S58">
        <v>1.2101185888372927</v>
      </c>
    </row>
    <row r="59" spans="1:19" x14ac:dyDescent="0.35">
      <c r="A59" s="1">
        <v>45877.414583333331</v>
      </c>
      <c r="B59" s="147" t="s">
        <v>24</v>
      </c>
      <c r="C59">
        <v>1584.27001953125</v>
      </c>
      <c r="D59">
        <v>1584.3499755859375</v>
      </c>
      <c r="E59">
        <v>1583.4000244140625</v>
      </c>
      <c r="F59">
        <v>1583.4000244140625</v>
      </c>
      <c r="G59">
        <v>7448576</v>
      </c>
      <c r="H59">
        <v>445377700</v>
      </c>
      <c r="I59">
        <v>47844463.476736002</v>
      </c>
      <c r="J59">
        <v>1.0051559677942627E-3</v>
      </c>
      <c r="K59">
        <v>1.5899658203125</v>
      </c>
      <c r="L59">
        <v>0.17150395778364116</v>
      </c>
      <c r="M59">
        <v>9.2348284960422161E-2</v>
      </c>
      <c r="N59">
        <v>138</v>
      </c>
      <c r="O59">
        <v>241</v>
      </c>
      <c r="P59">
        <v>97</v>
      </c>
      <c r="Q59">
        <v>224</v>
      </c>
      <c r="R59">
        <v>58</v>
      </c>
      <c r="S59">
        <v>1.2085065752774748</v>
      </c>
    </row>
    <row r="60" spans="1:19" x14ac:dyDescent="0.35">
      <c r="A60" s="1">
        <v>45877.415277777778</v>
      </c>
      <c r="B60" s="147" t="s">
        <v>24</v>
      </c>
      <c r="C60">
        <v>1585.3599853515625</v>
      </c>
      <c r="D60">
        <v>1585.4599609375</v>
      </c>
      <c r="E60">
        <v>1584.5899658203125</v>
      </c>
      <c r="F60">
        <v>1584.5899658203125</v>
      </c>
      <c r="G60">
        <v>5957318</v>
      </c>
      <c r="H60">
        <v>451335018</v>
      </c>
      <c r="I60">
        <v>47844463.476736002</v>
      </c>
      <c r="J60">
        <v>1.7574216395070052E-3</v>
      </c>
      <c r="K60">
        <v>2.7799072265625</v>
      </c>
      <c r="L60">
        <v>0.17941952506596306</v>
      </c>
      <c r="M60">
        <v>8.7071240105540904E-2</v>
      </c>
      <c r="N60">
        <v>152</v>
      </c>
      <c r="O60">
        <v>227</v>
      </c>
      <c r="P60">
        <v>100</v>
      </c>
      <c r="Q60">
        <v>221</v>
      </c>
      <c r="R60">
        <v>58</v>
      </c>
      <c r="S60">
        <v>1.2065432080009086</v>
      </c>
    </row>
    <row r="61" spans="1:19" x14ac:dyDescent="0.35">
      <c r="A61" s="1">
        <v>45877.415972222225</v>
      </c>
      <c r="B61" s="147" t="s">
        <v>24</v>
      </c>
      <c r="C61">
        <v>1585.989990234375</v>
      </c>
      <c r="D61">
        <v>1585.989990234375</v>
      </c>
      <c r="E61">
        <v>1584.6500244140625</v>
      </c>
      <c r="F61">
        <v>1584.6500244140625</v>
      </c>
      <c r="G61">
        <v>7083371</v>
      </c>
      <c r="H61">
        <v>458418389</v>
      </c>
      <c r="I61">
        <v>47844463.476736002</v>
      </c>
      <c r="J61">
        <v>1.7953899109968152E-3</v>
      </c>
      <c r="K61">
        <v>2.8399658203125</v>
      </c>
      <c r="L61">
        <v>0.18469656992084432</v>
      </c>
      <c r="M61">
        <v>7.9155672823219003E-2</v>
      </c>
      <c r="N61">
        <v>154</v>
      </c>
      <c r="O61">
        <v>225</v>
      </c>
      <c r="P61">
        <v>102</v>
      </c>
      <c r="Q61">
        <v>222</v>
      </c>
      <c r="R61">
        <v>55</v>
      </c>
      <c r="S61">
        <v>1.205120410967423</v>
      </c>
    </row>
    <row r="62" spans="1:19" x14ac:dyDescent="0.35">
      <c r="A62" s="1">
        <v>45877.416666666664</v>
      </c>
      <c r="B62" s="147" t="s">
        <v>24</v>
      </c>
      <c r="C62">
        <v>1585.8299560546875</v>
      </c>
      <c r="D62">
        <v>1586.3199462890625</v>
      </c>
      <c r="E62">
        <v>1585.0799560546875</v>
      </c>
      <c r="F62">
        <v>1586.22998046875</v>
      </c>
      <c r="G62">
        <v>8003963</v>
      </c>
      <c r="H62">
        <v>466422352</v>
      </c>
      <c r="I62">
        <v>47844463.476736002</v>
      </c>
      <c r="J62">
        <v>2.7942178335427763E-3</v>
      </c>
      <c r="K62">
        <v>4.419921875</v>
      </c>
      <c r="L62">
        <v>0.21372031662269128</v>
      </c>
      <c r="M62">
        <v>8.4432717678100261E-2</v>
      </c>
      <c r="N62">
        <v>153</v>
      </c>
      <c r="O62">
        <v>226</v>
      </c>
      <c r="P62">
        <v>110</v>
      </c>
      <c r="Q62">
        <v>219</v>
      </c>
      <c r="R62">
        <v>50</v>
      </c>
      <c r="S62">
        <v>1.2062058480160638</v>
      </c>
    </row>
    <row r="63" spans="1:19" x14ac:dyDescent="0.35">
      <c r="A63" s="1">
        <v>45877.417361111111</v>
      </c>
      <c r="B63" s="147" t="s">
        <v>24</v>
      </c>
      <c r="C63">
        <v>1586.1500244140625</v>
      </c>
      <c r="D63">
        <v>1586.6199951171875</v>
      </c>
      <c r="E63">
        <v>1585.31005859375</v>
      </c>
      <c r="F63">
        <v>1585.31005859375</v>
      </c>
      <c r="G63">
        <v>8631031</v>
      </c>
      <c r="H63">
        <v>475053383</v>
      </c>
      <c r="I63">
        <v>47844463.476736002</v>
      </c>
      <c r="J63">
        <v>2.2126550409671476E-3</v>
      </c>
      <c r="K63">
        <v>3.5</v>
      </c>
      <c r="L63">
        <v>0.21899736147757257</v>
      </c>
      <c r="M63">
        <v>7.9155672823219003E-2</v>
      </c>
      <c r="N63">
        <v>162</v>
      </c>
      <c r="O63">
        <v>217</v>
      </c>
      <c r="P63">
        <v>112</v>
      </c>
      <c r="Q63">
        <v>214</v>
      </c>
      <c r="R63">
        <v>53</v>
      </c>
      <c r="S63">
        <v>1.2133825679385659</v>
      </c>
    </row>
    <row r="64" spans="1:19" x14ac:dyDescent="0.35">
      <c r="A64" s="1">
        <v>45877.418055555558</v>
      </c>
      <c r="B64" s="147" t="s">
        <v>24</v>
      </c>
      <c r="C64">
        <v>1587.22998046875</v>
      </c>
      <c r="D64">
        <v>1587.56005859375</v>
      </c>
      <c r="E64">
        <v>1586.77001953125</v>
      </c>
      <c r="F64">
        <v>1586.77001953125</v>
      </c>
      <c r="G64">
        <v>8517485</v>
      </c>
      <c r="H64">
        <v>483570868</v>
      </c>
      <c r="I64">
        <v>47844463.476736002</v>
      </c>
      <c r="J64">
        <v>3.135623591817004E-3</v>
      </c>
      <c r="K64">
        <v>4.9599609375</v>
      </c>
      <c r="L64">
        <v>0.22691292875989447</v>
      </c>
      <c r="M64">
        <v>7.1240105540897103E-2</v>
      </c>
      <c r="N64">
        <v>166</v>
      </c>
      <c r="O64">
        <v>213</v>
      </c>
      <c r="P64">
        <v>112</v>
      </c>
      <c r="Q64">
        <v>208</v>
      </c>
      <c r="R64">
        <v>59</v>
      </c>
      <c r="S64">
        <v>1.2152916953903552</v>
      </c>
    </row>
    <row r="65" spans="1:19" x14ac:dyDescent="0.35">
      <c r="A65" s="1">
        <v>45877.418749999997</v>
      </c>
      <c r="B65" s="147" t="s">
        <v>24</v>
      </c>
      <c r="C65">
        <v>1587.22998046875</v>
      </c>
      <c r="D65">
        <v>1587.5</v>
      </c>
      <c r="E65">
        <v>1586.699951171875</v>
      </c>
      <c r="F65">
        <v>1586.699951171875</v>
      </c>
      <c r="G65">
        <v>6148799</v>
      </c>
      <c r="H65">
        <v>489719667</v>
      </c>
      <c r="I65">
        <v>47844463.476736002</v>
      </c>
      <c r="J65">
        <v>3.091327275078892E-3</v>
      </c>
      <c r="K65">
        <v>4.889892578125</v>
      </c>
      <c r="L65">
        <v>0.22955145118733508</v>
      </c>
      <c r="M65">
        <v>7.1240105540897103E-2</v>
      </c>
      <c r="N65">
        <v>168</v>
      </c>
      <c r="O65">
        <v>211</v>
      </c>
      <c r="P65">
        <v>116</v>
      </c>
      <c r="Q65">
        <v>204</v>
      </c>
      <c r="R65">
        <v>59</v>
      </c>
      <c r="S65">
        <v>1.2128128979253585</v>
      </c>
    </row>
    <row r="66" spans="1:19" x14ac:dyDescent="0.35">
      <c r="A66" s="1">
        <v>45877.419444444444</v>
      </c>
      <c r="B66" s="147" t="s">
        <v>24</v>
      </c>
      <c r="C66">
        <v>1587.4000244140625</v>
      </c>
      <c r="D66">
        <v>1587.5999755859375</v>
      </c>
      <c r="E66">
        <v>1587.1400146484375</v>
      </c>
      <c r="F66">
        <v>1587.3299560546875</v>
      </c>
      <c r="G66">
        <v>7319249</v>
      </c>
      <c r="H66">
        <v>497038916</v>
      </c>
      <c r="I66">
        <v>47844463.476736002</v>
      </c>
      <c r="J66">
        <v>3.4896082693043192E-3</v>
      </c>
      <c r="K66">
        <v>5.5198974609375</v>
      </c>
      <c r="L66">
        <v>0.23482849604221637</v>
      </c>
      <c r="M66">
        <v>6.860158311345646E-2</v>
      </c>
      <c r="N66">
        <v>167</v>
      </c>
      <c r="O66">
        <v>211</v>
      </c>
      <c r="P66">
        <v>118</v>
      </c>
      <c r="Q66">
        <v>204</v>
      </c>
      <c r="R66">
        <v>57</v>
      </c>
      <c r="S66">
        <v>1.2156180346383454</v>
      </c>
    </row>
    <row r="67" spans="1:19" x14ac:dyDescent="0.35">
      <c r="A67" s="1">
        <v>45877.420138888891</v>
      </c>
      <c r="B67" s="147" t="s">
        <v>24</v>
      </c>
      <c r="C67">
        <v>1588.550048828125</v>
      </c>
      <c r="D67">
        <v>1588.550048828125</v>
      </c>
      <c r="E67">
        <v>1587.43994140625</v>
      </c>
      <c r="F67">
        <v>1587.43994140625</v>
      </c>
      <c r="G67">
        <v>6085346</v>
      </c>
      <c r="H67">
        <v>503124262</v>
      </c>
      <c r="I67">
        <v>47844463.476736002</v>
      </c>
      <c r="J67">
        <v>3.5591395957521223E-3</v>
      </c>
      <c r="K67">
        <v>5.6298828125</v>
      </c>
      <c r="L67">
        <v>0.24010554089709762</v>
      </c>
      <c r="M67">
        <v>6.860158311345646E-2</v>
      </c>
      <c r="N67">
        <v>173</v>
      </c>
      <c r="O67">
        <v>205</v>
      </c>
      <c r="P67">
        <v>122</v>
      </c>
      <c r="Q67">
        <v>200</v>
      </c>
      <c r="R67">
        <v>57</v>
      </c>
      <c r="S67">
        <v>1.2173440610967603</v>
      </c>
    </row>
    <row r="68" spans="1:19" x14ac:dyDescent="0.35">
      <c r="A68" s="1">
        <v>45877.42083333333</v>
      </c>
      <c r="B68" s="147" t="s">
        <v>24</v>
      </c>
      <c r="C68">
        <v>1588.27001953125</v>
      </c>
      <c r="D68">
        <v>1588.6700439453125</v>
      </c>
      <c r="E68">
        <v>1588.1400146484375</v>
      </c>
      <c r="F68">
        <v>1588.550048828125</v>
      </c>
      <c r="G68">
        <v>6562584</v>
      </c>
      <c r="H68">
        <v>509686846</v>
      </c>
      <c r="I68">
        <v>47844463.476736002</v>
      </c>
      <c r="J68">
        <v>4.260935248045483E-3</v>
      </c>
      <c r="K68">
        <v>6.739990234375</v>
      </c>
      <c r="L68">
        <v>0.24802110817941952</v>
      </c>
      <c r="M68">
        <v>7.1240105540897103E-2</v>
      </c>
      <c r="N68">
        <v>180</v>
      </c>
      <c r="O68">
        <v>198</v>
      </c>
      <c r="P68">
        <v>122</v>
      </c>
      <c r="Q68">
        <v>201</v>
      </c>
      <c r="R68">
        <v>56</v>
      </c>
      <c r="S68">
        <v>1.2181086810661599</v>
      </c>
    </row>
    <row r="69" spans="1:19" x14ac:dyDescent="0.35">
      <c r="A69" s="1">
        <v>45877.421527777777</v>
      </c>
      <c r="B69" s="147" t="s">
        <v>24</v>
      </c>
      <c r="C69">
        <v>1586.8499755859375</v>
      </c>
      <c r="D69">
        <v>1588.239990234375</v>
      </c>
      <c r="E69">
        <v>1586.8499755859375</v>
      </c>
      <c r="F69">
        <v>1587.8499755859375</v>
      </c>
      <c r="G69">
        <v>5738853</v>
      </c>
      <c r="H69">
        <v>515425699</v>
      </c>
      <c r="I69">
        <v>47844463.476736002</v>
      </c>
      <c r="J69">
        <v>3.8183579370819438E-3</v>
      </c>
      <c r="K69">
        <v>6.0399169921875</v>
      </c>
      <c r="L69">
        <v>0.25593667546174143</v>
      </c>
      <c r="M69">
        <v>7.1240105540897103E-2</v>
      </c>
      <c r="N69">
        <v>175</v>
      </c>
      <c r="O69">
        <v>203</v>
      </c>
      <c r="P69">
        <v>125</v>
      </c>
      <c r="Q69">
        <v>197</v>
      </c>
      <c r="R69">
        <v>57</v>
      </c>
      <c r="S69">
        <v>1.2195232362079318</v>
      </c>
    </row>
    <row r="70" spans="1:19" x14ac:dyDescent="0.35">
      <c r="A70" s="1">
        <v>45877.422222222223</v>
      </c>
      <c r="B70" s="147" t="s">
        <v>24</v>
      </c>
      <c r="C70">
        <v>1587.18994140625</v>
      </c>
      <c r="D70">
        <v>1587.5</v>
      </c>
      <c r="E70">
        <v>1586.6400146484375</v>
      </c>
      <c r="F70">
        <v>1587.0799560546875</v>
      </c>
      <c r="G70">
        <v>5252170</v>
      </c>
      <c r="H70">
        <v>520677869</v>
      </c>
      <c r="I70">
        <v>47844463.476736002</v>
      </c>
      <c r="J70">
        <v>3.3315614806638089E-3</v>
      </c>
      <c r="K70">
        <v>5.2698974609375</v>
      </c>
      <c r="L70">
        <v>0.24010554089709762</v>
      </c>
      <c r="M70">
        <v>6.5963060686015831E-2</v>
      </c>
      <c r="N70">
        <v>182</v>
      </c>
      <c r="O70">
        <v>196</v>
      </c>
      <c r="P70">
        <v>123</v>
      </c>
      <c r="Q70">
        <v>197</v>
      </c>
      <c r="R70">
        <v>59</v>
      </c>
      <c r="S70">
        <v>1.2179055710532214</v>
      </c>
    </row>
    <row r="71" spans="1:19" x14ac:dyDescent="0.35">
      <c r="A71" s="1">
        <v>45877.42291666667</v>
      </c>
      <c r="B71" s="147" t="s">
        <v>24</v>
      </c>
      <c r="C71">
        <v>1586.949951171875</v>
      </c>
      <c r="D71">
        <v>1587.1600341796875</v>
      </c>
      <c r="E71">
        <v>1586.9000244140625</v>
      </c>
      <c r="F71">
        <v>1587.0899658203125</v>
      </c>
      <c r="G71">
        <v>5734534</v>
      </c>
      <c r="H71">
        <v>526412403</v>
      </c>
      <c r="I71">
        <v>47844463.476736002</v>
      </c>
      <c r="J71">
        <v>3.3378895259121104E-3</v>
      </c>
      <c r="K71">
        <v>5.2799072265625</v>
      </c>
      <c r="L71">
        <v>0.23482849604221637</v>
      </c>
      <c r="M71">
        <v>6.3324538258575203E-2</v>
      </c>
      <c r="N71">
        <v>179</v>
      </c>
      <c r="O71">
        <v>200</v>
      </c>
      <c r="P71">
        <v>124</v>
      </c>
      <c r="Q71">
        <v>201</v>
      </c>
      <c r="R71">
        <v>54</v>
      </c>
      <c r="S71">
        <v>1.2201077978034636</v>
      </c>
    </row>
    <row r="72" spans="1:19" x14ac:dyDescent="0.35">
      <c r="A72" s="1">
        <v>45877.423611111109</v>
      </c>
      <c r="B72" s="147" t="s">
        <v>24</v>
      </c>
      <c r="C72">
        <v>1586.9200439453125</v>
      </c>
      <c r="D72">
        <v>1587.43994140625</v>
      </c>
      <c r="E72">
        <v>1586.9200439453125</v>
      </c>
      <c r="F72">
        <v>1587.010009765625</v>
      </c>
      <c r="G72">
        <v>4078860</v>
      </c>
      <c r="H72">
        <v>530491263</v>
      </c>
      <c r="I72">
        <v>47844463.476736002</v>
      </c>
      <c r="J72">
        <v>3.2873423352092128E-3</v>
      </c>
      <c r="K72">
        <v>5.199951171875</v>
      </c>
      <c r="L72">
        <v>0.24274406332453827</v>
      </c>
      <c r="M72">
        <v>6.860158311345646E-2</v>
      </c>
      <c r="N72">
        <v>182</v>
      </c>
      <c r="O72">
        <v>197</v>
      </c>
      <c r="P72">
        <v>123</v>
      </c>
      <c r="Q72">
        <v>200</v>
      </c>
      <c r="R72">
        <v>56</v>
      </c>
      <c r="S72">
        <v>1.2196893997287435</v>
      </c>
    </row>
    <row r="73" spans="1:19" x14ac:dyDescent="0.35">
      <c r="A73" s="1">
        <v>45877.424305555556</v>
      </c>
      <c r="B73" s="147" t="s">
        <v>24</v>
      </c>
      <c r="C73">
        <v>1586.75</v>
      </c>
      <c r="D73">
        <v>1587.0999755859375</v>
      </c>
      <c r="E73">
        <v>1586.5799560546875</v>
      </c>
      <c r="F73">
        <v>1586.6199951171875</v>
      </c>
      <c r="G73">
        <v>5379158</v>
      </c>
      <c r="H73">
        <v>535870421</v>
      </c>
      <c r="I73">
        <v>47844463.476736002</v>
      </c>
      <c r="J73">
        <v>3.0407800843759943E-3</v>
      </c>
      <c r="K73">
        <v>4.8099365234375</v>
      </c>
      <c r="L73">
        <v>0.26121372031662271</v>
      </c>
      <c r="M73">
        <v>6.0686015831134567E-2</v>
      </c>
      <c r="N73">
        <v>186</v>
      </c>
      <c r="O73">
        <v>191</v>
      </c>
      <c r="P73">
        <v>125</v>
      </c>
      <c r="Q73">
        <v>199</v>
      </c>
      <c r="R73">
        <v>55</v>
      </c>
      <c r="S73">
        <v>1.217033988602968</v>
      </c>
    </row>
    <row r="74" spans="1:19" x14ac:dyDescent="0.35">
      <c r="A74" s="1">
        <v>45877.425000000003</v>
      </c>
      <c r="B74" s="147" t="s">
        <v>24</v>
      </c>
      <c r="C74">
        <v>1586.1600341796875</v>
      </c>
      <c r="D74">
        <v>1586.97998046875</v>
      </c>
      <c r="E74">
        <v>1586.1099853515625</v>
      </c>
      <c r="F74">
        <v>1586.97998046875</v>
      </c>
      <c r="G74">
        <v>5678439</v>
      </c>
      <c r="H74">
        <v>541548860</v>
      </c>
      <c r="I74">
        <v>47844463.476736002</v>
      </c>
      <c r="J74">
        <v>3.2683581994643078E-3</v>
      </c>
      <c r="K74">
        <v>5.169921875</v>
      </c>
      <c r="L74">
        <v>0.25065963060686014</v>
      </c>
      <c r="M74">
        <v>6.5963060686015831E-2</v>
      </c>
      <c r="N74">
        <v>184</v>
      </c>
      <c r="O74">
        <v>194</v>
      </c>
      <c r="P74">
        <v>122</v>
      </c>
      <c r="Q74">
        <v>195</v>
      </c>
      <c r="R74">
        <v>62</v>
      </c>
      <c r="S74">
        <v>1.216330942502645</v>
      </c>
    </row>
    <row r="75" spans="1:19" x14ac:dyDescent="0.35">
      <c r="A75" s="1">
        <v>45877.425694444442</v>
      </c>
      <c r="B75" s="147" t="s">
        <v>24</v>
      </c>
      <c r="C75">
        <v>1585.9200439453125</v>
      </c>
      <c r="D75">
        <v>1586.4300537109375</v>
      </c>
      <c r="E75">
        <v>1585.75</v>
      </c>
      <c r="F75">
        <v>1586.2099609375</v>
      </c>
      <c r="G75">
        <v>4018017</v>
      </c>
      <c r="H75">
        <v>545566877</v>
      </c>
      <c r="I75">
        <v>47844463.476736002</v>
      </c>
      <c r="J75">
        <v>2.7815617430461729E-3</v>
      </c>
      <c r="K75">
        <v>4.39990234375</v>
      </c>
      <c r="L75">
        <v>0.24802110817941952</v>
      </c>
      <c r="M75">
        <v>6.3324538258575203E-2</v>
      </c>
      <c r="N75">
        <v>174</v>
      </c>
      <c r="O75">
        <v>204</v>
      </c>
      <c r="P75">
        <v>120</v>
      </c>
      <c r="Q75">
        <v>200</v>
      </c>
      <c r="R75">
        <v>59</v>
      </c>
      <c r="S75">
        <v>1.2139120861769135</v>
      </c>
    </row>
    <row r="76" spans="1:19" x14ac:dyDescent="0.35">
      <c r="A76" s="1">
        <v>45877.426388888889</v>
      </c>
      <c r="B76" s="147" t="s">
        <v>24</v>
      </c>
      <c r="C76">
        <v>1585.530029296875</v>
      </c>
      <c r="D76">
        <v>1585.8900146484375</v>
      </c>
      <c r="E76">
        <v>1585.530029296875</v>
      </c>
      <c r="F76">
        <v>1585.760009765625</v>
      </c>
      <c r="G76">
        <v>4608728</v>
      </c>
      <c r="H76">
        <v>550175605</v>
      </c>
      <c r="I76">
        <v>47844463.476736002</v>
      </c>
      <c r="J76">
        <v>2.4971083920066603E-3</v>
      </c>
      <c r="K76">
        <v>3.949951171875</v>
      </c>
      <c r="L76">
        <v>0.25593667546174143</v>
      </c>
      <c r="M76">
        <v>6.5963060686015831E-2</v>
      </c>
      <c r="N76">
        <v>171</v>
      </c>
      <c r="O76">
        <v>207</v>
      </c>
      <c r="P76">
        <v>123</v>
      </c>
      <c r="Q76">
        <v>209</v>
      </c>
      <c r="R76">
        <v>47</v>
      </c>
      <c r="S76">
        <v>1.2160763320689465</v>
      </c>
    </row>
    <row r="77" spans="1:19" x14ac:dyDescent="0.35">
      <c r="A77" s="1">
        <v>45877.427083333336</v>
      </c>
      <c r="B77" s="147" t="s">
        <v>24</v>
      </c>
      <c r="C77">
        <v>1585.780029296875</v>
      </c>
      <c r="D77">
        <v>1585.780029296875</v>
      </c>
      <c r="E77">
        <v>1585.469970703125</v>
      </c>
      <c r="F77">
        <v>1585.5799560546875</v>
      </c>
      <c r="G77">
        <v>5789084</v>
      </c>
      <c r="H77">
        <v>555964689</v>
      </c>
      <c r="I77">
        <v>47844463.476736002</v>
      </c>
      <c r="J77">
        <v>2.3832807488207456E-3</v>
      </c>
      <c r="K77">
        <v>3.7698974609375</v>
      </c>
      <c r="L77">
        <v>0.25593667546174143</v>
      </c>
      <c r="M77">
        <v>6.0686015831134567E-2</v>
      </c>
      <c r="N77">
        <v>175</v>
      </c>
      <c r="O77">
        <v>202</v>
      </c>
      <c r="P77">
        <v>123</v>
      </c>
      <c r="Q77">
        <v>210</v>
      </c>
      <c r="R77">
        <v>46</v>
      </c>
      <c r="S77">
        <v>1.2211993598071917</v>
      </c>
    </row>
    <row r="78" spans="1:19" x14ac:dyDescent="0.35">
      <c r="A78" s="1">
        <v>45877.427777777775</v>
      </c>
      <c r="B78" s="147" t="s">
        <v>24</v>
      </c>
      <c r="C78">
        <v>1585.9100341796875</v>
      </c>
      <c r="D78">
        <v>1586.18994140625</v>
      </c>
      <c r="E78">
        <v>1585.6099853515625</v>
      </c>
      <c r="F78">
        <v>1585.780029296875</v>
      </c>
      <c r="G78">
        <v>6204705</v>
      </c>
      <c r="H78">
        <v>562169394</v>
      </c>
      <c r="I78">
        <v>47844463.476736002</v>
      </c>
      <c r="J78">
        <v>2.5097644825032637E-3</v>
      </c>
      <c r="K78">
        <v>3.969970703125</v>
      </c>
      <c r="L78">
        <v>0.25329815303430081</v>
      </c>
      <c r="M78">
        <v>6.5963060686015831E-2</v>
      </c>
      <c r="N78">
        <v>176</v>
      </c>
      <c r="O78">
        <v>202</v>
      </c>
      <c r="P78">
        <v>122</v>
      </c>
      <c r="Q78">
        <v>207</v>
      </c>
      <c r="R78">
        <v>50</v>
      </c>
      <c r="S78">
        <v>1.2205298281948724</v>
      </c>
    </row>
    <row r="79" spans="1:19" x14ac:dyDescent="0.35">
      <c r="A79" s="1">
        <v>45877.428472222222</v>
      </c>
      <c r="B79" s="147" t="s">
        <v>24</v>
      </c>
      <c r="C79">
        <v>1586.1400146484375</v>
      </c>
      <c r="D79">
        <v>1586.280029296875</v>
      </c>
      <c r="E79">
        <v>1585.8299560546875</v>
      </c>
      <c r="F79">
        <v>1585.949951171875</v>
      </c>
      <c r="G79">
        <v>6654906</v>
      </c>
      <c r="H79">
        <v>568824300</v>
      </c>
      <c r="I79">
        <v>47844463.476736002</v>
      </c>
      <c r="J79">
        <v>2.6171869091573606E-3</v>
      </c>
      <c r="K79">
        <v>4.139892578125</v>
      </c>
      <c r="L79">
        <v>0.27176781002638523</v>
      </c>
      <c r="M79">
        <v>6.860158311345646E-2</v>
      </c>
      <c r="N79">
        <v>180</v>
      </c>
      <c r="O79">
        <v>198</v>
      </c>
      <c r="P79">
        <v>130</v>
      </c>
      <c r="Q79">
        <v>205</v>
      </c>
      <c r="R79">
        <v>44</v>
      </c>
      <c r="S79">
        <v>1.2239010977244718</v>
      </c>
    </row>
    <row r="80" spans="1:19" x14ac:dyDescent="0.35">
      <c r="A80" s="1">
        <v>45877.429166666669</v>
      </c>
      <c r="B80" s="147" t="s">
        <v>24</v>
      </c>
      <c r="C80">
        <v>1586.3199462890625</v>
      </c>
      <c r="D80">
        <v>1586.469970703125</v>
      </c>
      <c r="E80">
        <v>1586.010009765625</v>
      </c>
      <c r="F80">
        <v>1586.0699462890625</v>
      </c>
      <c r="G80">
        <v>8272289</v>
      </c>
      <c r="H80">
        <v>577096589</v>
      </c>
      <c r="I80">
        <v>47844463.476736002</v>
      </c>
      <c r="J80">
        <v>2.6930462808534652E-3</v>
      </c>
      <c r="K80">
        <v>4.2598876953125</v>
      </c>
      <c r="L80">
        <v>0.27704485488126651</v>
      </c>
      <c r="M80">
        <v>6.3324538258575203E-2</v>
      </c>
      <c r="N80">
        <v>179</v>
      </c>
      <c r="O80">
        <v>199</v>
      </c>
      <c r="P80">
        <v>129</v>
      </c>
      <c r="Q80">
        <v>202</v>
      </c>
      <c r="R80">
        <v>48</v>
      </c>
      <c r="S80">
        <v>1.2295230507036052</v>
      </c>
    </row>
    <row r="81" spans="1:19" x14ac:dyDescent="0.35">
      <c r="A81" s="1">
        <v>45877.429861111108</v>
      </c>
      <c r="B81" s="147" t="s">
        <v>24</v>
      </c>
      <c r="C81">
        <v>1586.260009765625</v>
      </c>
      <c r="D81">
        <v>1586.550048828125</v>
      </c>
      <c r="E81">
        <v>1586.030029296875</v>
      </c>
      <c r="F81">
        <v>1586.280029296875</v>
      </c>
      <c r="G81">
        <v>7038312</v>
      </c>
      <c r="H81">
        <v>584134901</v>
      </c>
      <c r="I81">
        <v>47844463.476736002</v>
      </c>
      <c r="J81">
        <v>2.8258580597842848E-3</v>
      </c>
      <c r="K81">
        <v>4.469970703125</v>
      </c>
      <c r="L81">
        <v>0.27440633245382584</v>
      </c>
      <c r="M81">
        <v>6.3324538258575203E-2</v>
      </c>
      <c r="N81">
        <v>183</v>
      </c>
      <c r="O81">
        <v>195</v>
      </c>
      <c r="P81">
        <v>133</v>
      </c>
      <c r="Q81">
        <v>199</v>
      </c>
      <c r="R81">
        <v>47</v>
      </c>
      <c r="S81">
        <v>1.2332681069298372</v>
      </c>
    </row>
    <row r="82" spans="1:19" x14ac:dyDescent="0.35">
      <c r="A82" s="1">
        <v>45877.430555555555</v>
      </c>
      <c r="B82" s="147" t="s">
        <v>24</v>
      </c>
      <c r="C82">
        <v>1586.449951171875</v>
      </c>
      <c r="D82">
        <v>1586.449951171875</v>
      </c>
      <c r="E82">
        <v>1586.1199951171875</v>
      </c>
      <c r="F82">
        <v>1586.1600341796875</v>
      </c>
      <c r="G82">
        <v>5893113</v>
      </c>
      <c r="H82">
        <v>590028014</v>
      </c>
      <c r="I82">
        <v>47844463.476736002</v>
      </c>
      <c r="J82">
        <v>2.7499986880881802E-3</v>
      </c>
      <c r="K82">
        <v>4.3499755859375</v>
      </c>
      <c r="L82">
        <v>0.28232189973614774</v>
      </c>
      <c r="M82">
        <v>6.860158311345646E-2</v>
      </c>
      <c r="N82">
        <v>183</v>
      </c>
      <c r="O82">
        <v>195</v>
      </c>
      <c r="P82">
        <v>135</v>
      </c>
      <c r="Q82">
        <v>197</v>
      </c>
      <c r="R82">
        <v>47</v>
      </c>
      <c r="S82">
        <v>1.233570536143419</v>
      </c>
    </row>
    <row r="83" spans="1:19" x14ac:dyDescent="0.35">
      <c r="A83" s="1">
        <v>45877.431250000001</v>
      </c>
      <c r="B83" s="147" t="s">
        <v>24</v>
      </c>
      <c r="C83">
        <v>1586.5999755859375</v>
      </c>
      <c r="D83">
        <v>1586.800048828125</v>
      </c>
      <c r="E83">
        <v>1586.27001953125</v>
      </c>
      <c r="F83">
        <v>1586.5</v>
      </c>
      <c r="G83">
        <v>5961740</v>
      </c>
      <c r="H83">
        <v>595989754</v>
      </c>
      <c r="I83">
        <v>47844463.476736002</v>
      </c>
      <c r="J83">
        <v>2.9649207126798902E-3</v>
      </c>
      <c r="K83">
        <v>4.68994140625</v>
      </c>
      <c r="L83">
        <v>0.29023746701846964</v>
      </c>
      <c r="M83">
        <v>8.1794195250659632E-2</v>
      </c>
      <c r="N83">
        <v>189</v>
      </c>
      <c r="O83">
        <v>189</v>
      </c>
      <c r="P83">
        <v>135</v>
      </c>
      <c r="Q83">
        <v>193</v>
      </c>
      <c r="R83">
        <v>51</v>
      </c>
      <c r="S83">
        <v>1.2280791588187756</v>
      </c>
    </row>
    <row r="84" spans="1:19" x14ac:dyDescent="0.35">
      <c r="A84" s="1">
        <v>45877.431944444441</v>
      </c>
      <c r="B84" s="147" t="s">
        <v>24</v>
      </c>
      <c r="C84">
        <v>1586.3299560546875</v>
      </c>
      <c r="D84">
        <v>1586.760009765625</v>
      </c>
      <c r="E84">
        <v>1586.280029296875</v>
      </c>
      <c r="F84">
        <v>1586.72998046875</v>
      </c>
      <c r="G84">
        <v>6032478</v>
      </c>
      <c r="H84">
        <v>602022232</v>
      </c>
      <c r="I84">
        <v>47844463.476736002</v>
      </c>
      <c r="J84">
        <v>3.1103114108237974E-3</v>
      </c>
      <c r="K84">
        <v>4.919921875</v>
      </c>
      <c r="L84">
        <v>0.30606860158311344</v>
      </c>
      <c r="M84">
        <v>7.3878627968337732E-2</v>
      </c>
      <c r="N84">
        <v>195</v>
      </c>
      <c r="O84">
        <v>183</v>
      </c>
      <c r="P84">
        <v>136</v>
      </c>
      <c r="Q84">
        <v>189</v>
      </c>
      <c r="R84">
        <v>54</v>
      </c>
      <c r="S84">
        <v>1.2266820813099713</v>
      </c>
    </row>
    <row r="85" spans="1:19" x14ac:dyDescent="0.35">
      <c r="A85" s="1">
        <v>45877.432638888888</v>
      </c>
      <c r="B85" s="147" t="s">
        <v>24</v>
      </c>
      <c r="C85">
        <v>1586.3199462890625</v>
      </c>
      <c r="D85">
        <v>1586.68994140625</v>
      </c>
      <c r="E85">
        <v>1585.97998046875</v>
      </c>
      <c r="F85">
        <v>1586.52001953125</v>
      </c>
      <c r="G85">
        <v>7573437</v>
      </c>
      <c r="H85">
        <v>609595669</v>
      </c>
      <c r="I85">
        <v>47844463.476736002</v>
      </c>
      <c r="J85">
        <v>2.9775768031764936E-3</v>
      </c>
      <c r="K85">
        <v>4.7099609375</v>
      </c>
      <c r="L85">
        <v>0.30343007915567283</v>
      </c>
      <c r="M85">
        <v>7.1240105540897103E-2</v>
      </c>
      <c r="N85">
        <v>194</v>
      </c>
      <c r="O85">
        <v>184</v>
      </c>
      <c r="P85">
        <v>136</v>
      </c>
      <c r="Q85">
        <v>187</v>
      </c>
      <c r="R85">
        <v>56</v>
      </c>
      <c r="S85">
        <v>1.2145059459701493</v>
      </c>
    </row>
    <row r="86" spans="1:19" x14ac:dyDescent="0.35">
      <c r="A86" s="1">
        <v>45877.433333333334</v>
      </c>
      <c r="B86" s="147" t="s">
        <v>24</v>
      </c>
      <c r="C86">
        <v>1586.3499755859375</v>
      </c>
      <c r="D86">
        <v>1586.5999755859375</v>
      </c>
      <c r="E86">
        <v>1586.1400146484375</v>
      </c>
      <c r="F86">
        <v>1586.469970703125</v>
      </c>
      <c r="G86">
        <v>4395492</v>
      </c>
      <c r="H86">
        <v>613991161</v>
      </c>
      <c r="I86">
        <v>47844463.476736002</v>
      </c>
      <c r="J86">
        <v>2.9459365769349852E-3</v>
      </c>
      <c r="K86">
        <v>4.659912109375</v>
      </c>
      <c r="L86">
        <v>0.29551451187335093</v>
      </c>
      <c r="M86">
        <v>7.1240105540897103E-2</v>
      </c>
      <c r="N86">
        <v>194</v>
      </c>
      <c r="O86">
        <v>184</v>
      </c>
      <c r="P86">
        <v>138</v>
      </c>
      <c r="Q86">
        <v>190</v>
      </c>
      <c r="R86">
        <v>51</v>
      </c>
      <c r="S86">
        <v>1.212419621487038</v>
      </c>
    </row>
    <row r="87" spans="1:19" x14ac:dyDescent="0.35">
      <c r="A87" s="1">
        <v>45877.434027777781</v>
      </c>
      <c r="B87" s="147" t="s">
        <v>24</v>
      </c>
      <c r="C87">
        <v>1586.3699951171875</v>
      </c>
      <c r="D87">
        <v>1586.449951171875</v>
      </c>
      <c r="E87">
        <v>1586.02001953125</v>
      </c>
      <c r="F87">
        <v>1586.31005859375</v>
      </c>
      <c r="G87">
        <v>5884491</v>
      </c>
      <c r="H87">
        <v>619875652</v>
      </c>
      <c r="I87">
        <v>47844463.476736002</v>
      </c>
      <c r="J87">
        <v>2.8448421955291898E-3</v>
      </c>
      <c r="K87">
        <v>4.5</v>
      </c>
      <c r="L87">
        <v>0.27968337730870713</v>
      </c>
      <c r="M87">
        <v>6.860158311345646E-2</v>
      </c>
      <c r="N87">
        <v>189</v>
      </c>
      <c r="O87">
        <v>189</v>
      </c>
      <c r="P87">
        <v>137</v>
      </c>
      <c r="Q87">
        <v>189</v>
      </c>
      <c r="R87">
        <v>53</v>
      </c>
      <c r="S87">
        <v>1.2125262413107099</v>
      </c>
    </row>
    <row r="88" spans="1:19" x14ac:dyDescent="0.35">
      <c r="A88" s="1">
        <v>45877.43472222222</v>
      </c>
      <c r="B88" s="147" t="s">
        <v>24</v>
      </c>
      <c r="C88">
        <v>1586.8499755859375</v>
      </c>
      <c r="D88">
        <v>1587.050048828125</v>
      </c>
      <c r="E88">
        <v>1586.3900146484375</v>
      </c>
      <c r="F88">
        <v>1586.3900146484375</v>
      </c>
      <c r="G88">
        <v>4028600</v>
      </c>
      <c r="H88">
        <v>623904252</v>
      </c>
      <c r="I88">
        <v>47844463.476736002</v>
      </c>
      <c r="J88">
        <v>2.8953893862320875E-3</v>
      </c>
      <c r="K88">
        <v>4.5799560546875</v>
      </c>
      <c r="L88">
        <v>0.28496042216358841</v>
      </c>
      <c r="M88">
        <v>6.860158311345646E-2</v>
      </c>
      <c r="N88">
        <v>183</v>
      </c>
      <c r="O88">
        <v>196</v>
      </c>
      <c r="P88">
        <v>133</v>
      </c>
      <c r="Q88">
        <v>189</v>
      </c>
      <c r="R88">
        <v>57</v>
      </c>
      <c r="S88">
        <v>1.2093715678479267</v>
      </c>
    </row>
    <row r="89" spans="1:19" x14ac:dyDescent="0.35">
      <c r="A89" s="1">
        <v>45877.435416666667</v>
      </c>
      <c r="B89" s="147" t="s">
        <v>24</v>
      </c>
      <c r="C89">
        <v>1586.949951171875</v>
      </c>
      <c r="D89">
        <v>1587.1400146484375</v>
      </c>
      <c r="E89">
        <v>1586.9000244140625</v>
      </c>
      <c r="F89">
        <v>1587.0699462890625</v>
      </c>
      <c r="G89">
        <v>4585658</v>
      </c>
      <c r="H89">
        <v>628489910</v>
      </c>
      <c r="I89">
        <v>47844463.476736002</v>
      </c>
      <c r="J89">
        <v>3.325233435415507E-3</v>
      </c>
      <c r="K89">
        <v>5.2598876953125</v>
      </c>
      <c r="L89">
        <v>0.29287598944591031</v>
      </c>
      <c r="M89">
        <v>6.5963060686015831E-2</v>
      </c>
      <c r="N89">
        <v>192</v>
      </c>
      <c r="O89">
        <v>187</v>
      </c>
      <c r="P89">
        <v>138</v>
      </c>
      <c r="Q89">
        <v>184</v>
      </c>
      <c r="R89">
        <v>57</v>
      </c>
      <c r="S89">
        <v>1.2068721436849561</v>
      </c>
    </row>
    <row r="90" spans="1:19" x14ac:dyDescent="0.35">
      <c r="A90" s="1">
        <v>45877.436111111114</v>
      </c>
      <c r="B90" s="147" t="s">
        <v>24</v>
      </c>
      <c r="C90">
        <v>1587</v>
      </c>
      <c r="D90">
        <v>1587.4000244140625</v>
      </c>
      <c r="E90">
        <v>1586.81005859375</v>
      </c>
      <c r="F90">
        <v>1587.1600341796875</v>
      </c>
      <c r="G90">
        <v>6424903</v>
      </c>
      <c r="H90">
        <v>634914813</v>
      </c>
      <c r="I90">
        <v>47844463.476736002</v>
      </c>
      <c r="J90">
        <v>3.3821858426502224E-3</v>
      </c>
      <c r="K90">
        <v>5.3499755859375</v>
      </c>
      <c r="L90">
        <v>0.31134564643799473</v>
      </c>
      <c r="M90">
        <v>6.3324538258575203E-2</v>
      </c>
      <c r="N90">
        <v>197</v>
      </c>
      <c r="O90">
        <v>182</v>
      </c>
      <c r="P90">
        <v>142</v>
      </c>
      <c r="Q90">
        <v>185</v>
      </c>
      <c r="R90">
        <v>52</v>
      </c>
      <c r="S90">
        <v>1.207059485546875</v>
      </c>
    </row>
    <row r="91" spans="1:19" x14ac:dyDescent="0.35">
      <c r="A91" s="1">
        <v>45877.436805555553</v>
      </c>
      <c r="B91" s="147" t="s">
        <v>24</v>
      </c>
      <c r="C91">
        <v>1586.3299560546875</v>
      </c>
      <c r="D91">
        <v>1586.97998046875</v>
      </c>
      <c r="E91">
        <v>1586.3299560546875</v>
      </c>
      <c r="F91">
        <v>1586.97998046875</v>
      </c>
      <c r="G91">
        <v>4857045</v>
      </c>
      <c r="H91">
        <v>639771858</v>
      </c>
      <c r="I91">
        <v>47844463.476736002</v>
      </c>
      <c r="J91">
        <v>3.2683581994643078E-3</v>
      </c>
      <c r="K91">
        <v>5.169921875</v>
      </c>
      <c r="L91">
        <v>0.30079155672823221</v>
      </c>
      <c r="M91">
        <v>6.5963060686015831E-2</v>
      </c>
      <c r="N91">
        <v>195</v>
      </c>
      <c r="O91">
        <v>184</v>
      </c>
      <c r="P91">
        <v>141</v>
      </c>
      <c r="Q91">
        <v>183</v>
      </c>
      <c r="R91">
        <v>55</v>
      </c>
      <c r="S91">
        <v>1.2044755557263527</v>
      </c>
    </row>
    <row r="92" spans="1:19" x14ac:dyDescent="0.35">
      <c r="A92" s="1">
        <v>45877.4375</v>
      </c>
      <c r="B92" s="147" t="s">
        <v>24</v>
      </c>
      <c r="C92">
        <v>1585.81005859375</v>
      </c>
      <c r="D92">
        <v>1586.4300537109375</v>
      </c>
      <c r="E92">
        <v>1585.550048828125</v>
      </c>
      <c r="F92">
        <v>1586.4300537109375</v>
      </c>
      <c r="G92">
        <v>5609042</v>
      </c>
      <c r="H92">
        <v>645380900</v>
      </c>
      <c r="I92">
        <v>47844463.476736002</v>
      </c>
      <c r="J92">
        <v>2.920701567225294E-3</v>
      </c>
      <c r="K92">
        <v>4.6199951171875</v>
      </c>
      <c r="L92">
        <v>0.29551451187335093</v>
      </c>
      <c r="M92">
        <v>5.2770448548812667E-2</v>
      </c>
      <c r="N92">
        <v>196</v>
      </c>
      <c r="O92">
        <v>183</v>
      </c>
      <c r="P92">
        <v>142</v>
      </c>
      <c r="Q92">
        <v>184</v>
      </c>
      <c r="R92">
        <v>53</v>
      </c>
      <c r="S92">
        <v>1.2037400958329716</v>
      </c>
    </row>
    <row r="93" spans="1:19" x14ac:dyDescent="0.35">
      <c r="A93" s="1">
        <v>45877.438194444447</v>
      </c>
      <c r="B93" s="147" t="s">
        <v>24</v>
      </c>
      <c r="C93">
        <v>1585.300048828125</v>
      </c>
      <c r="D93">
        <v>1585.8299560546875</v>
      </c>
      <c r="E93">
        <v>1585.300048828125</v>
      </c>
      <c r="F93">
        <v>1585.5699462890625</v>
      </c>
      <c r="G93">
        <v>3918213</v>
      </c>
      <c r="H93">
        <v>649299113</v>
      </c>
      <c r="I93">
        <v>47844463.476736002</v>
      </c>
      <c r="J93">
        <v>2.3769527035724441E-3</v>
      </c>
      <c r="K93">
        <v>3.7598876953125</v>
      </c>
      <c r="L93">
        <v>0.29023746701846964</v>
      </c>
      <c r="M93">
        <v>5.2770448548812667E-2</v>
      </c>
      <c r="N93">
        <v>191</v>
      </c>
      <c r="O93">
        <v>187</v>
      </c>
      <c r="P93">
        <v>137</v>
      </c>
      <c r="Q93">
        <v>186</v>
      </c>
      <c r="R93">
        <v>56</v>
      </c>
      <c r="S93">
        <v>1.1988886120479991</v>
      </c>
    </row>
    <row r="94" spans="1:19" x14ac:dyDescent="0.35">
      <c r="A94" s="1">
        <v>45877.438888888886</v>
      </c>
      <c r="B94" s="147" t="s">
        <v>24</v>
      </c>
      <c r="C94">
        <v>1585.1199951171875</v>
      </c>
      <c r="D94">
        <v>1585.469970703125</v>
      </c>
      <c r="E94">
        <v>1584.9200439453125</v>
      </c>
      <c r="F94">
        <v>1585.260009765625</v>
      </c>
      <c r="G94">
        <v>4508929</v>
      </c>
      <c r="H94">
        <v>653808042</v>
      </c>
      <c r="I94">
        <v>47844463.476736002</v>
      </c>
      <c r="J94">
        <v>2.1810148147256392E-3</v>
      </c>
      <c r="K94">
        <v>3.449951171875</v>
      </c>
      <c r="L94">
        <v>0.29023746701846964</v>
      </c>
      <c r="M94">
        <v>5.5408970976253295E-2</v>
      </c>
      <c r="N94">
        <v>190</v>
      </c>
      <c r="O94">
        <v>188</v>
      </c>
      <c r="P94">
        <v>138</v>
      </c>
      <c r="Q94">
        <v>184</v>
      </c>
      <c r="R94">
        <v>57</v>
      </c>
      <c r="S94">
        <v>1.1940026492447973</v>
      </c>
    </row>
    <row r="95" spans="1:19" x14ac:dyDescent="0.35">
      <c r="A95" s="1">
        <v>45877.439583333333</v>
      </c>
      <c r="B95" s="147" t="s">
        <v>24</v>
      </c>
      <c r="C95">
        <v>1585.5899658203125</v>
      </c>
      <c r="D95">
        <v>1585.5899658203125</v>
      </c>
      <c r="E95">
        <v>1584.760009765625</v>
      </c>
      <c r="F95">
        <v>1584.760009765625</v>
      </c>
      <c r="G95">
        <v>6347882</v>
      </c>
      <c r="H95">
        <v>660155924</v>
      </c>
      <c r="I95">
        <v>47844463.476736002</v>
      </c>
      <c r="J95">
        <v>1.8649212374446181E-3</v>
      </c>
      <c r="K95">
        <v>2.949951171875</v>
      </c>
      <c r="L95">
        <v>0.29023746701846964</v>
      </c>
      <c r="M95">
        <v>6.0686015831134567E-2</v>
      </c>
      <c r="N95">
        <v>194</v>
      </c>
      <c r="O95">
        <v>185</v>
      </c>
      <c r="P95">
        <v>142</v>
      </c>
      <c r="Q95">
        <v>183</v>
      </c>
      <c r="R95">
        <v>54</v>
      </c>
      <c r="S95">
        <v>1.1940898500778692</v>
      </c>
    </row>
    <row r="96" spans="1:19" x14ac:dyDescent="0.35">
      <c r="A96" s="1">
        <v>45877.44027777778</v>
      </c>
      <c r="B96" s="147" t="s">
        <v>24</v>
      </c>
      <c r="C96">
        <v>1584.56005859375</v>
      </c>
      <c r="D96">
        <v>1585.6800537109375</v>
      </c>
      <c r="E96">
        <v>1584.3900146484375</v>
      </c>
      <c r="F96">
        <v>1585.6800537109375</v>
      </c>
      <c r="G96">
        <v>10704592</v>
      </c>
      <c r="H96">
        <v>670860516</v>
      </c>
      <c r="I96">
        <v>47844463.476736002</v>
      </c>
      <c r="J96">
        <v>2.4465612013037626E-3</v>
      </c>
      <c r="K96">
        <v>3.8699951171875</v>
      </c>
      <c r="L96">
        <v>0.28232189973614774</v>
      </c>
      <c r="M96">
        <v>5.8047493403693931E-2</v>
      </c>
      <c r="N96">
        <v>190</v>
      </c>
      <c r="O96">
        <v>189</v>
      </c>
      <c r="P96">
        <v>143</v>
      </c>
      <c r="Q96">
        <v>184</v>
      </c>
      <c r="R96">
        <v>52</v>
      </c>
      <c r="S96">
        <v>1.2016768377458127</v>
      </c>
    </row>
    <row r="97" spans="1:19" x14ac:dyDescent="0.35">
      <c r="A97" s="1">
        <v>45877.440972222219</v>
      </c>
      <c r="B97" s="147" t="s">
        <v>24</v>
      </c>
      <c r="C97">
        <v>1584.4100341796875</v>
      </c>
      <c r="D97">
        <v>1584.72998046875</v>
      </c>
      <c r="E97">
        <v>1584.1600341796875</v>
      </c>
      <c r="F97">
        <v>1584.5400390625</v>
      </c>
      <c r="G97">
        <v>8079811</v>
      </c>
      <c r="H97">
        <v>678940327</v>
      </c>
      <c r="I97">
        <v>47844463.476736002</v>
      </c>
      <c r="J97">
        <v>1.7258585845490125E-3</v>
      </c>
      <c r="K97">
        <v>2.72998046875</v>
      </c>
      <c r="L97">
        <v>0.27440633245382584</v>
      </c>
      <c r="M97">
        <v>6.0686015831134567E-2</v>
      </c>
      <c r="N97">
        <v>186</v>
      </c>
      <c r="O97">
        <v>193</v>
      </c>
      <c r="P97">
        <v>136</v>
      </c>
      <c r="Q97">
        <v>184</v>
      </c>
      <c r="R97">
        <v>59</v>
      </c>
      <c r="S97">
        <v>1.2027988143997213</v>
      </c>
    </row>
    <row r="98" spans="1:19" x14ac:dyDescent="0.35">
      <c r="A98" s="1">
        <v>45877.441666666666</v>
      </c>
      <c r="B98" s="147" t="s">
        <v>24</v>
      </c>
      <c r="C98">
        <v>1584.0899658203125</v>
      </c>
      <c r="D98">
        <v>1584.5899658203125</v>
      </c>
      <c r="E98">
        <v>1584.0899658203125</v>
      </c>
      <c r="F98">
        <v>1584.5400390625</v>
      </c>
      <c r="G98">
        <v>7462814</v>
      </c>
      <c r="H98">
        <v>686403141</v>
      </c>
      <c r="I98">
        <v>47844463.476736002</v>
      </c>
      <c r="J98">
        <v>1.7258585845490125E-3</v>
      </c>
      <c r="K98">
        <v>2.72998046875</v>
      </c>
      <c r="L98">
        <v>0.27440633245382584</v>
      </c>
      <c r="M98">
        <v>6.0686015831134567E-2</v>
      </c>
      <c r="N98">
        <v>186</v>
      </c>
      <c r="O98">
        <v>193</v>
      </c>
      <c r="P98">
        <v>137</v>
      </c>
      <c r="Q98">
        <v>183</v>
      </c>
      <c r="R98">
        <v>59</v>
      </c>
      <c r="S98">
        <v>1.2043848934651178</v>
      </c>
    </row>
    <row r="99" spans="1:19" x14ac:dyDescent="0.35">
      <c r="A99" s="1">
        <v>45877.442361111112</v>
      </c>
      <c r="B99" s="147" t="s">
        <v>24</v>
      </c>
      <c r="C99">
        <v>1583.1600341796875</v>
      </c>
      <c r="D99">
        <v>1584.0899658203125</v>
      </c>
      <c r="E99">
        <v>1583.1600341796875</v>
      </c>
      <c r="F99">
        <v>1583.9100341796875</v>
      </c>
      <c r="G99">
        <v>7957285</v>
      </c>
      <c r="H99">
        <v>694360426</v>
      </c>
      <c r="I99">
        <v>47844463.476736002</v>
      </c>
      <c r="J99">
        <v>1.3275775903235853E-3</v>
      </c>
      <c r="K99">
        <v>2.0999755859375</v>
      </c>
      <c r="L99">
        <v>0.27440633245382584</v>
      </c>
      <c r="M99">
        <v>6.5963060686015831E-2</v>
      </c>
      <c r="N99">
        <v>194</v>
      </c>
      <c r="O99">
        <v>184</v>
      </c>
      <c r="P99">
        <v>138</v>
      </c>
      <c r="Q99">
        <v>182</v>
      </c>
      <c r="R99">
        <v>59</v>
      </c>
      <c r="S99">
        <v>1.2056614460000252</v>
      </c>
    </row>
    <row r="100" spans="1:19" x14ac:dyDescent="0.35">
      <c r="A100" s="1">
        <v>45877.443055555559</v>
      </c>
      <c r="B100" s="147" t="s">
        <v>24</v>
      </c>
      <c r="C100">
        <v>1582.300048828125</v>
      </c>
      <c r="D100">
        <v>1583.3499755859375</v>
      </c>
      <c r="E100">
        <v>1582.300048828125</v>
      </c>
      <c r="F100">
        <v>1582.949951171875</v>
      </c>
      <c r="G100">
        <v>7452371</v>
      </c>
      <c r="H100">
        <v>701812797</v>
      </c>
      <c r="I100">
        <v>47844463.476736002</v>
      </c>
      <c r="J100">
        <v>7.2062544547123414E-4</v>
      </c>
      <c r="K100">
        <v>1.139892578125</v>
      </c>
      <c r="L100">
        <v>0.26121372031662271</v>
      </c>
      <c r="M100">
        <v>8.4432717678100261E-2</v>
      </c>
      <c r="N100">
        <v>192</v>
      </c>
      <c r="O100">
        <v>186</v>
      </c>
      <c r="P100">
        <v>131</v>
      </c>
      <c r="Q100">
        <v>189</v>
      </c>
      <c r="R100">
        <v>59</v>
      </c>
      <c r="S100">
        <v>1.208470356018533</v>
      </c>
    </row>
    <row r="101" spans="1:19" x14ac:dyDescent="0.35">
      <c r="A101" s="1">
        <v>45877.443749999999</v>
      </c>
      <c r="B101" s="147" t="s">
        <v>24</v>
      </c>
      <c r="C101">
        <v>1581.4300537109375</v>
      </c>
      <c r="D101">
        <v>1582.6500244140625</v>
      </c>
      <c r="E101">
        <v>1581.4300537109375</v>
      </c>
      <c r="F101">
        <v>1582.6500244140625</v>
      </c>
      <c r="G101">
        <v>6026971</v>
      </c>
      <c r="H101">
        <v>707839768</v>
      </c>
      <c r="I101">
        <v>47844463.476736002</v>
      </c>
      <c r="J101">
        <v>5.3101560187273093E-4</v>
      </c>
      <c r="K101">
        <v>0.8399658203125</v>
      </c>
      <c r="L101">
        <v>0.25593667546174143</v>
      </c>
      <c r="M101">
        <v>8.4432717678100261E-2</v>
      </c>
      <c r="N101">
        <v>187</v>
      </c>
      <c r="O101">
        <v>191</v>
      </c>
      <c r="P101">
        <v>133</v>
      </c>
      <c r="Q101">
        <v>192</v>
      </c>
      <c r="R101">
        <v>54</v>
      </c>
      <c r="S101">
        <v>1.2098109084541906</v>
      </c>
    </row>
    <row r="102" spans="1:19" x14ac:dyDescent="0.35">
      <c r="A102" s="1">
        <v>45877.444444444445</v>
      </c>
      <c r="B102" s="147" t="s">
        <v>24</v>
      </c>
      <c r="C102">
        <v>1580.4100341796875</v>
      </c>
      <c r="D102">
        <v>1581.4599609375</v>
      </c>
      <c r="E102">
        <v>1580.4100341796875</v>
      </c>
      <c r="F102">
        <v>1581.4599609375</v>
      </c>
      <c r="G102">
        <v>8322309</v>
      </c>
      <c r="H102">
        <v>716162077</v>
      </c>
      <c r="I102">
        <v>47844463.476736002</v>
      </c>
      <c r="J102">
        <v>-2.2132724112352745E-4</v>
      </c>
      <c r="K102">
        <v>-0.35009765625</v>
      </c>
      <c r="L102">
        <v>0.24538258575197888</v>
      </c>
      <c r="M102">
        <v>8.7071240105540904E-2</v>
      </c>
      <c r="N102">
        <v>178</v>
      </c>
      <c r="O102">
        <v>201</v>
      </c>
      <c r="P102">
        <v>129</v>
      </c>
      <c r="Q102">
        <v>198</v>
      </c>
      <c r="R102">
        <v>52</v>
      </c>
      <c r="S102">
        <v>1.2133324346528118</v>
      </c>
    </row>
    <row r="103" spans="1:19" x14ac:dyDescent="0.35">
      <c r="A103" s="1">
        <v>45877.445138888892</v>
      </c>
      <c r="B103" s="147" t="s">
        <v>24</v>
      </c>
      <c r="C103">
        <v>1579.6800537109375</v>
      </c>
      <c r="D103">
        <v>1580.4000244140625</v>
      </c>
      <c r="E103">
        <v>1579.5</v>
      </c>
      <c r="F103">
        <v>1580.0899658203125</v>
      </c>
      <c r="G103">
        <v>9442672</v>
      </c>
      <c r="H103">
        <v>725604749</v>
      </c>
      <c r="I103">
        <v>47844463.476736002</v>
      </c>
      <c r="J103">
        <v>-1.0874205560221846E-3</v>
      </c>
      <c r="K103">
        <v>-1.7200927734375</v>
      </c>
      <c r="L103">
        <v>0.23482849604221637</v>
      </c>
      <c r="M103">
        <v>0.10026385224274406</v>
      </c>
      <c r="N103">
        <v>170</v>
      </c>
      <c r="O103">
        <v>209</v>
      </c>
      <c r="P103">
        <v>129</v>
      </c>
      <c r="Q103">
        <v>205</v>
      </c>
      <c r="R103">
        <v>45</v>
      </c>
      <c r="S103">
        <v>1.2196129146206558</v>
      </c>
    </row>
    <row r="104" spans="1:19" x14ac:dyDescent="0.35">
      <c r="A104" s="1">
        <v>45877.445833333331</v>
      </c>
      <c r="B104" s="147" t="s">
        <v>24</v>
      </c>
      <c r="C104">
        <v>1578.6300048828125</v>
      </c>
      <c r="D104">
        <v>1579.6600341796875</v>
      </c>
      <c r="E104">
        <v>1578.6099853515625</v>
      </c>
      <c r="F104">
        <v>1579.6600341796875</v>
      </c>
      <c r="G104">
        <v>10739458</v>
      </c>
      <c r="H104">
        <v>736344207</v>
      </c>
      <c r="I104">
        <v>47844463.476736002</v>
      </c>
      <c r="J104">
        <v>-1.3592178165650938E-3</v>
      </c>
      <c r="K104">
        <v>-2.1500244140625</v>
      </c>
      <c r="L104">
        <v>0.20316622691292877</v>
      </c>
      <c r="M104">
        <v>0.12928759894459102</v>
      </c>
      <c r="N104">
        <v>161</v>
      </c>
      <c r="O104">
        <v>218</v>
      </c>
      <c r="P104">
        <v>124</v>
      </c>
      <c r="Q104">
        <v>212</v>
      </c>
      <c r="R104">
        <v>43</v>
      </c>
      <c r="S104">
        <v>1.2287394130357545</v>
      </c>
    </row>
    <row r="105" spans="1:19" x14ac:dyDescent="0.35">
      <c r="A105" s="1">
        <v>45877.446527777778</v>
      </c>
      <c r="B105" s="147" t="s">
        <v>24</v>
      </c>
      <c r="C105">
        <v>1578.68994140625</v>
      </c>
      <c r="D105">
        <v>1578.9300537109375</v>
      </c>
      <c r="E105">
        <v>1578.260009765625</v>
      </c>
      <c r="F105">
        <v>1578.3800048828125</v>
      </c>
      <c r="G105">
        <v>8322856</v>
      </c>
      <c r="H105">
        <v>744667063</v>
      </c>
      <c r="I105">
        <v>47844463.476736002</v>
      </c>
      <c r="J105">
        <v>-2.1684358955125515E-3</v>
      </c>
      <c r="K105">
        <v>-3.4300537109375</v>
      </c>
      <c r="L105">
        <v>0.19261213720316622</v>
      </c>
      <c r="M105">
        <v>0.13456464379947231</v>
      </c>
      <c r="N105">
        <v>150</v>
      </c>
      <c r="O105">
        <v>229</v>
      </c>
      <c r="P105">
        <v>120</v>
      </c>
      <c r="Q105">
        <v>218</v>
      </c>
      <c r="R105">
        <v>41</v>
      </c>
      <c r="S105">
        <v>1.2347769472507204</v>
      </c>
    </row>
    <row r="106" spans="1:19" x14ac:dyDescent="0.35">
      <c r="A106" s="1">
        <v>45877.447222222225</v>
      </c>
      <c r="B106" s="147" t="s">
        <v>24</v>
      </c>
      <c r="C106">
        <v>1578.9100341796875</v>
      </c>
      <c r="D106">
        <v>1579.2099609375</v>
      </c>
      <c r="E106">
        <v>1578.699951171875</v>
      </c>
      <c r="F106">
        <v>1578.7900390625</v>
      </c>
      <c r="G106">
        <v>7636646</v>
      </c>
      <c r="H106">
        <v>752303709</v>
      </c>
      <c r="I106">
        <v>47844463.476736002</v>
      </c>
      <c r="J106">
        <v>-1.9092175541827298E-3</v>
      </c>
      <c r="K106">
        <v>-3.02001953125</v>
      </c>
      <c r="L106">
        <v>0.18205804749340371</v>
      </c>
      <c r="M106">
        <v>0.15831134564643801</v>
      </c>
      <c r="N106">
        <v>144</v>
      </c>
      <c r="O106">
        <v>235</v>
      </c>
      <c r="P106">
        <v>116</v>
      </c>
      <c r="Q106">
        <v>218</v>
      </c>
      <c r="R106">
        <v>45</v>
      </c>
      <c r="S106">
        <v>1.2375666145419544</v>
      </c>
    </row>
    <row r="107" spans="1:19" x14ac:dyDescent="0.35">
      <c r="A107" s="1">
        <v>45877.447916666664</v>
      </c>
      <c r="B107" s="147" t="s">
        <v>24</v>
      </c>
      <c r="C107">
        <v>1579.0400390625</v>
      </c>
      <c r="D107">
        <v>1579.4599609375</v>
      </c>
      <c r="E107">
        <v>1578.8399658203125</v>
      </c>
      <c r="F107">
        <v>1579.239990234375</v>
      </c>
      <c r="G107">
        <v>8374332</v>
      </c>
      <c r="H107">
        <v>760678041</v>
      </c>
      <c r="I107">
        <v>47844463.476736002</v>
      </c>
      <c r="J107">
        <v>-1.6247642031432172E-3</v>
      </c>
      <c r="K107">
        <v>-2.570068359375</v>
      </c>
      <c r="L107">
        <v>0.17414248021108181</v>
      </c>
      <c r="M107">
        <v>0.16886543535620052</v>
      </c>
      <c r="N107">
        <v>134</v>
      </c>
      <c r="O107">
        <v>245</v>
      </c>
      <c r="P107">
        <v>115</v>
      </c>
      <c r="Q107">
        <v>220</v>
      </c>
      <c r="R107">
        <v>44</v>
      </c>
      <c r="S107">
        <v>1.2412455234657727</v>
      </c>
    </row>
    <row r="108" spans="1:19" x14ac:dyDescent="0.35">
      <c r="A108" s="1">
        <v>45877.448611111111</v>
      </c>
      <c r="B108" s="147" t="s">
        <v>24</v>
      </c>
      <c r="C108">
        <v>1578.800048828125</v>
      </c>
      <c r="D108">
        <v>1579.6600341796875</v>
      </c>
      <c r="E108">
        <v>1578.6099853515625</v>
      </c>
      <c r="F108">
        <v>1579.1800537109375</v>
      </c>
      <c r="G108">
        <v>4524529</v>
      </c>
      <c r="H108">
        <v>765202570</v>
      </c>
      <c r="I108">
        <v>47844463.476736002</v>
      </c>
      <c r="J108">
        <v>-1.6626553033495116E-3</v>
      </c>
      <c r="K108">
        <v>-2.6300048828125</v>
      </c>
      <c r="L108">
        <v>0.17150395778364116</v>
      </c>
      <c r="M108">
        <v>0.16886543535620052</v>
      </c>
      <c r="N108">
        <v>132</v>
      </c>
      <c r="O108">
        <v>246</v>
      </c>
      <c r="P108">
        <v>113</v>
      </c>
      <c r="Q108">
        <v>219</v>
      </c>
      <c r="R108">
        <v>47</v>
      </c>
      <c r="S108">
        <v>1.2401898237511686</v>
      </c>
    </row>
    <row r="109" spans="1:19" x14ac:dyDescent="0.35">
      <c r="A109" s="1">
        <v>45877.449305555558</v>
      </c>
      <c r="B109" s="147" t="s">
        <v>24</v>
      </c>
      <c r="C109">
        <v>1578.47998046875</v>
      </c>
      <c r="D109">
        <v>1578.949951171875</v>
      </c>
      <c r="E109">
        <v>1578.47998046875</v>
      </c>
      <c r="F109">
        <v>1578.760009765625</v>
      </c>
      <c r="G109">
        <v>5107039</v>
      </c>
      <c r="H109">
        <v>770309609</v>
      </c>
      <c r="I109">
        <v>47844463.476736002</v>
      </c>
      <c r="J109">
        <v>-1.928201689927635E-3</v>
      </c>
      <c r="K109">
        <v>-3.050048828125</v>
      </c>
      <c r="L109">
        <v>0.17414248021108181</v>
      </c>
      <c r="M109">
        <v>0.17150395778364116</v>
      </c>
      <c r="N109">
        <v>138</v>
      </c>
      <c r="O109">
        <v>241</v>
      </c>
      <c r="P109">
        <v>113</v>
      </c>
      <c r="Q109">
        <v>221</v>
      </c>
      <c r="R109">
        <v>45</v>
      </c>
      <c r="S109">
        <v>1.2403221145351804</v>
      </c>
    </row>
    <row r="110" spans="1:19" x14ac:dyDescent="0.35">
      <c r="A110" s="1">
        <v>45877.45</v>
      </c>
      <c r="B110" s="147" t="s">
        <v>24</v>
      </c>
      <c r="C110">
        <v>1578.56005859375</v>
      </c>
      <c r="D110">
        <v>1578.800048828125</v>
      </c>
      <c r="E110">
        <v>1578.3800048828125</v>
      </c>
      <c r="F110">
        <v>1578.449951171875</v>
      </c>
      <c r="G110">
        <v>4711400</v>
      </c>
      <c r="H110">
        <v>775021009</v>
      </c>
      <c r="I110">
        <v>47844463.476736002</v>
      </c>
      <c r="J110">
        <v>-2.1242167500579558E-3</v>
      </c>
      <c r="K110">
        <v>-3.360107421875</v>
      </c>
      <c r="L110">
        <v>0.17414248021108181</v>
      </c>
      <c r="M110">
        <v>0.17150395778364116</v>
      </c>
      <c r="N110">
        <v>140</v>
      </c>
      <c r="O110">
        <v>238</v>
      </c>
      <c r="P110">
        <v>111</v>
      </c>
      <c r="Q110">
        <v>216</v>
      </c>
      <c r="R110">
        <v>52</v>
      </c>
      <c r="S110">
        <v>1.2401448093352838</v>
      </c>
    </row>
    <row r="111" spans="1:19" x14ac:dyDescent="0.35">
      <c r="A111" s="1">
        <v>45877.450694444444</v>
      </c>
      <c r="B111" s="147" t="s">
        <v>24</v>
      </c>
      <c r="C111">
        <v>1578.8499755859375</v>
      </c>
      <c r="D111">
        <v>1578.8499755859375</v>
      </c>
      <c r="E111">
        <v>1578.52001953125</v>
      </c>
      <c r="F111">
        <v>1578.52001953125</v>
      </c>
      <c r="G111">
        <v>4907068</v>
      </c>
      <c r="H111">
        <v>779928077</v>
      </c>
      <c r="I111">
        <v>47844463.476736002</v>
      </c>
      <c r="J111">
        <v>-2.0799204333198438E-3</v>
      </c>
      <c r="K111">
        <v>-3.2900390625</v>
      </c>
      <c r="L111">
        <v>0.17150395778364116</v>
      </c>
      <c r="M111">
        <v>0.16358839050131926</v>
      </c>
      <c r="N111">
        <v>143</v>
      </c>
      <c r="O111">
        <v>236</v>
      </c>
      <c r="P111">
        <v>115</v>
      </c>
      <c r="Q111">
        <v>219</v>
      </c>
      <c r="R111">
        <v>45</v>
      </c>
      <c r="S111">
        <v>1.2394521915714127</v>
      </c>
    </row>
    <row r="112" spans="1:19" x14ac:dyDescent="0.35">
      <c r="A112" s="1">
        <v>45877.451388888891</v>
      </c>
      <c r="B112" s="147" t="s">
        <v>24</v>
      </c>
      <c r="C112">
        <v>1578.5400390625</v>
      </c>
      <c r="D112">
        <v>1578.6600341796875</v>
      </c>
      <c r="E112">
        <v>1578.4100341796875</v>
      </c>
      <c r="F112">
        <v>1578.5899658203125</v>
      </c>
      <c r="G112">
        <v>4739350</v>
      </c>
      <c r="H112">
        <v>784667427</v>
      </c>
      <c r="I112">
        <v>47844463.476736002</v>
      </c>
      <c r="J112">
        <v>-2.0357012878652477E-3</v>
      </c>
      <c r="K112">
        <v>-3.2200927734375</v>
      </c>
      <c r="L112">
        <v>0.17678100263852242</v>
      </c>
      <c r="M112">
        <v>0.15303430079155672</v>
      </c>
      <c r="N112">
        <v>151</v>
      </c>
      <c r="O112">
        <v>228</v>
      </c>
      <c r="P112">
        <v>116</v>
      </c>
      <c r="Q112">
        <v>216</v>
      </c>
      <c r="R112">
        <v>47</v>
      </c>
      <c r="S112">
        <v>1.2387235389888895</v>
      </c>
    </row>
    <row r="113" spans="1:19" x14ac:dyDescent="0.35">
      <c r="A113" s="1">
        <v>45877.45208333333</v>
      </c>
      <c r="B113" s="147" t="s">
        <v>24</v>
      </c>
      <c r="C113">
        <v>1578.8399658203125</v>
      </c>
      <c r="D113">
        <v>1578.8399658203125</v>
      </c>
      <c r="E113">
        <v>1578.27001953125</v>
      </c>
      <c r="F113">
        <v>1578.5699462890625</v>
      </c>
      <c r="G113">
        <v>3295077</v>
      </c>
      <c r="H113">
        <v>787962504</v>
      </c>
      <c r="I113">
        <v>47844463.476736002</v>
      </c>
      <c r="J113">
        <v>-2.0483573783618512E-3</v>
      </c>
      <c r="K113">
        <v>-3.2401123046875</v>
      </c>
      <c r="L113">
        <v>0.17941952506596306</v>
      </c>
      <c r="M113">
        <v>0.14511873350923482</v>
      </c>
      <c r="N113">
        <v>145</v>
      </c>
      <c r="O113">
        <v>234</v>
      </c>
      <c r="P113">
        <v>115</v>
      </c>
      <c r="Q113">
        <v>221</v>
      </c>
      <c r="R113">
        <v>43</v>
      </c>
      <c r="S113">
        <v>1.2344280860221237</v>
      </c>
    </row>
    <row r="114" spans="1:19" x14ac:dyDescent="0.35">
      <c r="A114" s="1">
        <v>45877.452777777777</v>
      </c>
      <c r="B114" s="147" t="s">
        <v>24</v>
      </c>
      <c r="C114">
        <v>1579.1600341796875</v>
      </c>
      <c r="D114">
        <v>1579.27001953125</v>
      </c>
      <c r="E114">
        <v>1578.52001953125</v>
      </c>
      <c r="F114">
        <v>1578.8399658203125</v>
      </c>
      <c r="G114">
        <v>3138933</v>
      </c>
      <c r="H114">
        <v>791101437</v>
      </c>
      <c r="I114">
        <v>47844463.476736002</v>
      </c>
      <c r="J114">
        <v>-1.8776544992247374E-3</v>
      </c>
      <c r="K114">
        <v>-2.9700927734375</v>
      </c>
      <c r="L114">
        <v>0.17414248021108181</v>
      </c>
      <c r="M114">
        <v>0.14511873350923482</v>
      </c>
      <c r="N114">
        <v>145</v>
      </c>
      <c r="O114">
        <v>234</v>
      </c>
      <c r="P114">
        <v>115</v>
      </c>
      <c r="Q114">
        <v>219</v>
      </c>
      <c r="R114">
        <v>45</v>
      </c>
      <c r="S114">
        <v>1.2335262480085698</v>
      </c>
    </row>
    <row r="115" spans="1:19" x14ac:dyDescent="0.35">
      <c r="A115" s="1">
        <v>45877.453472222223</v>
      </c>
      <c r="B115" s="147" t="s">
        <v>24</v>
      </c>
      <c r="C115">
        <v>1579.97998046875</v>
      </c>
      <c r="D115">
        <v>1580.1099853515625</v>
      </c>
      <c r="E115">
        <v>1579.3399658203125</v>
      </c>
      <c r="F115">
        <v>1579.3399658203125</v>
      </c>
      <c r="G115">
        <v>3533242</v>
      </c>
      <c r="H115">
        <v>794634679</v>
      </c>
      <c r="I115">
        <v>47844463.476736002</v>
      </c>
      <c r="J115">
        <v>-1.5615609219437163E-3</v>
      </c>
      <c r="K115">
        <v>-2.4700927734375</v>
      </c>
      <c r="L115">
        <v>0.19261213720316622</v>
      </c>
      <c r="M115">
        <v>0.14511873350923482</v>
      </c>
      <c r="N115">
        <v>148</v>
      </c>
      <c r="O115">
        <v>231</v>
      </c>
      <c r="P115">
        <v>117</v>
      </c>
      <c r="Q115">
        <v>219</v>
      </c>
      <c r="R115">
        <v>43</v>
      </c>
      <c r="S115">
        <v>1.2322789323273455</v>
      </c>
    </row>
    <row r="116" spans="1:19" x14ac:dyDescent="0.35">
      <c r="A116" s="1">
        <v>45877.45416666667</v>
      </c>
      <c r="B116" s="147" t="s">
        <v>24</v>
      </c>
      <c r="C116">
        <v>1579.9200439453125</v>
      </c>
      <c r="D116">
        <v>1580.06005859375</v>
      </c>
      <c r="E116">
        <v>1579.3699951171875</v>
      </c>
      <c r="F116">
        <v>1579.8800048828125</v>
      </c>
      <c r="G116">
        <v>3767412</v>
      </c>
      <c r="H116">
        <v>798402091</v>
      </c>
      <c r="I116">
        <v>47844463.476736002</v>
      </c>
      <c r="J116">
        <v>-1.2201551636694884E-3</v>
      </c>
      <c r="K116">
        <v>-1.9300537109375</v>
      </c>
      <c r="L116">
        <v>0.20052770448548812</v>
      </c>
      <c r="M116">
        <v>0.13984168865435356</v>
      </c>
      <c r="N116">
        <v>153</v>
      </c>
      <c r="O116">
        <v>226</v>
      </c>
      <c r="P116">
        <v>117</v>
      </c>
      <c r="Q116">
        <v>215</v>
      </c>
      <c r="R116">
        <v>47</v>
      </c>
      <c r="S116">
        <v>1.2318174980769729</v>
      </c>
    </row>
    <row r="117" spans="1:19" x14ac:dyDescent="0.35">
      <c r="A117" s="1">
        <v>45877.454861111109</v>
      </c>
      <c r="B117" s="147" t="s">
        <v>24</v>
      </c>
      <c r="C117">
        <v>1580.3599853515625</v>
      </c>
      <c r="D117">
        <v>1580.52001953125</v>
      </c>
      <c r="E117">
        <v>1579.7900390625</v>
      </c>
      <c r="F117">
        <v>1579.7900390625</v>
      </c>
      <c r="G117">
        <v>3245761</v>
      </c>
      <c r="H117">
        <v>801647852</v>
      </c>
      <c r="I117">
        <v>47844463.476736002</v>
      </c>
      <c r="J117">
        <v>-1.2770303996206876E-3</v>
      </c>
      <c r="K117">
        <v>-2.02001953125</v>
      </c>
      <c r="L117">
        <v>0.20844327176781002</v>
      </c>
      <c r="M117">
        <v>0.12401055408970976</v>
      </c>
      <c r="N117">
        <v>158</v>
      </c>
      <c r="O117">
        <v>221</v>
      </c>
      <c r="P117">
        <v>118</v>
      </c>
      <c r="Q117">
        <v>214</v>
      </c>
      <c r="R117">
        <v>47</v>
      </c>
      <c r="S117">
        <v>1.2300163952148477</v>
      </c>
    </row>
    <row r="118" spans="1:19" x14ac:dyDescent="0.35">
      <c r="A118" s="1">
        <v>45877.455555555556</v>
      </c>
      <c r="B118" s="147" t="s">
        <v>24</v>
      </c>
      <c r="C118">
        <v>1580.5999755859375</v>
      </c>
      <c r="D118">
        <v>1580.739990234375</v>
      </c>
      <c r="E118">
        <v>1580.510009765625</v>
      </c>
      <c r="F118">
        <v>1580.56005859375</v>
      </c>
      <c r="G118">
        <v>3354234</v>
      </c>
      <c r="H118">
        <v>805002086</v>
      </c>
      <c r="I118">
        <v>47844463.476736002</v>
      </c>
      <c r="J118">
        <v>-7.9023394320255273E-4</v>
      </c>
      <c r="K118">
        <v>-1.25</v>
      </c>
      <c r="L118">
        <v>0.21108179419525067</v>
      </c>
      <c r="M118">
        <v>0.11081794195250659</v>
      </c>
      <c r="N118">
        <v>156</v>
      </c>
      <c r="O118">
        <v>223</v>
      </c>
      <c r="P118">
        <v>120</v>
      </c>
      <c r="Q118">
        <v>213</v>
      </c>
      <c r="R118">
        <v>46</v>
      </c>
      <c r="S118">
        <v>1.2280822810371204</v>
      </c>
    </row>
    <row r="119" spans="1:19" x14ac:dyDescent="0.35">
      <c r="A119" s="1">
        <v>45877.456250000003</v>
      </c>
      <c r="B119" s="147" t="s">
        <v>24</v>
      </c>
      <c r="C119">
        <v>1580.739990234375</v>
      </c>
      <c r="D119">
        <v>1580.739990234375</v>
      </c>
      <c r="E119">
        <v>1580.2099609375</v>
      </c>
      <c r="F119">
        <v>1580.6400146484375</v>
      </c>
      <c r="G119">
        <v>4208986</v>
      </c>
      <c r="H119">
        <v>809211072</v>
      </c>
      <c r="I119">
        <v>47844463.476736002</v>
      </c>
      <c r="J119">
        <v>-7.3968675249965507E-4</v>
      </c>
      <c r="K119">
        <v>-1.1700439453125</v>
      </c>
      <c r="L119">
        <v>0.21108179419525067</v>
      </c>
      <c r="M119">
        <v>0.10817941952506596</v>
      </c>
      <c r="N119">
        <v>156</v>
      </c>
      <c r="O119">
        <v>223</v>
      </c>
      <c r="P119">
        <v>121</v>
      </c>
      <c r="Q119">
        <v>213</v>
      </c>
      <c r="R119">
        <v>45</v>
      </c>
      <c r="S119">
        <v>1.2259308183047937</v>
      </c>
    </row>
    <row r="120" spans="1:19" x14ac:dyDescent="0.35">
      <c r="A120" s="1">
        <v>45877.456944444442</v>
      </c>
      <c r="B120" s="147" t="s">
        <v>24</v>
      </c>
      <c r="C120">
        <v>1581.0799560546875</v>
      </c>
      <c r="D120">
        <v>1581.0799560546875</v>
      </c>
      <c r="E120">
        <v>1580.530029296875</v>
      </c>
      <c r="F120">
        <v>1580.5899658203125</v>
      </c>
      <c r="G120">
        <v>3444169</v>
      </c>
      <c r="H120">
        <v>812655241</v>
      </c>
      <c r="I120">
        <v>47844463.476736002</v>
      </c>
      <c r="J120">
        <v>-7.7132697874116355E-4</v>
      </c>
      <c r="K120">
        <v>-1.2200927734375</v>
      </c>
      <c r="L120">
        <v>0.21372031662269128</v>
      </c>
      <c r="M120">
        <v>0.11081794195250659</v>
      </c>
      <c r="N120">
        <v>160</v>
      </c>
      <c r="O120">
        <v>219</v>
      </c>
      <c r="P120">
        <v>120</v>
      </c>
      <c r="Q120">
        <v>214</v>
      </c>
      <c r="R120">
        <v>45</v>
      </c>
      <c r="S120">
        <v>1.2224025916073091</v>
      </c>
    </row>
    <row r="121" spans="1:19" x14ac:dyDescent="0.35">
      <c r="A121" s="1">
        <v>45877.457638888889</v>
      </c>
      <c r="B121" s="147" t="s">
        <v>24</v>
      </c>
      <c r="C121">
        <v>1580.7099609375</v>
      </c>
      <c r="D121">
        <v>1581.1099853515625</v>
      </c>
      <c r="E121">
        <v>1580.7099609375</v>
      </c>
      <c r="F121">
        <v>1581.02001953125</v>
      </c>
      <c r="G121">
        <v>2520782</v>
      </c>
      <c r="H121">
        <v>815176023</v>
      </c>
      <c r="I121">
        <v>47844463.476736002</v>
      </c>
      <c r="J121">
        <v>-4.9945254691473838E-4</v>
      </c>
      <c r="K121">
        <v>-0.7900390625</v>
      </c>
      <c r="L121">
        <v>0.22427440633245382</v>
      </c>
      <c r="M121">
        <v>0.10817941952506596</v>
      </c>
      <c r="N121">
        <v>158</v>
      </c>
      <c r="O121">
        <v>221</v>
      </c>
      <c r="P121">
        <v>122</v>
      </c>
      <c r="Q121">
        <v>209</v>
      </c>
      <c r="R121">
        <v>48</v>
      </c>
      <c r="S121">
        <v>1.219846063756904</v>
      </c>
    </row>
    <row r="122" spans="1:19" x14ac:dyDescent="0.35">
      <c r="A122" s="1">
        <v>45877.458333333336</v>
      </c>
      <c r="B122" s="147" t="s">
        <v>24</v>
      </c>
      <c r="C122">
        <v>1580.719970703125</v>
      </c>
      <c r="D122">
        <v>1581.1400146484375</v>
      </c>
      <c r="E122">
        <v>1580.5999755859375</v>
      </c>
      <c r="F122">
        <v>1580.5999755859375</v>
      </c>
      <c r="G122">
        <v>3840057</v>
      </c>
      <c r="H122">
        <v>819016080</v>
      </c>
      <c r="I122">
        <v>47844463.476736002</v>
      </c>
      <c r="J122">
        <v>-7.6499893349286181E-4</v>
      </c>
      <c r="K122">
        <v>-1.2100830078125</v>
      </c>
      <c r="L122">
        <v>0.21372031662269128</v>
      </c>
      <c r="M122">
        <v>0.10817941952506596</v>
      </c>
      <c r="N122">
        <v>158</v>
      </c>
      <c r="O122">
        <v>221</v>
      </c>
      <c r="P122">
        <v>120</v>
      </c>
      <c r="Q122">
        <v>209</v>
      </c>
      <c r="R122">
        <v>50</v>
      </c>
      <c r="S122">
        <v>1.2184680028088968</v>
      </c>
    </row>
    <row r="123" spans="1:19" x14ac:dyDescent="0.35">
      <c r="A123" s="1">
        <v>45877.459027777775</v>
      </c>
      <c r="B123" s="147" t="s">
        <v>24</v>
      </c>
      <c r="C123">
        <v>1580.5799560546875</v>
      </c>
      <c r="D123">
        <v>1580.9200439453125</v>
      </c>
      <c r="E123">
        <v>1580.43994140625</v>
      </c>
      <c r="F123">
        <v>1580.72998046875</v>
      </c>
      <c r="G123">
        <v>3213431</v>
      </c>
      <c r="H123">
        <v>822229511</v>
      </c>
      <c r="I123">
        <v>47844463.476736002</v>
      </c>
      <c r="J123">
        <v>-6.8281151654845567E-4</v>
      </c>
      <c r="K123">
        <v>-1.080078125</v>
      </c>
      <c r="L123">
        <v>0.21899736147757257</v>
      </c>
      <c r="M123">
        <v>0.11609498680738786</v>
      </c>
      <c r="N123">
        <v>156</v>
      </c>
      <c r="O123">
        <v>223</v>
      </c>
      <c r="P123">
        <v>122</v>
      </c>
      <c r="Q123">
        <v>209</v>
      </c>
      <c r="R123">
        <v>48</v>
      </c>
      <c r="S123">
        <v>1.2157336748293965</v>
      </c>
    </row>
    <row r="124" spans="1:19" x14ac:dyDescent="0.35">
      <c r="A124" s="1">
        <v>45877.459722222222</v>
      </c>
      <c r="B124" s="147" t="s">
        <v>24</v>
      </c>
      <c r="C124">
        <v>1580.6300048828125</v>
      </c>
      <c r="D124">
        <v>1580.8699951171875</v>
      </c>
      <c r="E124">
        <v>1580.18994140625</v>
      </c>
      <c r="F124">
        <v>1580.8399658203125</v>
      </c>
      <c r="G124">
        <v>2864588</v>
      </c>
      <c r="H124">
        <v>825094099</v>
      </c>
      <c r="I124">
        <v>47844463.476736002</v>
      </c>
      <c r="J124">
        <v>-6.13280190100653E-4</v>
      </c>
      <c r="K124">
        <v>-0.9700927734375</v>
      </c>
      <c r="L124">
        <v>0.21899736147757257</v>
      </c>
      <c r="M124">
        <v>0.11345646437994723</v>
      </c>
      <c r="N124">
        <v>154</v>
      </c>
      <c r="O124">
        <v>225</v>
      </c>
      <c r="P124">
        <v>125</v>
      </c>
      <c r="Q124">
        <v>211</v>
      </c>
      <c r="R124">
        <v>43</v>
      </c>
      <c r="S124">
        <v>1.2131907647100046</v>
      </c>
    </row>
    <row r="125" spans="1:19" x14ac:dyDescent="0.35">
      <c r="A125" s="1">
        <v>45877.460416666669</v>
      </c>
      <c r="B125" s="147" t="s">
        <v>24</v>
      </c>
      <c r="C125">
        <v>1580.260009765625</v>
      </c>
      <c r="D125">
        <v>1580.68994140625</v>
      </c>
      <c r="E125">
        <v>1580.219970703125</v>
      </c>
      <c r="F125">
        <v>1580.6400146484375</v>
      </c>
      <c r="G125">
        <v>3964009</v>
      </c>
      <c r="H125">
        <v>829058108</v>
      </c>
      <c r="I125">
        <v>47844463.476736002</v>
      </c>
      <c r="J125">
        <v>-7.3968675249965507E-4</v>
      </c>
      <c r="K125">
        <v>-1.1700439453125</v>
      </c>
      <c r="L125">
        <v>0.21372031662269128</v>
      </c>
      <c r="M125">
        <v>0.11081794195250659</v>
      </c>
      <c r="N125">
        <v>154</v>
      </c>
      <c r="O125">
        <v>225</v>
      </c>
      <c r="P125">
        <v>116</v>
      </c>
      <c r="Q125">
        <v>212</v>
      </c>
      <c r="R125">
        <v>51</v>
      </c>
      <c r="S125">
        <v>1.2127730710235678</v>
      </c>
    </row>
    <row r="126" spans="1:19" x14ac:dyDescent="0.35">
      <c r="A126" s="1">
        <v>45877.461111111108</v>
      </c>
      <c r="B126" s="147" t="s">
        <v>24</v>
      </c>
      <c r="C126">
        <v>1580.6600341796875</v>
      </c>
      <c r="D126">
        <v>1581.0699462890625</v>
      </c>
      <c r="E126">
        <v>1580.3900146484375</v>
      </c>
      <c r="F126">
        <v>1580.3900146484375</v>
      </c>
      <c r="G126">
        <v>3494499</v>
      </c>
      <c r="H126">
        <v>832552607</v>
      </c>
      <c r="I126">
        <v>47844463.476736002</v>
      </c>
      <c r="J126">
        <v>-8.9773354114016561E-4</v>
      </c>
      <c r="K126">
        <v>-1.4200439453125</v>
      </c>
      <c r="L126">
        <v>0.21635883905013192</v>
      </c>
      <c r="M126">
        <v>0.10817941952506596</v>
      </c>
      <c r="N126">
        <v>158</v>
      </c>
      <c r="O126">
        <v>221</v>
      </c>
      <c r="P126">
        <v>120</v>
      </c>
      <c r="Q126">
        <v>210</v>
      </c>
      <c r="R126">
        <v>49</v>
      </c>
      <c r="S126">
        <v>1.2116602220039112</v>
      </c>
    </row>
    <row r="127" spans="1:19" x14ac:dyDescent="0.35">
      <c r="A127" s="1">
        <v>45877.461805555555</v>
      </c>
      <c r="B127" s="147" t="s">
        <v>24</v>
      </c>
      <c r="C127">
        <v>1580.3699951171875</v>
      </c>
      <c r="D127">
        <v>1580.8499755859375</v>
      </c>
      <c r="E127">
        <v>1580.18994140625</v>
      </c>
      <c r="F127">
        <v>1580.6199951171875</v>
      </c>
      <c r="G127">
        <v>5792345</v>
      </c>
      <c r="H127">
        <v>838344952</v>
      </c>
      <c r="I127">
        <v>47844463.476736002</v>
      </c>
      <c r="J127">
        <v>-7.5234284299625844E-4</v>
      </c>
      <c r="K127">
        <v>-1.1900634765625</v>
      </c>
      <c r="L127">
        <v>0.21372031662269128</v>
      </c>
      <c r="M127">
        <v>0.10554089709762533</v>
      </c>
      <c r="N127">
        <v>157</v>
      </c>
      <c r="O127">
        <v>222</v>
      </c>
      <c r="P127">
        <v>121</v>
      </c>
      <c r="Q127">
        <v>211</v>
      </c>
      <c r="R127">
        <v>47</v>
      </c>
      <c r="S127">
        <v>1.2132197144761792</v>
      </c>
    </row>
    <row r="128" spans="1:19" x14ac:dyDescent="0.35">
      <c r="A128" s="1">
        <v>45877.462500000001</v>
      </c>
      <c r="B128" s="147" t="s">
        <v>24</v>
      </c>
      <c r="C128">
        <v>1579.81005859375</v>
      </c>
      <c r="D128">
        <v>1580.510009765625</v>
      </c>
      <c r="E128">
        <v>1579.7099609375</v>
      </c>
      <c r="F128">
        <v>1580.510009765625</v>
      </c>
      <c r="G128">
        <v>4080028</v>
      </c>
      <c r="H128">
        <v>842424980</v>
      </c>
      <c r="I128">
        <v>47844463.476736002</v>
      </c>
      <c r="J128">
        <v>-8.2187416944406121E-4</v>
      </c>
      <c r="K128">
        <v>-1.300048828125</v>
      </c>
      <c r="L128">
        <v>0.21372031662269128</v>
      </c>
      <c r="M128">
        <v>0.10554089709762533</v>
      </c>
      <c r="N128">
        <v>159</v>
      </c>
      <c r="O128">
        <v>220</v>
      </c>
      <c r="P128">
        <v>124</v>
      </c>
      <c r="Q128">
        <v>208</v>
      </c>
      <c r="R128">
        <v>47</v>
      </c>
      <c r="S128">
        <v>1.2128677244020967</v>
      </c>
    </row>
    <row r="129" spans="1:19" x14ac:dyDescent="0.35">
      <c r="A129" s="1">
        <v>45877.463194444441</v>
      </c>
      <c r="B129" s="147" t="s">
        <v>24</v>
      </c>
      <c r="C129">
        <v>1580.1400146484375</v>
      </c>
      <c r="D129">
        <v>1580.22998046875</v>
      </c>
      <c r="E129">
        <v>1579.68994140625</v>
      </c>
      <c r="F129">
        <v>1579.780029296875</v>
      </c>
      <c r="G129">
        <v>5991632</v>
      </c>
      <c r="H129">
        <v>848416612</v>
      </c>
      <c r="I129">
        <v>47844463.476736002</v>
      </c>
      <c r="J129">
        <v>-1.2833584448689894E-3</v>
      </c>
      <c r="K129">
        <v>-2.030029296875</v>
      </c>
      <c r="L129">
        <v>0.22427440633245382</v>
      </c>
      <c r="M129">
        <v>0.12401055408970976</v>
      </c>
      <c r="N129">
        <v>154</v>
      </c>
      <c r="O129">
        <v>225</v>
      </c>
      <c r="P129">
        <v>124</v>
      </c>
      <c r="Q129">
        <v>215</v>
      </c>
      <c r="R129">
        <v>40</v>
      </c>
      <c r="S129">
        <v>1.2147772631820533</v>
      </c>
    </row>
    <row r="130" spans="1:19" x14ac:dyDescent="0.35">
      <c r="A130" s="1">
        <v>45877.463888888888</v>
      </c>
      <c r="B130" s="147" t="s">
        <v>24</v>
      </c>
      <c r="C130">
        <v>1579.760009765625</v>
      </c>
      <c r="D130">
        <v>1580</v>
      </c>
      <c r="E130">
        <v>1579.5699462890625</v>
      </c>
      <c r="F130">
        <v>1579.8900146484375</v>
      </c>
      <c r="G130">
        <v>3994096</v>
      </c>
      <c r="H130">
        <v>852410708</v>
      </c>
      <c r="I130">
        <v>47844463.476736002</v>
      </c>
      <c r="J130">
        <v>-1.2138271184211867E-3</v>
      </c>
      <c r="K130">
        <v>-1.9200439453125</v>
      </c>
      <c r="L130">
        <v>0.21108179419525067</v>
      </c>
      <c r="M130">
        <v>0.12401055408970976</v>
      </c>
      <c r="N130">
        <v>153</v>
      </c>
      <c r="O130">
        <v>226</v>
      </c>
      <c r="P130">
        <v>123</v>
      </c>
      <c r="Q130">
        <v>217</v>
      </c>
      <c r="R130">
        <v>39</v>
      </c>
      <c r="S130">
        <v>1.2133610860966182</v>
      </c>
    </row>
    <row r="131" spans="1:19" x14ac:dyDescent="0.35">
      <c r="A131" s="1">
        <v>45877.464583333334</v>
      </c>
      <c r="B131" s="147" t="s">
        <v>24</v>
      </c>
      <c r="C131">
        <v>1579.31005859375</v>
      </c>
      <c r="D131">
        <v>1579.72998046875</v>
      </c>
      <c r="E131">
        <v>1579.1800537109375</v>
      </c>
      <c r="F131">
        <v>1579.72998046875</v>
      </c>
      <c r="G131">
        <v>4591789</v>
      </c>
      <c r="H131">
        <v>857002497</v>
      </c>
      <c r="I131">
        <v>47844463.476736002</v>
      </c>
      <c r="J131">
        <v>-1.3149986711104979E-3</v>
      </c>
      <c r="K131">
        <v>-2.080078125</v>
      </c>
      <c r="L131">
        <v>0.21899736147757257</v>
      </c>
      <c r="M131">
        <v>0.12928759894459102</v>
      </c>
      <c r="N131">
        <v>153</v>
      </c>
      <c r="O131">
        <v>226</v>
      </c>
      <c r="P131">
        <v>124</v>
      </c>
      <c r="Q131">
        <v>216</v>
      </c>
      <c r="R131">
        <v>39</v>
      </c>
      <c r="S131">
        <v>1.2148323892800061</v>
      </c>
    </row>
    <row r="132" spans="1:19" x14ac:dyDescent="0.35">
      <c r="A132" s="1">
        <v>45877.465277777781</v>
      </c>
      <c r="B132" s="147" t="s">
        <v>24</v>
      </c>
      <c r="C132">
        <v>1579.4100341796875</v>
      </c>
      <c r="D132">
        <v>1579.4100341796875</v>
      </c>
      <c r="E132">
        <v>1579.050048828125</v>
      </c>
      <c r="F132">
        <v>1579.3199462890625</v>
      </c>
      <c r="G132">
        <v>4120370</v>
      </c>
      <c r="H132">
        <v>861122867</v>
      </c>
      <c r="I132">
        <v>47844463.476736002</v>
      </c>
      <c r="J132">
        <v>-1.5742170124403195E-3</v>
      </c>
      <c r="K132">
        <v>-2.4901123046875</v>
      </c>
      <c r="L132">
        <v>0.22163588390501318</v>
      </c>
      <c r="M132">
        <v>0.13984168865435356</v>
      </c>
      <c r="N132">
        <v>146</v>
      </c>
      <c r="O132">
        <v>233</v>
      </c>
      <c r="P132">
        <v>123</v>
      </c>
      <c r="Q132">
        <v>217</v>
      </c>
      <c r="R132">
        <v>39</v>
      </c>
      <c r="S132">
        <v>1.2132422155287172</v>
      </c>
    </row>
    <row r="133" spans="1:19" x14ac:dyDescent="0.35">
      <c r="A133" s="1">
        <v>45877.46597222222</v>
      </c>
      <c r="B133" s="147" t="s">
        <v>24</v>
      </c>
      <c r="C133">
        <v>1579.969970703125</v>
      </c>
      <c r="D133">
        <v>1580.1700439453125</v>
      </c>
      <c r="E133">
        <v>1579.06005859375</v>
      </c>
      <c r="F133">
        <v>1579.06005859375</v>
      </c>
      <c r="G133">
        <v>3446968</v>
      </c>
      <c r="H133">
        <v>864569835</v>
      </c>
      <c r="I133">
        <v>47844463.476736002</v>
      </c>
      <c r="J133">
        <v>-1.738514675045616E-3</v>
      </c>
      <c r="K133">
        <v>-2.75</v>
      </c>
      <c r="L133">
        <v>0.21899736147757257</v>
      </c>
      <c r="M133">
        <v>0.13984168865435356</v>
      </c>
      <c r="N133">
        <v>146</v>
      </c>
      <c r="O133">
        <v>233</v>
      </c>
      <c r="P133">
        <v>121</v>
      </c>
      <c r="Q133">
        <v>215</v>
      </c>
      <c r="R133">
        <v>43</v>
      </c>
      <c r="S133">
        <v>1.2116697520163924</v>
      </c>
    </row>
    <row r="134" spans="1:19" x14ac:dyDescent="0.35">
      <c r="A134" s="1">
        <v>45877.466666666667</v>
      </c>
      <c r="B134" s="147" t="s">
        <v>24</v>
      </c>
      <c r="C134">
        <v>1579.760009765625</v>
      </c>
      <c r="D134">
        <v>1580.22998046875</v>
      </c>
      <c r="E134">
        <v>1579.510009765625</v>
      </c>
      <c r="F134">
        <v>1580.06005859375</v>
      </c>
      <c r="G134">
        <v>7204037</v>
      </c>
      <c r="H134">
        <v>871773872</v>
      </c>
      <c r="I134">
        <v>47844463.476736002</v>
      </c>
      <c r="J134">
        <v>-1.1063275204835738E-3</v>
      </c>
      <c r="K134">
        <v>-1.75</v>
      </c>
      <c r="L134">
        <v>0.20844327176781002</v>
      </c>
      <c r="M134">
        <v>0.13192612137203166</v>
      </c>
      <c r="N134">
        <v>145</v>
      </c>
      <c r="O134">
        <v>234</v>
      </c>
      <c r="P134">
        <v>118</v>
      </c>
      <c r="Q134">
        <v>220</v>
      </c>
      <c r="R134">
        <v>41</v>
      </c>
      <c r="S134">
        <v>1.2136619633654784</v>
      </c>
    </row>
    <row r="135" spans="1:19" x14ac:dyDescent="0.35">
      <c r="A135" s="1">
        <v>45877.467361111114</v>
      </c>
      <c r="B135" s="147" t="s">
        <v>24</v>
      </c>
      <c r="C135">
        <v>1579.6700439453125</v>
      </c>
      <c r="D135">
        <v>1580.18994140625</v>
      </c>
      <c r="E135">
        <v>1579.6700439453125</v>
      </c>
      <c r="F135">
        <v>1580.18994140625</v>
      </c>
      <c r="G135">
        <v>3559120</v>
      </c>
      <c r="H135">
        <v>875332992</v>
      </c>
      <c r="I135">
        <v>47844463.476736002</v>
      </c>
      <c r="J135">
        <v>-1.0242172748226835E-3</v>
      </c>
      <c r="K135">
        <v>-1.6201171875</v>
      </c>
      <c r="L135">
        <v>0.20580474934036938</v>
      </c>
      <c r="M135">
        <v>0.14248021108179421</v>
      </c>
      <c r="N135">
        <v>143</v>
      </c>
      <c r="O135">
        <v>236</v>
      </c>
      <c r="P135">
        <v>120</v>
      </c>
      <c r="Q135">
        <v>218</v>
      </c>
      <c r="R135">
        <v>41</v>
      </c>
      <c r="S135">
        <v>1.2106153843495722</v>
      </c>
    </row>
    <row r="136" spans="1:19" x14ac:dyDescent="0.35">
      <c r="A136" s="1">
        <v>45877.468055555553</v>
      </c>
      <c r="B136" s="147" t="s">
        <v>24</v>
      </c>
      <c r="C136">
        <v>1579.8599853515625</v>
      </c>
      <c r="D136">
        <v>1580.1500244140625</v>
      </c>
      <c r="E136">
        <v>1579.5799560546875</v>
      </c>
      <c r="F136">
        <v>1579.5799560546875</v>
      </c>
      <c r="G136">
        <v>2729864</v>
      </c>
      <c r="H136">
        <v>878062856</v>
      </c>
      <c r="I136">
        <v>47844463.476736002</v>
      </c>
      <c r="J136">
        <v>-1.4098421785515073E-3</v>
      </c>
      <c r="K136">
        <v>-2.2301025390625</v>
      </c>
      <c r="L136">
        <v>0.21635883905013192</v>
      </c>
      <c r="M136">
        <v>0.14248021108179421</v>
      </c>
      <c r="N136">
        <v>145</v>
      </c>
      <c r="O136">
        <v>234</v>
      </c>
      <c r="P136">
        <v>119</v>
      </c>
      <c r="Q136">
        <v>218</v>
      </c>
      <c r="R136">
        <v>42</v>
      </c>
      <c r="S136">
        <v>1.2081300608405592</v>
      </c>
    </row>
    <row r="137" spans="1:19" x14ac:dyDescent="0.35">
      <c r="A137" s="1">
        <v>45877.46875</v>
      </c>
      <c r="B137" s="147" t="s">
        <v>24</v>
      </c>
      <c r="C137">
        <v>1580.050048828125</v>
      </c>
      <c r="D137">
        <v>1580.239990234375</v>
      </c>
      <c r="E137">
        <v>1579.9300537109375</v>
      </c>
      <c r="F137">
        <v>1579.989990234375</v>
      </c>
      <c r="G137">
        <v>2431728</v>
      </c>
      <c r="H137">
        <v>880494584</v>
      </c>
      <c r="I137">
        <v>47844463.476736002</v>
      </c>
      <c r="J137">
        <v>-1.1506238372216856E-3</v>
      </c>
      <c r="K137">
        <v>-1.820068359375</v>
      </c>
      <c r="L137">
        <v>0.21635883905013192</v>
      </c>
      <c r="M137">
        <v>0.14248021108179421</v>
      </c>
      <c r="N137">
        <v>141</v>
      </c>
      <c r="O137">
        <v>238</v>
      </c>
      <c r="P137">
        <v>119</v>
      </c>
      <c r="Q137">
        <v>217</v>
      </c>
      <c r="R137">
        <v>43</v>
      </c>
      <c r="S137">
        <v>1.2050194339099418</v>
      </c>
    </row>
    <row r="138" spans="1:19" x14ac:dyDescent="0.35">
      <c r="A138" s="1">
        <v>45877.469444444447</v>
      </c>
      <c r="B138" s="147" t="s">
        <v>24</v>
      </c>
      <c r="C138">
        <v>1579.8499755859375</v>
      </c>
      <c r="D138">
        <v>1579.9100341796875</v>
      </c>
      <c r="E138">
        <v>1579.68994140625</v>
      </c>
      <c r="F138">
        <v>1579.9100341796875</v>
      </c>
      <c r="G138">
        <v>4779693</v>
      </c>
      <c r="H138">
        <v>885274277</v>
      </c>
      <c r="I138">
        <v>47844463.476736002</v>
      </c>
      <c r="J138">
        <v>-1.2011710279245832E-3</v>
      </c>
      <c r="K138">
        <v>-1.9000244140625</v>
      </c>
      <c r="L138">
        <v>0.21899736147757257</v>
      </c>
      <c r="M138">
        <v>0.14775725593667546</v>
      </c>
      <c r="N138">
        <v>144</v>
      </c>
      <c r="O138">
        <v>235</v>
      </c>
      <c r="P138">
        <v>119</v>
      </c>
      <c r="Q138">
        <v>214</v>
      </c>
      <c r="R138">
        <v>46</v>
      </c>
      <c r="S138">
        <v>1.2051708110877657</v>
      </c>
    </row>
    <row r="139" spans="1:19" x14ac:dyDescent="0.35">
      <c r="A139" s="1">
        <v>45877.470138888886</v>
      </c>
      <c r="B139" s="147" t="s">
        <v>24</v>
      </c>
      <c r="C139">
        <v>1579.8499755859375</v>
      </c>
      <c r="D139">
        <v>1579.989990234375</v>
      </c>
      <c r="E139">
        <v>1579.6500244140625</v>
      </c>
      <c r="F139">
        <v>1579.8499755859375</v>
      </c>
      <c r="G139">
        <v>3933990</v>
      </c>
      <c r="H139">
        <v>889208267</v>
      </c>
      <c r="I139">
        <v>47844463.476736002</v>
      </c>
      <c r="J139">
        <v>-1.2391392994143934E-3</v>
      </c>
      <c r="K139">
        <v>-1.9600830078125</v>
      </c>
      <c r="L139">
        <v>0.21372031662269128</v>
      </c>
      <c r="M139">
        <v>0.14775725593667546</v>
      </c>
      <c r="N139">
        <v>146</v>
      </c>
      <c r="O139">
        <v>233</v>
      </c>
      <c r="P139">
        <v>120</v>
      </c>
      <c r="Q139">
        <v>219</v>
      </c>
      <c r="R139">
        <v>40</v>
      </c>
      <c r="S139">
        <v>1.2038324863492638</v>
      </c>
    </row>
    <row r="140" spans="1:19" x14ac:dyDescent="0.35">
      <c r="A140" s="1">
        <v>45877.470833333333</v>
      </c>
      <c r="B140" s="147" t="s">
        <v>24</v>
      </c>
      <c r="C140">
        <v>1578.969970703125</v>
      </c>
      <c r="D140">
        <v>1579.719970703125</v>
      </c>
      <c r="E140">
        <v>1578.77001953125</v>
      </c>
      <c r="F140">
        <v>1579.550048828125</v>
      </c>
      <c r="G140">
        <v>4481838</v>
      </c>
      <c r="H140">
        <v>893690105</v>
      </c>
      <c r="I140">
        <v>47844463.476736002</v>
      </c>
      <c r="J140">
        <v>-1.4287491430128967E-3</v>
      </c>
      <c r="K140">
        <v>-2.260009765625</v>
      </c>
      <c r="L140">
        <v>0.21372031662269128</v>
      </c>
      <c r="M140">
        <v>0.15303430079155672</v>
      </c>
      <c r="N140">
        <v>143</v>
      </c>
      <c r="O140">
        <v>236</v>
      </c>
      <c r="P140">
        <v>119</v>
      </c>
      <c r="Q140">
        <v>221</v>
      </c>
      <c r="R140">
        <v>39</v>
      </c>
      <c r="S140">
        <v>1.2051525882758456</v>
      </c>
    </row>
    <row r="141" spans="1:19" x14ac:dyDescent="0.35">
      <c r="A141" s="1">
        <v>45877.47152777778</v>
      </c>
      <c r="B141" s="147" t="s">
        <v>24</v>
      </c>
      <c r="C141">
        <v>1578.3199462890625</v>
      </c>
      <c r="D141">
        <v>1578.9200439453125</v>
      </c>
      <c r="E141">
        <v>1578.3199462890625</v>
      </c>
      <c r="F141">
        <v>1578.68994140625</v>
      </c>
      <c r="G141">
        <v>6144585</v>
      </c>
      <c r="H141">
        <v>899834690</v>
      </c>
      <c r="I141">
        <v>47844463.476736002</v>
      </c>
      <c r="J141">
        <v>-1.972498006665747E-3</v>
      </c>
      <c r="K141">
        <v>-3.1201171875</v>
      </c>
      <c r="L141">
        <v>0.21108179419525067</v>
      </c>
      <c r="M141">
        <v>0.16358839050131926</v>
      </c>
      <c r="N141">
        <v>138</v>
      </c>
      <c r="O141">
        <v>241</v>
      </c>
      <c r="P141">
        <v>121</v>
      </c>
      <c r="Q141">
        <v>221</v>
      </c>
      <c r="R141">
        <v>37</v>
      </c>
      <c r="S141">
        <v>1.2061555969255391</v>
      </c>
    </row>
    <row r="142" spans="1:19" x14ac:dyDescent="0.35">
      <c r="A142" s="1">
        <v>45877.472222222219</v>
      </c>
      <c r="B142" s="147" t="s">
        <v>24</v>
      </c>
      <c r="C142">
        <v>1577.260009765625</v>
      </c>
      <c r="D142">
        <v>1578.2099609375</v>
      </c>
      <c r="E142">
        <v>1577.22998046875</v>
      </c>
      <c r="F142">
        <v>1578.2099609375</v>
      </c>
      <c r="G142">
        <v>6175268</v>
      </c>
      <c r="H142">
        <v>906009958</v>
      </c>
      <c r="I142">
        <v>47844463.476736002</v>
      </c>
      <c r="J142">
        <v>-2.2759354934501646E-3</v>
      </c>
      <c r="K142">
        <v>-3.60009765625</v>
      </c>
      <c r="L142">
        <v>0.20316622691292877</v>
      </c>
      <c r="M142">
        <v>0.17941952506596306</v>
      </c>
      <c r="N142">
        <v>139</v>
      </c>
      <c r="O142">
        <v>240</v>
      </c>
      <c r="P142">
        <v>117</v>
      </c>
      <c r="Q142">
        <v>224</v>
      </c>
      <c r="R142">
        <v>38</v>
      </c>
      <c r="S142">
        <v>1.2075340233826164</v>
      </c>
    </row>
    <row r="143" spans="1:19" x14ac:dyDescent="0.35">
      <c r="A143" s="1">
        <v>45877.472916666666</v>
      </c>
      <c r="B143" s="147" t="s">
        <v>24</v>
      </c>
      <c r="C143">
        <v>1576.800048828125</v>
      </c>
      <c r="D143">
        <v>1577.280029296875</v>
      </c>
      <c r="E143">
        <v>1576.77001953125</v>
      </c>
      <c r="F143">
        <v>1577.18994140625</v>
      </c>
      <c r="G143">
        <v>7527619</v>
      </c>
      <c r="H143">
        <v>913537577</v>
      </c>
      <c r="I143">
        <v>47844463.476736002</v>
      </c>
      <c r="J143">
        <v>-2.9207787385088098E-3</v>
      </c>
      <c r="K143">
        <v>-4.6201171875</v>
      </c>
      <c r="L143">
        <v>0.18469656992084432</v>
      </c>
      <c r="M143">
        <v>0.18205804749340371</v>
      </c>
      <c r="N143">
        <v>133</v>
      </c>
      <c r="O143">
        <v>246</v>
      </c>
      <c r="P143">
        <v>116</v>
      </c>
      <c r="Q143">
        <v>225</v>
      </c>
      <c r="R143">
        <v>38</v>
      </c>
      <c r="S143">
        <v>1.2099529948564756</v>
      </c>
    </row>
    <row r="144" spans="1:19" x14ac:dyDescent="0.35">
      <c r="A144" s="1">
        <v>45877.473611111112</v>
      </c>
      <c r="B144" s="147" t="s">
        <v>24</v>
      </c>
      <c r="C144">
        <v>1575.8900146484375</v>
      </c>
      <c r="D144">
        <v>1576.9100341796875</v>
      </c>
      <c r="E144">
        <v>1575.8800048828125</v>
      </c>
      <c r="F144">
        <v>1576.6700439453125</v>
      </c>
      <c r="G144">
        <v>6504510</v>
      </c>
      <c r="H144">
        <v>920042087</v>
      </c>
      <c r="I144">
        <v>47844463.476736002</v>
      </c>
      <c r="J144">
        <v>-3.2494512350029186E-3</v>
      </c>
      <c r="K144">
        <v>-5.1400146484375</v>
      </c>
      <c r="L144">
        <v>0.16358839050131926</v>
      </c>
      <c r="M144">
        <v>0.18997361477572558</v>
      </c>
      <c r="N144">
        <v>131</v>
      </c>
      <c r="O144">
        <v>248</v>
      </c>
      <c r="P144">
        <v>111</v>
      </c>
      <c r="Q144">
        <v>231</v>
      </c>
      <c r="R144">
        <v>37</v>
      </c>
      <c r="S144">
        <v>1.2110131529895851</v>
      </c>
    </row>
    <row r="145" spans="1:19" x14ac:dyDescent="0.35">
      <c r="A145" s="1">
        <v>45877.474305555559</v>
      </c>
      <c r="B145" s="147" t="s">
        <v>24</v>
      </c>
      <c r="C145">
        <v>1575.1400146484375</v>
      </c>
      <c r="D145">
        <v>1576.010009765625</v>
      </c>
      <c r="E145">
        <v>1574.9599609375</v>
      </c>
      <c r="F145">
        <v>1576.010009765625</v>
      </c>
      <c r="G145">
        <v>8514563</v>
      </c>
      <c r="H145">
        <v>928556650</v>
      </c>
      <c r="I145">
        <v>47844463.476736002</v>
      </c>
      <c r="J145">
        <v>-3.6667163649732508E-3</v>
      </c>
      <c r="K145">
        <v>-5.800048828125</v>
      </c>
      <c r="L145">
        <v>0.16886543535620052</v>
      </c>
      <c r="M145">
        <v>0.20052770448548812</v>
      </c>
      <c r="N145">
        <v>126</v>
      </c>
      <c r="O145">
        <v>253</v>
      </c>
      <c r="P145">
        <v>110</v>
      </c>
      <c r="Q145">
        <v>233</v>
      </c>
      <c r="R145">
        <v>36</v>
      </c>
      <c r="S145">
        <v>1.2165560664487844</v>
      </c>
    </row>
    <row r="146" spans="1:19" x14ac:dyDescent="0.35">
      <c r="A146" s="1">
        <v>45877.474999999999</v>
      </c>
      <c r="B146" s="147" t="s">
        <v>24</v>
      </c>
      <c r="C146">
        <v>1573.6300048828125</v>
      </c>
      <c r="D146">
        <v>1575.1500244140625</v>
      </c>
      <c r="E146">
        <v>1573.5699462890625</v>
      </c>
      <c r="F146">
        <v>1574.9100341796875</v>
      </c>
      <c r="G146">
        <v>10947787</v>
      </c>
      <c r="H146">
        <v>939504437</v>
      </c>
      <c r="I146">
        <v>47844463.476736002</v>
      </c>
      <c r="J146">
        <v>-4.3621068007347937E-3</v>
      </c>
      <c r="K146">
        <v>-6.9000244140625</v>
      </c>
      <c r="L146">
        <v>0.15831134564643801</v>
      </c>
      <c r="M146">
        <v>0.21899736147757257</v>
      </c>
      <c r="N146">
        <v>113</v>
      </c>
      <c r="O146">
        <v>266</v>
      </c>
      <c r="P146">
        <v>108</v>
      </c>
      <c r="Q146">
        <v>238</v>
      </c>
      <c r="R146">
        <v>33</v>
      </c>
      <c r="S146">
        <v>1.2237585793476045</v>
      </c>
    </row>
    <row r="147" spans="1:19" x14ac:dyDescent="0.35">
      <c r="A147" s="1">
        <v>45877.475694444445</v>
      </c>
      <c r="B147" s="147" t="s">
        <v>24</v>
      </c>
      <c r="C147">
        <v>1571.6300048828125</v>
      </c>
      <c r="D147">
        <v>1573.6600341796875</v>
      </c>
      <c r="E147">
        <v>1571.5</v>
      </c>
      <c r="F147">
        <v>1573.6199951171875</v>
      </c>
      <c r="G147">
        <v>15836332</v>
      </c>
      <c r="H147">
        <v>955340769</v>
      </c>
      <c r="I147">
        <v>47844463.476736002</v>
      </c>
      <c r="J147">
        <v>-5.1776529249305536E-3</v>
      </c>
      <c r="K147">
        <v>-8.1900634765625</v>
      </c>
      <c r="L147">
        <v>0.13456464379947231</v>
      </c>
      <c r="M147">
        <v>0.24010554089709762</v>
      </c>
      <c r="N147">
        <v>110</v>
      </c>
      <c r="O147">
        <v>269</v>
      </c>
      <c r="P147">
        <v>103</v>
      </c>
      <c r="Q147">
        <v>244</v>
      </c>
      <c r="R147">
        <v>32</v>
      </c>
      <c r="S147">
        <v>1.2373501248431809</v>
      </c>
    </row>
    <row r="148" spans="1:19" x14ac:dyDescent="0.35">
      <c r="A148" s="1">
        <v>45877.476388888892</v>
      </c>
      <c r="B148" s="147" t="s">
        <v>24</v>
      </c>
      <c r="C148">
        <v>1570.5400390625</v>
      </c>
      <c r="D148">
        <v>1571.8499755859375</v>
      </c>
      <c r="E148">
        <v>1570.239990234375</v>
      </c>
      <c r="F148">
        <v>1571.8499755859375</v>
      </c>
      <c r="G148">
        <v>16242016</v>
      </c>
      <c r="H148">
        <v>971582785</v>
      </c>
      <c r="I148">
        <v>47844463.476736002</v>
      </c>
      <c r="J148">
        <v>-6.2966365359107311E-3</v>
      </c>
      <c r="K148">
        <v>-9.9600830078125</v>
      </c>
      <c r="L148">
        <v>0.12401055408970976</v>
      </c>
      <c r="M148">
        <v>0.26121372031662271</v>
      </c>
      <c r="N148">
        <v>109</v>
      </c>
      <c r="O148">
        <v>270</v>
      </c>
      <c r="P148">
        <v>95</v>
      </c>
      <c r="Q148">
        <v>248</v>
      </c>
      <c r="R148">
        <v>36</v>
      </c>
      <c r="S148">
        <v>1.2515339317481253</v>
      </c>
    </row>
    <row r="149" spans="1:19" x14ac:dyDescent="0.35">
      <c r="A149" s="1">
        <v>45877.477083333331</v>
      </c>
      <c r="B149" s="147" t="s">
        <v>24</v>
      </c>
      <c r="C149">
        <v>1569.6400146484375</v>
      </c>
      <c r="D149">
        <v>1570.2900390625</v>
      </c>
      <c r="E149">
        <v>1569.5400390625</v>
      </c>
      <c r="F149">
        <v>1570.2900390625</v>
      </c>
      <c r="G149">
        <v>15063141</v>
      </c>
      <c r="H149">
        <v>986645926</v>
      </c>
      <c r="I149">
        <v>47844463.476736002</v>
      </c>
      <c r="J149">
        <v>-7.2828083679600886E-3</v>
      </c>
      <c r="K149">
        <v>-11.52001953125</v>
      </c>
      <c r="L149">
        <v>0.12401055408970976</v>
      </c>
      <c r="M149">
        <v>0.28496042216358841</v>
      </c>
      <c r="N149">
        <v>104</v>
      </c>
      <c r="O149">
        <v>275</v>
      </c>
      <c r="P149">
        <v>92</v>
      </c>
      <c r="Q149">
        <v>251</v>
      </c>
      <c r="R149">
        <v>36</v>
      </c>
      <c r="S149">
        <v>1.2618871502572815</v>
      </c>
    </row>
    <row r="150" spans="1:19" x14ac:dyDescent="0.35">
      <c r="A150" s="1">
        <v>45877.477777777778</v>
      </c>
      <c r="B150" s="147" t="s">
        <v>24</v>
      </c>
      <c r="C150">
        <v>1568.9000244140625</v>
      </c>
      <c r="D150">
        <v>1569.3499755859375</v>
      </c>
      <c r="E150">
        <v>1568.8399658203125</v>
      </c>
      <c r="F150">
        <v>1569.3499755859375</v>
      </c>
      <c r="G150">
        <v>11733338</v>
      </c>
      <c r="H150">
        <v>998379264</v>
      </c>
      <c r="I150">
        <v>47844463.476736002</v>
      </c>
      <c r="J150">
        <v>-7.8771044223158362E-3</v>
      </c>
      <c r="K150">
        <v>-12.4600830078125</v>
      </c>
      <c r="L150">
        <v>0.11081794195250659</v>
      </c>
      <c r="M150">
        <v>0.30343007915567283</v>
      </c>
      <c r="N150">
        <v>99</v>
      </c>
      <c r="O150">
        <v>280</v>
      </c>
      <c r="P150">
        <v>85</v>
      </c>
      <c r="Q150">
        <v>252</v>
      </c>
      <c r="R150">
        <v>42</v>
      </c>
      <c r="S150">
        <v>1.2712842841953478</v>
      </c>
    </row>
    <row r="151" spans="1:19" x14ac:dyDescent="0.35">
      <c r="A151" s="1">
        <v>45877.478472222225</v>
      </c>
      <c r="B151" s="147" t="s">
        <v>24</v>
      </c>
      <c r="C151">
        <v>1569.43994140625</v>
      </c>
      <c r="D151">
        <v>1569.43994140625</v>
      </c>
      <c r="E151">
        <v>1568.5799560546875</v>
      </c>
      <c r="F151">
        <v>1569.199951171875</v>
      </c>
      <c r="G151">
        <v>8251600</v>
      </c>
      <c r="H151">
        <v>1006630864</v>
      </c>
      <c r="I151">
        <v>47844463.476736002</v>
      </c>
      <c r="J151">
        <v>-7.9719479297568462E-3</v>
      </c>
      <c r="K151">
        <v>-12.610107421875</v>
      </c>
      <c r="L151">
        <v>0.11081794195250659</v>
      </c>
      <c r="M151">
        <v>0.32453825857519791</v>
      </c>
      <c r="N151">
        <v>92</v>
      </c>
      <c r="O151">
        <v>287</v>
      </c>
      <c r="P151">
        <v>81</v>
      </c>
      <c r="Q151">
        <v>252</v>
      </c>
      <c r="R151">
        <v>46</v>
      </c>
      <c r="S151">
        <v>1.2737056026838021</v>
      </c>
    </row>
    <row r="152" spans="1:19" x14ac:dyDescent="0.35">
      <c r="A152" s="1">
        <v>45877.479166666664</v>
      </c>
      <c r="B152" s="147" t="s">
        <v>24</v>
      </c>
      <c r="C152">
        <v>1569.219970703125</v>
      </c>
      <c r="D152">
        <v>1569.219970703125</v>
      </c>
      <c r="E152">
        <v>1569.219970703125</v>
      </c>
      <c r="F152">
        <v>1569.219970703125</v>
      </c>
      <c r="G152">
        <v>2683076</v>
      </c>
      <c r="H152">
        <v>1009313940</v>
      </c>
      <c r="I152">
        <v>47844463.476736002</v>
      </c>
      <c r="J152">
        <v>-7.9592918392602414E-3</v>
      </c>
      <c r="K152">
        <v>-12.590087890625</v>
      </c>
      <c r="L152">
        <v>0.11081794195250659</v>
      </c>
      <c r="M152">
        <v>0.32717678100263853</v>
      </c>
      <c r="N152">
        <v>92</v>
      </c>
      <c r="O152">
        <v>287</v>
      </c>
      <c r="P152">
        <v>81</v>
      </c>
      <c r="Q152">
        <v>252</v>
      </c>
      <c r="R152">
        <v>46</v>
      </c>
      <c r="S152">
        <v>1.2746521655535139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540D3-D436-4770-B42E-9653FDBD90EF}">
  <dimension ref="A1:G21"/>
  <sheetViews>
    <sheetView workbookViewId="0">
      <selection activeCell="J21" sqref="J21"/>
    </sheetView>
  </sheetViews>
  <sheetFormatPr defaultRowHeight="14.5" x14ac:dyDescent="0.35"/>
  <cols>
    <col min="1" max="1" width="15.54296875" bestFit="1" customWidth="1"/>
    <col min="2" max="2" width="13" bestFit="1" customWidth="1"/>
    <col min="3" max="3" width="13.36328125" bestFit="1" customWidth="1"/>
    <col min="4" max="4" width="12.453125" bestFit="1" customWidth="1"/>
    <col min="5" max="5" width="11.81640625" bestFit="1" customWidth="1"/>
    <col min="6" max="6" width="13.08984375" bestFit="1" customWidth="1"/>
    <col min="7" max="7" width="12.453125" bestFit="1" customWidth="1"/>
    <col min="8" max="8" width="7.81640625" bestFit="1" customWidth="1"/>
    <col min="9" max="9" width="11.81640625" bestFit="1" customWidth="1"/>
    <col min="10" max="10" width="11.7265625" bestFit="1" customWidth="1"/>
  </cols>
  <sheetData>
    <row r="1" spans="1:7" x14ac:dyDescent="0.35">
      <c r="A1" t="s">
        <v>27</v>
      </c>
      <c r="B1" t="s">
        <v>119</v>
      </c>
      <c r="C1" t="s">
        <v>120</v>
      </c>
      <c r="D1" t="s">
        <v>121</v>
      </c>
      <c r="E1" t="s">
        <v>122</v>
      </c>
      <c r="F1" t="s">
        <v>123</v>
      </c>
      <c r="G1" t="s">
        <v>124</v>
      </c>
    </row>
    <row r="2" spans="1:7" x14ac:dyDescent="0.35">
      <c r="A2" s="1">
        <v>45852</v>
      </c>
      <c r="B2">
        <v>-113947669</v>
      </c>
      <c r="C2">
        <v>123019742</v>
      </c>
      <c r="D2">
        <v>-3250.4934318080004</v>
      </c>
      <c r="E2">
        <v>3291.5051765759999</v>
      </c>
      <c r="F2">
        <v>9072073</v>
      </c>
      <c r="G2">
        <v>41.01174476799963</v>
      </c>
    </row>
    <row r="3" spans="1:7" x14ac:dyDescent="0.35">
      <c r="A3" s="1">
        <v>45853</v>
      </c>
      <c r="B3">
        <v>-97206095</v>
      </c>
      <c r="C3">
        <v>143956596</v>
      </c>
      <c r="D3">
        <v>-2850.8065791999998</v>
      </c>
      <c r="E3">
        <v>3988.3704053760002</v>
      </c>
      <c r="F3">
        <v>46750501</v>
      </c>
      <c r="G3">
        <v>1137.5638261760002</v>
      </c>
    </row>
    <row r="4" spans="1:7" x14ac:dyDescent="0.35">
      <c r="A4" s="1">
        <v>45854</v>
      </c>
      <c r="B4">
        <v>-137684627</v>
      </c>
      <c r="C4">
        <v>180302974</v>
      </c>
      <c r="D4">
        <v>-6085.5548436479994</v>
      </c>
      <c r="E4">
        <v>6396.8925757439993</v>
      </c>
      <c r="F4">
        <v>42618347</v>
      </c>
      <c r="G4">
        <v>311.33773209599985</v>
      </c>
    </row>
    <row r="5" spans="1:7" x14ac:dyDescent="0.35">
      <c r="A5" s="1">
        <v>45855</v>
      </c>
      <c r="B5">
        <v>-129146036</v>
      </c>
      <c r="C5">
        <v>132101321</v>
      </c>
      <c r="D5">
        <v>-3963.4483322880001</v>
      </c>
      <c r="E5">
        <v>3843.6958433280001</v>
      </c>
      <c r="F5">
        <v>2955285</v>
      </c>
      <c r="G5">
        <v>-119.75248895999988</v>
      </c>
    </row>
    <row r="6" spans="1:7" x14ac:dyDescent="0.35">
      <c r="A6" s="1">
        <v>45856</v>
      </c>
      <c r="B6">
        <v>-104937748</v>
      </c>
      <c r="C6">
        <v>120889120</v>
      </c>
      <c r="D6">
        <v>-3434.4492441599996</v>
      </c>
      <c r="E6">
        <v>3364.5136056319998</v>
      </c>
      <c r="F6">
        <v>15951372</v>
      </c>
      <c r="G6">
        <v>-69.935638527999814</v>
      </c>
    </row>
    <row r="7" spans="1:7" x14ac:dyDescent="0.35">
      <c r="A7" s="1">
        <v>45859</v>
      </c>
      <c r="B7">
        <v>-135658857</v>
      </c>
      <c r="C7">
        <v>151216342</v>
      </c>
      <c r="D7">
        <v>-4292.6643773440001</v>
      </c>
      <c r="E7">
        <v>4430.6298880000004</v>
      </c>
      <c r="F7">
        <v>15557485</v>
      </c>
      <c r="G7">
        <v>137.96551065600039</v>
      </c>
    </row>
    <row r="8" spans="1:7" x14ac:dyDescent="0.35">
      <c r="A8" s="1">
        <v>45860</v>
      </c>
      <c r="B8">
        <v>-137629554</v>
      </c>
      <c r="C8">
        <v>127139774</v>
      </c>
      <c r="D8">
        <v>-5610.5007267840001</v>
      </c>
      <c r="E8">
        <v>3730.192621568</v>
      </c>
      <c r="F8">
        <v>-10489780</v>
      </c>
      <c r="G8">
        <v>-1880.3081052160003</v>
      </c>
    </row>
    <row r="9" spans="1:7" x14ac:dyDescent="0.35">
      <c r="A9" s="1">
        <v>45861</v>
      </c>
      <c r="B9">
        <v>-127769691</v>
      </c>
      <c r="C9">
        <v>117866441</v>
      </c>
      <c r="D9">
        <v>-3630.3114240000004</v>
      </c>
      <c r="E9">
        <v>3736.5552168959998</v>
      </c>
      <c r="F9">
        <v>-9903250</v>
      </c>
      <c r="G9">
        <v>106.2437928959996</v>
      </c>
    </row>
    <row r="10" spans="1:7" x14ac:dyDescent="0.35">
      <c r="A10" s="1">
        <v>45862</v>
      </c>
      <c r="B10">
        <v>-156496686</v>
      </c>
      <c r="C10">
        <v>168968295</v>
      </c>
      <c r="D10">
        <v>-5526.7200942079999</v>
      </c>
      <c r="E10">
        <v>5184.1490923519996</v>
      </c>
      <c r="F10">
        <v>12471609</v>
      </c>
      <c r="G10">
        <v>-342.57100185600046</v>
      </c>
    </row>
    <row r="11" spans="1:7" x14ac:dyDescent="0.35">
      <c r="A11" s="1">
        <v>45863</v>
      </c>
      <c r="B11">
        <v>-118893894</v>
      </c>
      <c r="C11">
        <v>126141412</v>
      </c>
      <c r="D11">
        <v>-3770.7238727679996</v>
      </c>
      <c r="E11">
        <v>3756.5931847680004</v>
      </c>
      <c r="F11">
        <v>7247518</v>
      </c>
      <c r="G11">
        <v>-14.130687999999729</v>
      </c>
    </row>
    <row r="12" spans="1:7" x14ac:dyDescent="0.35">
      <c r="A12" s="1">
        <v>45866</v>
      </c>
      <c r="B12">
        <v>-149314302</v>
      </c>
      <c r="C12">
        <v>139270389</v>
      </c>
      <c r="D12">
        <v>-4875.822751744</v>
      </c>
      <c r="E12">
        <v>3891.635654656</v>
      </c>
      <c r="F12">
        <v>-10043913</v>
      </c>
      <c r="G12">
        <v>-984.18709708799975</v>
      </c>
    </row>
    <row r="13" spans="1:7" x14ac:dyDescent="0.35">
      <c r="A13" s="1">
        <v>45867</v>
      </c>
      <c r="B13">
        <v>-214263443</v>
      </c>
      <c r="C13">
        <v>210858038</v>
      </c>
      <c r="D13">
        <v>-6739.4864168960003</v>
      </c>
      <c r="E13">
        <v>6053.3198643200003</v>
      </c>
      <c r="F13">
        <v>-3405405</v>
      </c>
      <c r="G13">
        <v>-686.16655257600007</v>
      </c>
    </row>
    <row r="14" spans="1:7" x14ac:dyDescent="0.35">
      <c r="A14" s="1">
        <v>45868</v>
      </c>
      <c r="B14">
        <v>-132080198</v>
      </c>
      <c r="C14">
        <v>194579703</v>
      </c>
      <c r="D14">
        <v>-4129.9732439039999</v>
      </c>
      <c r="E14">
        <v>5753.9324354560003</v>
      </c>
      <c r="F14">
        <v>62499505</v>
      </c>
      <c r="G14">
        <v>1623.9591915520002</v>
      </c>
    </row>
    <row r="15" spans="1:7" x14ac:dyDescent="0.35">
      <c r="A15" s="1">
        <v>45869</v>
      </c>
      <c r="B15">
        <v>-173211948</v>
      </c>
      <c r="C15">
        <v>105230407</v>
      </c>
      <c r="D15">
        <v>-5580.1626705919998</v>
      </c>
      <c r="E15">
        <v>3356.6393896960003</v>
      </c>
      <c r="F15">
        <v>-67981541</v>
      </c>
      <c r="G15">
        <v>-2223.5232808959995</v>
      </c>
    </row>
    <row r="16" spans="1:7" x14ac:dyDescent="0.35">
      <c r="A16" s="1">
        <v>45870</v>
      </c>
      <c r="B16">
        <v>-181244465</v>
      </c>
      <c r="C16">
        <v>128104707</v>
      </c>
      <c r="D16">
        <v>-6067.3874493439998</v>
      </c>
      <c r="E16">
        <v>3590.1003550719997</v>
      </c>
      <c r="F16">
        <v>-53139758</v>
      </c>
      <c r="G16">
        <v>-2477.2870942719996</v>
      </c>
    </row>
    <row r="17" spans="1:7" x14ac:dyDescent="0.35">
      <c r="A17" s="1">
        <v>45873</v>
      </c>
      <c r="B17">
        <v>-186083452</v>
      </c>
      <c r="C17">
        <v>103594190</v>
      </c>
      <c r="D17">
        <v>-13164.861206528001</v>
      </c>
      <c r="E17">
        <v>2922.6981591039998</v>
      </c>
      <c r="F17">
        <v>-82489262</v>
      </c>
      <c r="G17">
        <v>-10242.163047424001</v>
      </c>
    </row>
    <row r="18" spans="1:7" x14ac:dyDescent="0.35">
      <c r="A18" s="1">
        <v>45874</v>
      </c>
      <c r="B18">
        <v>-250576463</v>
      </c>
      <c r="C18">
        <v>247409088</v>
      </c>
      <c r="D18">
        <v>-10018.003656704001</v>
      </c>
      <c r="E18">
        <v>7759.149625344</v>
      </c>
      <c r="F18">
        <v>-3167375</v>
      </c>
      <c r="G18">
        <v>-2258.8540313600006</v>
      </c>
    </row>
    <row r="19" spans="1:7" x14ac:dyDescent="0.35">
      <c r="A19" s="1">
        <v>45875</v>
      </c>
      <c r="B19">
        <v>-117624945</v>
      </c>
      <c r="C19">
        <v>156368018</v>
      </c>
      <c r="D19">
        <v>-4868.2530488319999</v>
      </c>
      <c r="E19">
        <v>5621.0290769920002</v>
      </c>
      <c r="F19">
        <v>38743073</v>
      </c>
      <c r="G19">
        <v>752.77602816000035</v>
      </c>
    </row>
    <row r="20" spans="1:7" x14ac:dyDescent="0.35">
      <c r="A20" s="1">
        <v>45876</v>
      </c>
      <c r="B20">
        <v>-128976588</v>
      </c>
      <c r="C20">
        <v>156341728</v>
      </c>
      <c r="D20">
        <v>-4758.4006758400001</v>
      </c>
      <c r="E20">
        <v>4691.5736104959997</v>
      </c>
      <c r="F20">
        <v>27365140</v>
      </c>
      <c r="G20">
        <v>-66.827065343999692</v>
      </c>
    </row>
    <row r="21" spans="1:7" x14ac:dyDescent="0.35">
      <c r="A21" s="1">
        <v>45877</v>
      </c>
      <c r="B21">
        <v>-165868653</v>
      </c>
      <c r="C21">
        <v>145958818</v>
      </c>
      <c r="D21">
        <v>-5405.5235993599999</v>
      </c>
      <c r="E21">
        <v>4602.8579635199994</v>
      </c>
      <c r="F21">
        <v>-19909835</v>
      </c>
      <c r="G21">
        <v>-802.66563584000039</v>
      </c>
    </row>
  </sheetData>
  <phoneticPr fontId="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25D7-1B82-4959-AAB1-F156AB6EA99B}">
  <dimension ref="A1:G21"/>
  <sheetViews>
    <sheetView workbookViewId="0"/>
  </sheetViews>
  <sheetFormatPr defaultRowHeight="14.5" x14ac:dyDescent="0.35"/>
  <cols>
    <col min="1" max="1" width="7.81640625" bestFit="1" customWidth="1"/>
    <col min="2" max="2" width="11.81640625" bestFit="1" customWidth="1"/>
    <col min="3" max="3" width="12.6328125" bestFit="1" customWidth="1"/>
    <col min="4" max="4" width="12.453125" bestFit="1" customWidth="1"/>
    <col min="5" max="5" width="11.81640625" bestFit="1" customWidth="1"/>
    <col min="6" max="6" width="9.26953125" bestFit="1" customWidth="1"/>
    <col min="7" max="7" width="11.81640625" bestFit="1" customWidth="1"/>
  </cols>
  <sheetData>
    <row r="1" spans="1:7" x14ac:dyDescent="0.35">
      <c r="A1" t="s">
        <v>19</v>
      </c>
      <c r="B1" t="s">
        <v>28</v>
      </c>
      <c r="C1" t="s">
        <v>116</v>
      </c>
      <c r="D1" t="s">
        <v>391</v>
      </c>
      <c r="E1" t="s">
        <v>390</v>
      </c>
      <c r="F1" t="s">
        <v>115</v>
      </c>
      <c r="G1" t="s">
        <v>443</v>
      </c>
    </row>
    <row r="2" spans="1:7" x14ac:dyDescent="0.35">
      <c r="A2" s="147" t="s">
        <v>431</v>
      </c>
      <c r="B2">
        <v>37.700000762939453</v>
      </c>
      <c r="C2">
        <v>8.9595445824571129E-2</v>
      </c>
      <c r="D2">
        <v>29.346003234948444</v>
      </c>
      <c r="E2">
        <v>3.6142214718421655</v>
      </c>
      <c r="F2">
        <v>27229400</v>
      </c>
      <c r="G2">
        <v>1026548400.7743835</v>
      </c>
    </row>
    <row r="3" spans="1:7" x14ac:dyDescent="0.35">
      <c r="A3" s="147" t="s">
        <v>444</v>
      </c>
      <c r="B3">
        <v>3.9000000953674316</v>
      </c>
      <c r="C3">
        <v>6.8493148895338196E-2</v>
      </c>
      <c r="D3">
        <v>27.604706993411035</v>
      </c>
      <c r="E3">
        <v>3.7470311148335744</v>
      </c>
      <c r="F3">
        <v>24516300</v>
      </c>
      <c r="G3">
        <v>95613572.338056564</v>
      </c>
    </row>
    <row r="4" spans="1:7" x14ac:dyDescent="0.35">
      <c r="A4" s="147" t="s">
        <v>430</v>
      </c>
      <c r="B4">
        <v>23</v>
      </c>
      <c r="C4">
        <v>6.9767441860465018E-2</v>
      </c>
      <c r="D4">
        <v>26.626429613780306</v>
      </c>
      <c r="E4">
        <v>3.5292833299194397</v>
      </c>
      <c r="F4">
        <v>31358600</v>
      </c>
      <c r="G4">
        <v>721247800</v>
      </c>
    </row>
    <row r="5" spans="1:7" x14ac:dyDescent="0.35">
      <c r="A5" s="147" t="s">
        <v>445</v>
      </c>
      <c r="B5">
        <v>16.75</v>
      </c>
      <c r="C5">
        <v>6.6878993852931057E-2</v>
      </c>
      <c r="D5">
        <v>21.63234093209957</v>
      </c>
      <c r="E5">
        <v>2.7959928496946223</v>
      </c>
      <c r="F5">
        <v>3753900</v>
      </c>
      <c r="G5">
        <v>62877825</v>
      </c>
    </row>
    <row r="6" spans="1:7" x14ac:dyDescent="0.35">
      <c r="A6" s="147" t="s">
        <v>428</v>
      </c>
      <c r="B6">
        <v>21.299999237060547</v>
      </c>
      <c r="C6">
        <v>6.7669093859331841E-2</v>
      </c>
      <c r="D6">
        <v>20.235840062363977</v>
      </c>
      <c r="E6">
        <v>2.7053726869199286</v>
      </c>
      <c r="F6">
        <v>46930100</v>
      </c>
      <c r="G6">
        <v>999611094.19517517</v>
      </c>
    </row>
    <row r="7" spans="1:7" x14ac:dyDescent="0.35">
      <c r="A7" s="147" t="s">
        <v>446</v>
      </c>
      <c r="B7">
        <v>124.59999847412109</v>
      </c>
      <c r="C7">
        <v>6.9527883898035103E-2</v>
      </c>
      <c r="D7">
        <v>18.151902569876288</v>
      </c>
      <c r="E7">
        <v>2.5021410656389551</v>
      </c>
      <c r="F7">
        <v>1636100</v>
      </c>
      <c r="G7">
        <v>203858057.50350952</v>
      </c>
    </row>
    <row r="8" spans="1:7" x14ac:dyDescent="0.35">
      <c r="A8" s="147" t="s">
        <v>447</v>
      </c>
      <c r="B8">
        <v>16.149999618530273</v>
      </c>
      <c r="C8">
        <v>6.9536371558577947E-2</v>
      </c>
      <c r="D8">
        <v>16.779749324354011</v>
      </c>
      <c r="E8">
        <v>2.1828498128290468</v>
      </c>
      <c r="F8">
        <v>40806500</v>
      </c>
      <c r="G8">
        <v>659024959.4335556</v>
      </c>
    </row>
    <row r="9" spans="1:7" x14ac:dyDescent="0.35">
      <c r="A9" s="147" t="s">
        <v>448</v>
      </c>
      <c r="B9">
        <v>13.300000190734863</v>
      </c>
      <c r="C9">
        <v>7.2580693539671559E-2</v>
      </c>
      <c r="D9">
        <v>12.684401949237277</v>
      </c>
      <c r="E9">
        <v>3.2164662213417192</v>
      </c>
      <c r="F9">
        <v>8734700</v>
      </c>
      <c r="G9">
        <v>116171511.66601181</v>
      </c>
    </row>
    <row r="10" spans="1:7" x14ac:dyDescent="0.35">
      <c r="A10" s="147" t="s">
        <v>449</v>
      </c>
      <c r="B10">
        <v>22.200000762939453</v>
      </c>
      <c r="C10">
        <v>6.7307768136089408E-2</v>
      </c>
      <c r="D10">
        <v>10.628496906788428</v>
      </c>
      <c r="E10">
        <v>1.6642931296084329</v>
      </c>
      <c r="F10">
        <v>2500900</v>
      </c>
      <c r="G10">
        <v>55519981.908035278</v>
      </c>
    </row>
    <row r="11" spans="1:7" x14ac:dyDescent="0.35">
      <c r="A11" s="147" t="s">
        <v>450</v>
      </c>
      <c r="B11">
        <v>45.950000762939453</v>
      </c>
      <c r="C11">
        <v>3.4909891526853087E-2</v>
      </c>
      <c r="D11">
        <v>10.567171026886809</v>
      </c>
      <c r="E11">
        <v>3.0572796128760782</v>
      </c>
      <c r="F11">
        <v>2325000</v>
      </c>
      <c r="G11">
        <v>106833751.77383423</v>
      </c>
    </row>
    <row r="12" spans="1:7" x14ac:dyDescent="0.35">
      <c r="A12" s="147" t="s">
        <v>451</v>
      </c>
      <c r="B12">
        <v>40.599998474121094</v>
      </c>
      <c r="C12">
        <v>-2.1686783756118211E-2</v>
      </c>
      <c r="D12">
        <v>-1.2656792663296876</v>
      </c>
      <c r="E12">
        <v>1.0310396240907242</v>
      </c>
      <c r="F12">
        <v>1369200</v>
      </c>
      <c r="G12">
        <v>55589517.910766602</v>
      </c>
    </row>
    <row r="13" spans="1:7" x14ac:dyDescent="0.35">
      <c r="A13" s="147" t="s">
        <v>452</v>
      </c>
      <c r="B13">
        <v>14.75</v>
      </c>
      <c r="C13">
        <v>-2.9605250981045383E-2</v>
      </c>
      <c r="D13">
        <v>-1.2789061062414793</v>
      </c>
      <c r="E13">
        <v>0.92731787086325024</v>
      </c>
      <c r="F13">
        <v>7111100</v>
      </c>
      <c r="G13">
        <v>104888725</v>
      </c>
    </row>
    <row r="14" spans="1:7" x14ac:dyDescent="0.35">
      <c r="A14" s="147" t="s">
        <v>436</v>
      </c>
      <c r="B14">
        <v>45.5</v>
      </c>
      <c r="C14">
        <v>-2.1505376344086002E-2</v>
      </c>
      <c r="D14">
        <v>-1.3221481459739255</v>
      </c>
      <c r="E14">
        <v>0.90954002784356613</v>
      </c>
      <c r="F14">
        <v>18410600</v>
      </c>
      <c r="G14">
        <v>837682300</v>
      </c>
    </row>
    <row r="15" spans="1:7" x14ac:dyDescent="0.35">
      <c r="A15" s="147" t="s">
        <v>453</v>
      </c>
      <c r="B15">
        <v>45.799999237060547</v>
      </c>
      <c r="C15">
        <v>-1.3993574062489911E-2</v>
      </c>
      <c r="D15">
        <v>-1.4420258272837683</v>
      </c>
      <c r="E15">
        <v>1.7413172152453729</v>
      </c>
      <c r="F15">
        <v>5560200</v>
      </c>
      <c r="G15">
        <v>254657155.75790405</v>
      </c>
    </row>
    <row r="16" spans="1:7" x14ac:dyDescent="0.35">
      <c r="A16" s="147" t="s">
        <v>454</v>
      </c>
      <c r="B16">
        <v>13</v>
      </c>
      <c r="C16">
        <v>3.2352970133191494E-2</v>
      </c>
      <c r="D16">
        <v>-1.4548040412602048</v>
      </c>
      <c r="E16">
        <v>1.2717069886746146</v>
      </c>
      <c r="F16">
        <v>14923100</v>
      </c>
      <c r="G16">
        <v>194000300</v>
      </c>
    </row>
    <row r="17" spans="1:7" x14ac:dyDescent="0.35">
      <c r="A17" s="147" t="s">
        <v>442</v>
      </c>
      <c r="B17">
        <v>39.700000762939453</v>
      </c>
      <c r="C17">
        <v>-1.8541408797380199E-2</v>
      </c>
      <c r="D17">
        <v>-1.5388310075324165</v>
      </c>
      <c r="E17">
        <v>1.4086587753604034</v>
      </c>
      <c r="F17">
        <v>16734500</v>
      </c>
      <c r="G17">
        <v>664359662.76741028</v>
      </c>
    </row>
    <row r="18" spans="1:7" x14ac:dyDescent="0.35">
      <c r="A18" s="147" t="s">
        <v>455</v>
      </c>
      <c r="B18">
        <v>36.099998474121094</v>
      </c>
      <c r="C18">
        <v>-1.902176025684521E-2</v>
      </c>
      <c r="D18">
        <v>-1.6358971708584886</v>
      </c>
      <c r="E18">
        <v>1.3499569762991817</v>
      </c>
      <c r="F18">
        <v>11076100</v>
      </c>
      <c r="G18">
        <v>399847193.09921265</v>
      </c>
    </row>
    <row r="19" spans="1:7" x14ac:dyDescent="0.35">
      <c r="A19" s="147" t="s">
        <v>456</v>
      </c>
      <c r="B19">
        <v>41.799999237060547</v>
      </c>
      <c r="C19">
        <v>-2.3364486397796425E-2</v>
      </c>
      <c r="D19">
        <v>-1.7994776267301342</v>
      </c>
      <c r="E19">
        <v>1.2140261286888083</v>
      </c>
      <c r="F19">
        <v>7502900</v>
      </c>
      <c r="G19">
        <v>313621214.27574158</v>
      </c>
    </row>
    <row r="20" spans="1:7" x14ac:dyDescent="0.35">
      <c r="A20" s="147" t="s">
        <v>457</v>
      </c>
      <c r="B20">
        <v>39.900001525878906</v>
      </c>
      <c r="C20">
        <v>-2.5641006532307942E-2</v>
      </c>
      <c r="D20">
        <v>-2.1939612432887796</v>
      </c>
      <c r="E20">
        <v>1.0964551289065658</v>
      </c>
      <c r="F20">
        <v>4609300</v>
      </c>
      <c r="G20">
        <v>183911077.03323364</v>
      </c>
    </row>
    <row r="21" spans="1:7" x14ac:dyDescent="0.35">
      <c r="A21" s="147" t="s">
        <v>458</v>
      </c>
      <c r="B21">
        <v>121.5</v>
      </c>
      <c r="C21">
        <v>-4.8551269353241167E-2</v>
      </c>
      <c r="D21">
        <v>-3.5958246570675456</v>
      </c>
      <c r="E21">
        <v>0.76834320152998214</v>
      </c>
      <c r="F21">
        <v>2177500</v>
      </c>
      <c r="G21">
        <v>264566250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64C07-B3E3-4D78-AB7A-5C6E036AD9F2}">
  <dimension ref="A1:D21"/>
  <sheetViews>
    <sheetView workbookViewId="0"/>
  </sheetViews>
  <sheetFormatPr defaultRowHeight="14.5" x14ac:dyDescent="0.35"/>
  <cols>
    <col min="1" max="1" width="6.81640625" bestFit="1" customWidth="1"/>
    <col min="2" max="2" width="7.81640625" bestFit="1" customWidth="1"/>
    <col min="3" max="3" width="11.81640625" bestFit="1" customWidth="1"/>
    <col min="4" max="4" width="11.7265625" bestFit="1" customWidth="1"/>
  </cols>
  <sheetData>
    <row r="1" spans="1:4" x14ac:dyDescent="0.35">
      <c r="A1" t="s">
        <v>31</v>
      </c>
      <c r="B1" t="s">
        <v>19</v>
      </c>
      <c r="C1" t="s">
        <v>124</v>
      </c>
      <c r="D1" t="s">
        <v>422</v>
      </c>
    </row>
    <row r="2" spans="1:4" x14ac:dyDescent="0.35">
      <c r="A2" s="147" t="s">
        <v>125</v>
      </c>
      <c r="B2" s="147" t="s">
        <v>423</v>
      </c>
      <c r="C2">
        <v>224.72764620800001</v>
      </c>
      <c r="D2">
        <v>1</v>
      </c>
    </row>
    <row r="3" spans="1:4" x14ac:dyDescent="0.35">
      <c r="A3" s="147" t="s">
        <v>125</v>
      </c>
      <c r="B3" s="147" t="s">
        <v>424</v>
      </c>
      <c r="C3">
        <v>132.18950348800001</v>
      </c>
      <c r="D3">
        <v>1</v>
      </c>
    </row>
    <row r="4" spans="1:4" x14ac:dyDescent="0.35">
      <c r="A4" s="147" t="s">
        <v>125</v>
      </c>
      <c r="B4" s="147" t="s">
        <v>425</v>
      </c>
      <c r="C4">
        <v>124.66182451200001</v>
      </c>
      <c r="D4">
        <v>1</v>
      </c>
    </row>
    <row r="5" spans="1:4" x14ac:dyDescent="0.35">
      <c r="A5" s="147" t="s">
        <v>125</v>
      </c>
      <c r="B5" s="147" t="s">
        <v>426</v>
      </c>
      <c r="C5">
        <v>123.38059673599999</v>
      </c>
      <c r="D5">
        <v>1</v>
      </c>
    </row>
    <row r="6" spans="1:4" x14ac:dyDescent="0.35">
      <c r="A6" s="147" t="s">
        <v>125</v>
      </c>
      <c r="B6" s="147" t="s">
        <v>427</v>
      </c>
      <c r="C6">
        <v>103.742103552</v>
      </c>
      <c r="D6">
        <v>1</v>
      </c>
    </row>
    <row r="7" spans="1:4" x14ac:dyDescent="0.35">
      <c r="A7" s="147" t="s">
        <v>125</v>
      </c>
      <c r="B7" s="147" t="s">
        <v>428</v>
      </c>
      <c r="C7">
        <v>81.982115840000006</v>
      </c>
      <c r="D7">
        <v>1</v>
      </c>
    </row>
    <row r="8" spans="1:4" x14ac:dyDescent="0.35">
      <c r="A8" s="147" t="s">
        <v>125</v>
      </c>
      <c r="B8" s="147" t="s">
        <v>429</v>
      </c>
      <c r="C8">
        <v>79.346876416000015</v>
      </c>
      <c r="D8">
        <v>1</v>
      </c>
    </row>
    <row r="9" spans="1:4" x14ac:dyDescent="0.35">
      <c r="A9" s="147" t="s">
        <v>125</v>
      </c>
      <c r="B9" s="147" t="s">
        <v>430</v>
      </c>
      <c r="C9">
        <v>74.945691648000007</v>
      </c>
      <c r="D9">
        <v>1</v>
      </c>
    </row>
    <row r="10" spans="1:4" x14ac:dyDescent="0.35">
      <c r="A10" s="147" t="s">
        <v>125</v>
      </c>
      <c r="B10" s="147" t="s">
        <v>431</v>
      </c>
      <c r="C10">
        <v>43.670835199999999</v>
      </c>
      <c r="D10">
        <v>1</v>
      </c>
    </row>
    <row r="11" spans="1:4" x14ac:dyDescent="0.35">
      <c r="A11" s="147" t="s">
        <v>125</v>
      </c>
      <c r="B11" s="147" t="s">
        <v>432</v>
      </c>
      <c r="C11">
        <v>41.030107648000005</v>
      </c>
      <c r="D11">
        <v>1</v>
      </c>
    </row>
    <row r="12" spans="1:4" x14ac:dyDescent="0.35">
      <c r="A12" s="147" t="s">
        <v>125</v>
      </c>
      <c r="B12" s="147" t="s">
        <v>433</v>
      </c>
      <c r="C12">
        <v>58.934675456000008</v>
      </c>
      <c r="D12">
        <v>0</v>
      </c>
    </row>
    <row r="13" spans="1:4" x14ac:dyDescent="0.35">
      <c r="A13" s="147" t="s">
        <v>125</v>
      </c>
      <c r="B13" s="147" t="s">
        <v>434</v>
      </c>
      <c r="C13">
        <v>60.513380351999999</v>
      </c>
      <c r="D13">
        <v>0</v>
      </c>
    </row>
    <row r="14" spans="1:4" x14ac:dyDescent="0.35">
      <c r="A14" s="147" t="s">
        <v>125</v>
      </c>
      <c r="B14" s="147" t="s">
        <v>435</v>
      </c>
      <c r="C14">
        <v>60.730515455999999</v>
      </c>
      <c r="D14">
        <v>0</v>
      </c>
    </row>
    <row r="15" spans="1:4" x14ac:dyDescent="0.35">
      <c r="A15" s="147" t="s">
        <v>125</v>
      </c>
      <c r="B15" s="147" t="s">
        <v>436</v>
      </c>
      <c r="C15">
        <v>68.473963519999998</v>
      </c>
      <c r="D15">
        <v>0</v>
      </c>
    </row>
    <row r="16" spans="1:4" x14ac:dyDescent="0.35">
      <c r="A16" s="147" t="s">
        <v>125</v>
      </c>
      <c r="B16" s="147" t="s">
        <v>437</v>
      </c>
      <c r="C16">
        <v>97.351573504000015</v>
      </c>
      <c r="D16">
        <v>0</v>
      </c>
    </row>
    <row r="17" spans="1:4" x14ac:dyDescent="0.35">
      <c r="A17" s="147" t="s">
        <v>125</v>
      </c>
      <c r="B17" s="147" t="s">
        <v>438</v>
      </c>
      <c r="C17">
        <v>105.69926246400001</v>
      </c>
      <c r="D17">
        <v>0</v>
      </c>
    </row>
    <row r="18" spans="1:4" x14ac:dyDescent="0.35">
      <c r="A18" s="147" t="s">
        <v>125</v>
      </c>
      <c r="B18" s="147" t="s">
        <v>439</v>
      </c>
      <c r="C18">
        <v>134.11521331200001</v>
      </c>
      <c r="D18">
        <v>0</v>
      </c>
    </row>
    <row r="19" spans="1:4" x14ac:dyDescent="0.35">
      <c r="A19" s="147" t="s">
        <v>125</v>
      </c>
      <c r="B19" s="147" t="s">
        <v>440</v>
      </c>
      <c r="C19">
        <v>148.55767654399997</v>
      </c>
      <c r="D19">
        <v>0</v>
      </c>
    </row>
    <row r="20" spans="1:4" x14ac:dyDescent="0.35">
      <c r="A20" s="147" t="s">
        <v>125</v>
      </c>
      <c r="B20" s="147" t="s">
        <v>441</v>
      </c>
      <c r="C20">
        <v>202.051141632</v>
      </c>
      <c r="D20">
        <v>0</v>
      </c>
    </row>
    <row r="21" spans="1:4" x14ac:dyDescent="0.35">
      <c r="A21" s="147" t="s">
        <v>125</v>
      </c>
      <c r="B21" s="147" t="s">
        <v>442</v>
      </c>
      <c r="C21">
        <v>216.021594112</v>
      </c>
      <c r="D21">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7CD5B-EDF0-40F4-83AE-D92D84C011BB}">
  <dimension ref="A1:C23"/>
  <sheetViews>
    <sheetView workbookViewId="0">
      <selection activeCell="O32" sqref="O32"/>
    </sheetView>
  </sheetViews>
  <sheetFormatPr defaultRowHeight="14.5" x14ac:dyDescent="0.35"/>
  <cols>
    <col min="1" max="1" width="14.6328125" bestFit="1" customWidth="1"/>
    <col min="2" max="2" width="11.81640625" bestFit="1" customWidth="1"/>
    <col min="3" max="3" width="12.453125" bestFit="1" customWidth="1"/>
  </cols>
  <sheetData>
    <row r="1" spans="1:3" x14ac:dyDescent="0.35">
      <c r="A1" t="s">
        <v>19</v>
      </c>
      <c r="B1" t="s">
        <v>390</v>
      </c>
      <c r="C1" t="s">
        <v>391</v>
      </c>
    </row>
    <row r="2" spans="1:3" x14ac:dyDescent="0.35">
      <c r="A2" s="147" t="s">
        <v>392</v>
      </c>
      <c r="B2">
        <v>2.299231323946469</v>
      </c>
      <c r="C2">
        <v>7.1626036280753818</v>
      </c>
    </row>
    <row r="3" spans="1:3" x14ac:dyDescent="0.35">
      <c r="A3" s="147" t="s">
        <v>393</v>
      </c>
      <c r="B3">
        <v>1.5575467901973679</v>
      </c>
      <c r="C3">
        <v>5.563320050781452</v>
      </c>
    </row>
    <row r="4" spans="1:3" x14ac:dyDescent="0.35">
      <c r="A4" s="147" t="s">
        <v>394</v>
      </c>
      <c r="B4">
        <v>1.1139823607944035</v>
      </c>
      <c r="C4">
        <v>3.1013877271139472</v>
      </c>
    </row>
    <row r="5" spans="1:3" x14ac:dyDescent="0.35">
      <c r="A5" s="147" t="s">
        <v>395</v>
      </c>
      <c r="B5">
        <v>1.3923009614670234</v>
      </c>
      <c r="C5">
        <v>2.1501729975171822</v>
      </c>
    </row>
    <row r="6" spans="1:3" x14ac:dyDescent="0.35">
      <c r="A6" s="147" t="s">
        <v>396</v>
      </c>
      <c r="B6">
        <v>1.0335764426619369</v>
      </c>
      <c r="C6">
        <v>1.3726860730357924</v>
      </c>
    </row>
    <row r="7" spans="1:3" x14ac:dyDescent="0.35">
      <c r="A7" s="147" t="s">
        <v>397</v>
      </c>
      <c r="B7">
        <v>1.0412385716490129</v>
      </c>
      <c r="C7">
        <v>1.1052403438546983</v>
      </c>
    </row>
    <row r="8" spans="1:3" x14ac:dyDescent="0.35">
      <c r="A8" s="147" t="s">
        <v>398</v>
      </c>
      <c r="B8">
        <v>1.0927493140533771</v>
      </c>
      <c r="C8">
        <v>0.51410652293223591</v>
      </c>
    </row>
    <row r="9" spans="1:3" x14ac:dyDescent="0.35">
      <c r="A9" s="147" t="s">
        <v>399</v>
      </c>
      <c r="B9">
        <v>1.3737335346641357</v>
      </c>
      <c r="C9">
        <v>0.5118025287736736</v>
      </c>
    </row>
    <row r="10" spans="1:3" x14ac:dyDescent="0.35">
      <c r="A10" s="147" t="s">
        <v>400</v>
      </c>
      <c r="B10">
        <v>0.82545418787928193</v>
      </c>
      <c r="C10">
        <v>0.40811481540098543</v>
      </c>
    </row>
    <row r="11" spans="1:3" x14ac:dyDescent="0.35">
      <c r="A11" s="147" t="s">
        <v>401</v>
      </c>
      <c r="B11">
        <v>1.2503586046288231</v>
      </c>
      <c r="C11">
        <v>0.36821754469350448</v>
      </c>
    </row>
    <row r="12" spans="1:3" x14ac:dyDescent="0.35">
      <c r="A12" s="147" t="s">
        <v>402</v>
      </c>
      <c r="B12">
        <v>1.3020183957717038</v>
      </c>
      <c r="C12">
        <v>0.35119654801998329</v>
      </c>
    </row>
    <row r="13" spans="1:3" x14ac:dyDescent="0.35">
      <c r="A13" s="147" t="s">
        <v>403</v>
      </c>
      <c r="B13">
        <v>0.87200864873696016</v>
      </c>
      <c r="C13">
        <v>0.33507920895549292</v>
      </c>
    </row>
    <row r="14" spans="1:3" x14ac:dyDescent="0.35">
      <c r="A14" s="147" t="s">
        <v>404</v>
      </c>
      <c r="B14">
        <v>1.0678646907087099</v>
      </c>
      <c r="C14">
        <v>0.14905436833119745</v>
      </c>
    </row>
    <row r="15" spans="1:3" x14ac:dyDescent="0.35">
      <c r="A15" s="147" t="s">
        <v>405</v>
      </c>
      <c r="B15">
        <v>1.0378780081907844</v>
      </c>
      <c r="C15">
        <v>0.13617011658925457</v>
      </c>
    </row>
    <row r="16" spans="1:3" x14ac:dyDescent="0.35">
      <c r="A16" s="147" t="s">
        <v>406</v>
      </c>
      <c r="B16">
        <v>1.3882515608278392</v>
      </c>
      <c r="C16">
        <v>0.12911822212129104</v>
      </c>
    </row>
    <row r="17" spans="1:3" x14ac:dyDescent="0.35">
      <c r="A17" s="147" t="s">
        <v>407</v>
      </c>
      <c r="B17">
        <v>0.78243893440732937</v>
      </c>
      <c r="C17">
        <v>4.2877228078358212E-2</v>
      </c>
    </row>
    <row r="18" spans="1:3" x14ac:dyDescent="0.35">
      <c r="A18" s="147" t="s">
        <v>408</v>
      </c>
      <c r="B18">
        <v>1.1132270313261667</v>
      </c>
      <c r="C18">
        <v>-2.9033502161928893E-2</v>
      </c>
    </row>
    <row r="19" spans="1:3" x14ac:dyDescent="0.35">
      <c r="A19" s="147" t="s">
        <v>409</v>
      </c>
      <c r="B19">
        <v>0.84161409757436667</v>
      </c>
      <c r="C19">
        <v>-5.9628656893057443E-2</v>
      </c>
    </row>
    <row r="20" spans="1:3" x14ac:dyDescent="0.35">
      <c r="A20" s="147" t="s">
        <v>410</v>
      </c>
      <c r="B20">
        <v>1.2357616180865347</v>
      </c>
      <c r="C20">
        <v>-7.0646471147651935E-2</v>
      </c>
    </row>
    <row r="21" spans="1:3" x14ac:dyDescent="0.35">
      <c r="A21" s="147" t="s">
        <v>411</v>
      </c>
      <c r="B21">
        <v>0.92179356421885539</v>
      </c>
      <c r="C21">
        <v>-0.14746391222202301</v>
      </c>
    </row>
    <row r="22" spans="1:3" x14ac:dyDescent="0.35">
      <c r="A22" s="147" t="s">
        <v>412</v>
      </c>
      <c r="B22">
        <v>0.85639870969999943</v>
      </c>
      <c r="C22">
        <v>-0.4000802187306684</v>
      </c>
    </row>
    <row r="23" spans="1:3" x14ac:dyDescent="0.35">
      <c r="A23" s="147" t="s">
        <v>413</v>
      </c>
      <c r="B23">
        <v>1.0846534919822401</v>
      </c>
      <c r="C23">
        <v>-0.56593821989435256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C87DC-6BCC-4A9F-BE8E-B2D0BC5F8B0A}">
  <dimension ref="A1:B4"/>
  <sheetViews>
    <sheetView workbookViewId="0"/>
  </sheetViews>
  <sheetFormatPr defaultRowHeight="14.5" x14ac:dyDescent="0.35"/>
  <cols>
    <col min="1" max="1" width="6.81640625" bestFit="1" customWidth="1"/>
    <col min="2" max="2" width="80.7265625" bestFit="1" customWidth="1"/>
  </cols>
  <sheetData>
    <row r="1" spans="1:2" x14ac:dyDescent="0.35">
      <c r="A1" t="s">
        <v>31</v>
      </c>
      <c r="B1" t="s">
        <v>108</v>
      </c>
    </row>
    <row r="2" spans="1:2" x14ac:dyDescent="0.35">
      <c r="A2" s="147" t="s">
        <v>109</v>
      </c>
      <c r="B2" s="147" t="s">
        <v>388</v>
      </c>
    </row>
    <row r="3" spans="1:2" x14ac:dyDescent="0.35">
      <c r="A3" s="147" t="s">
        <v>27</v>
      </c>
      <c r="B3" s="147" t="s">
        <v>191</v>
      </c>
    </row>
    <row r="4" spans="1:2" x14ac:dyDescent="0.35">
      <c r="A4" s="147" t="s">
        <v>49</v>
      </c>
      <c r="B4" s="147" t="s">
        <v>389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6E81-600B-468D-8DDE-F635192864ED}">
  <dimension ref="A1:AU88"/>
  <sheetViews>
    <sheetView view="pageBreakPreview" zoomScale="130" zoomScaleNormal="70" zoomScaleSheetLayoutView="130" workbookViewId="0">
      <selection activeCell="D11" sqref="D11"/>
    </sheetView>
  </sheetViews>
  <sheetFormatPr defaultRowHeight="14.5" x14ac:dyDescent="0.35"/>
  <cols>
    <col min="1" max="1" width="107.1796875" customWidth="1"/>
    <col min="2" max="2" width="2.26953125" customWidth="1"/>
    <col min="3" max="3" width="10.7265625" customWidth="1"/>
    <col min="4" max="5" width="9" customWidth="1"/>
    <col min="6" max="6" width="7.1796875" customWidth="1"/>
    <col min="7" max="7" width="10.7265625" customWidth="1"/>
    <col min="8" max="9" width="9" customWidth="1"/>
    <col min="10" max="10" width="7.1796875" customWidth="1"/>
    <col min="11" max="11" width="10.7265625" customWidth="1"/>
    <col min="12" max="13" width="9" customWidth="1"/>
    <col min="14" max="15" width="2.26953125" customWidth="1"/>
    <col min="16" max="16" width="6.81640625" customWidth="1"/>
    <col min="17" max="17" width="24.453125" customWidth="1"/>
    <col min="18" max="18" width="3.1796875" customWidth="1"/>
    <col min="19" max="19" width="6.81640625" customWidth="1"/>
    <col min="20" max="20" width="12.26953125" customWidth="1"/>
    <col min="21" max="21" width="8.453125" customWidth="1"/>
    <col min="22" max="22" width="3.81640625" customWidth="1"/>
    <col min="23" max="23" width="3.1796875" customWidth="1"/>
    <col min="24" max="24" width="6.81640625" customWidth="1"/>
    <col min="25" max="25" width="24.54296875" customWidth="1"/>
    <col min="26" max="27" width="2.26953125" customWidth="1"/>
    <col min="28" max="28" width="71.81640625" customWidth="1"/>
    <col min="29" max="29" width="28.7265625" style="35" customWidth="1"/>
    <col min="30" max="31" width="2.26953125" customWidth="1"/>
    <col min="32" max="34" width="14.54296875" customWidth="1"/>
    <col min="35" max="35" width="11.81640625" customWidth="1"/>
    <col min="36" max="38" width="14.54296875" customWidth="1"/>
    <col min="39" max="39" width="2.26953125" customWidth="1"/>
    <col min="65" max="65" width="2.26953125" customWidth="1"/>
    <col min="66" max="78" width="7.1796875" customWidth="1"/>
    <col min="79" max="79" width="2.26953125" customWidth="1"/>
  </cols>
  <sheetData>
    <row r="1" spans="1:47" ht="259" customHeight="1" x14ac:dyDescent="0.35">
      <c r="A1" s="100" t="e" vm="1">
        <v>#VALUE!</v>
      </c>
    </row>
    <row r="2" spans="1:47" ht="29.5" customHeight="1" x14ac:dyDescent="0.35">
      <c r="A2" s="97"/>
      <c r="R2" s="51"/>
      <c r="T2" s="51"/>
      <c r="V2" s="51"/>
      <c r="X2" s="51"/>
      <c r="Z2" s="51"/>
      <c r="AC2"/>
      <c r="AU2" s="35"/>
    </row>
    <row r="3" spans="1:47" ht="32" customHeight="1" x14ac:dyDescent="0.4">
      <c r="A3" s="103" t="str">
        <f>"PHIÊN NGÀY " &amp; daily_8h45_comment!$B$5</f>
        <v>PHIÊN NGÀY 08/08/2025</v>
      </c>
      <c r="R3" s="51"/>
      <c r="T3" s="51"/>
      <c r="V3" s="51"/>
      <c r="X3" s="51"/>
      <c r="Z3" s="51"/>
      <c r="AC3"/>
      <c r="AU3" s="35"/>
    </row>
    <row r="4" spans="1:47" ht="32" customHeight="1" x14ac:dyDescent="0.35">
      <c r="A4" s="98" t="s">
        <v>387</v>
      </c>
      <c r="R4" s="51"/>
      <c r="T4" s="51"/>
      <c r="V4" s="51"/>
      <c r="X4" s="51"/>
      <c r="Z4" s="51"/>
      <c r="AC4"/>
      <c r="AU4" s="35"/>
    </row>
    <row r="5" spans="1:47" ht="32" customHeight="1" x14ac:dyDescent="0.35">
      <c r="A5" s="101" t="s">
        <v>188</v>
      </c>
      <c r="R5" s="51"/>
      <c r="T5" s="51"/>
      <c r="V5" s="51"/>
      <c r="X5" s="51"/>
      <c r="Z5" s="51"/>
      <c r="AC5"/>
      <c r="AU5" s="35"/>
    </row>
    <row r="6" spans="1:47" ht="32" customHeight="1" x14ac:dyDescent="0.35">
      <c r="A6" s="99"/>
      <c r="R6" s="51"/>
      <c r="T6" s="51"/>
      <c r="V6" s="51"/>
      <c r="X6" s="51"/>
      <c r="Z6" s="51"/>
      <c r="AC6"/>
      <c r="AU6" s="35"/>
    </row>
    <row r="7" spans="1:47" ht="14.65" customHeight="1" x14ac:dyDescent="0.35">
      <c r="A7" t="str" cm="1">
        <f t="array" ref="A7">"*Dữ liệu cập nhật lúc " &amp; daily_14h00_time[time] &amp; " ngày " &amp; daily_14h00_time[date]</f>
        <v>*Dữ liệu cập nhật lúc 11:30 ngày 08/08/2025</v>
      </c>
      <c r="C7" s="109" t="s">
        <v>186</v>
      </c>
      <c r="D7" s="109"/>
      <c r="E7" s="109"/>
      <c r="F7" s="109"/>
      <c r="G7" s="109"/>
      <c r="H7" s="109"/>
      <c r="L7" s="110" t="e" vm="2">
        <v>#VALUE!</v>
      </c>
      <c r="M7" s="110"/>
      <c r="N7" s="110"/>
    </row>
    <row r="8" spans="1:47" ht="14.65" customHeight="1" thickBot="1" x14ac:dyDescent="0.4">
      <c r="C8" s="109"/>
      <c r="D8" s="109"/>
      <c r="E8" s="109"/>
      <c r="F8" s="109"/>
      <c r="G8" s="109"/>
      <c r="H8" s="109"/>
      <c r="L8" s="110"/>
      <c r="M8" s="110"/>
      <c r="N8" s="110"/>
    </row>
    <row r="9" spans="1:47" ht="14" customHeight="1" thickTop="1" x14ac:dyDescent="0.35">
      <c r="C9" s="102"/>
      <c r="D9" s="102"/>
      <c r="E9" s="102"/>
      <c r="F9" s="102"/>
      <c r="G9" s="102"/>
      <c r="H9" s="102"/>
      <c r="I9" s="102"/>
      <c r="J9" s="102"/>
      <c r="K9" s="102"/>
      <c r="L9" s="102"/>
      <c r="M9" s="102"/>
    </row>
    <row r="10" spans="1:47" ht="14" customHeight="1" x14ac:dyDescent="0.35">
      <c r="C10" s="10" t="s">
        <v>24</v>
      </c>
      <c r="D10" s="13" t="s">
        <v>46</v>
      </c>
      <c r="E10" s="13" t="s">
        <v>47</v>
      </c>
      <c r="G10" s="10" t="s">
        <v>183</v>
      </c>
      <c r="H10" s="13" t="s">
        <v>46</v>
      </c>
      <c r="I10" s="13" t="s">
        <v>47</v>
      </c>
      <c r="K10" s="10" t="s">
        <v>39</v>
      </c>
      <c r="L10" s="13" t="s">
        <v>46</v>
      </c>
      <c r="M10" s="13" t="s">
        <v>47</v>
      </c>
    </row>
    <row r="11" spans="1:47" ht="14" customHeight="1" x14ac:dyDescent="0.35">
      <c r="C11" s="4" cm="1">
        <f t="array" ref="C11">LOOKUP(2, 1/(daily_14h00_data!L:L&lt;&gt;""), daily_14h00_data!L:L)</f>
        <v>1568.949951171875</v>
      </c>
      <c r="D11" s="96" cm="1">
        <f t="array" ref="D11">LOOKUP(2, 1/(daily_14h00_data!O:O&lt;&gt;""), daily_14h00_data!O:O)</f>
        <v>-12.860107421875</v>
      </c>
      <c r="E11" s="12" cm="1">
        <f t="array" ref="E11">LOOKUP(2, 1/(daily_14h00_data!N:N&lt;&gt;""), daily_14h00_data!N:N)</f>
        <v>-8.129994718397357E-3</v>
      </c>
      <c r="F11" s="5"/>
      <c r="G11" s="4" cm="1">
        <f t="array" ref="G11">LOOKUP(2, 1/(daily_14h00_data!V:V&lt;&gt;""), daily_14h00_data!V:V)</f>
        <v>269.57000732421875</v>
      </c>
      <c r="H11" s="96" cm="1">
        <f t="array" ref="H11">LOOKUP(2, 1/(daily_14h00_data!Y:Y&lt;&gt;""), daily_14h00_data!Y:Y)</f>
        <v>-1.28997802734375</v>
      </c>
      <c r="I11" s="12" cm="1">
        <f t="array" ref="I11">LOOKUP(2, 1/(daily_14h00_data!X:X&lt;&gt;""), daily_14h00_data!X:X)</f>
        <v>-4.762527125110134E-3</v>
      </c>
      <c r="K11" s="4" cm="1">
        <f t="array" ref="K11">LOOKUP(2, 1/(daily_14h00_data!AF:AF&lt;&gt;""), daily_14h00_data!AF:AF)</f>
        <v>1708.199951171875</v>
      </c>
      <c r="L11" s="96" cm="1">
        <f t="array" ref="L11">LOOKUP(2, 1/(daily_14h00_data!AI:AI&lt;&gt;""), daily_14h00_data!AI:AI)</f>
        <v>-16.60009765625</v>
      </c>
      <c r="M11" s="12" cm="1">
        <f t="array" ref="M11">LOOKUP(2, 1/(daily_14h00_data!AH:AH&lt;&gt;""), daily_14h00_data!AH:AH)</f>
        <v>-9.6243606135844838E-3</v>
      </c>
    </row>
    <row r="12" spans="1:47" ht="140.5" customHeight="1" x14ac:dyDescent="0.35"/>
    <row r="13" spans="1:47" ht="14" customHeight="1" x14ac:dyDescent="0.35">
      <c r="C13" s="10" t="s">
        <v>25</v>
      </c>
      <c r="D13" s="13" t="s">
        <v>46</v>
      </c>
      <c r="E13" s="13" t="s">
        <v>47</v>
      </c>
      <c r="G13" s="10" t="s">
        <v>184</v>
      </c>
      <c r="H13" s="13" t="s">
        <v>46</v>
      </c>
      <c r="I13" s="13" t="s">
        <v>47</v>
      </c>
      <c r="K13" s="10" t="s">
        <v>185</v>
      </c>
      <c r="L13" s="13" t="s">
        <v>46</v>
      </c>
      <c r="M13" s="13" t="s">
        <v>47</v>
      </c>
    </row>
    <row r="14" spans="1:47" ht="14" customHeight="1" x14ac:dyDescent="0.35">
      <c r="C14" s="4" cm="1">
        <f t="array" ref="C14">LOOKUP(2, 1/(daily_14h00_data!Q:Q&lt;&gt;""), daily_14h00_data!Q:Q)</f>
        <v>1711.27001953125</v>
      </c>
      <c r="D14" s="96" cm="1">
        <f t="array" ref="D14">LOOKUP(2, 1/(daily_14h00_data!T:T&lt;&gt;""), daily_14h00_data!T:T)</f>
        <v>-23.5799560546875</v>
      </c>
      <c r="E14" s="12" cm="1">
        <f t="array" ref="E14">LOOKUP(2, 1/(daily_14h00_data!S:S&lt;&gt;""), daily_14h00_data!S:S)</f>
        <v>-1.3591928055175768E-2</v>
      </c>
      <c r="G14" s="4" cm="1">
        <f t="array" ref="G14">LOOKUP(2, 1/(daily_14h00_data!AA:AA&lt;&gt;""), daily_14h00_data!AA:AA)</f>
        <v>108.45999908447266</v>
      </c>
      <c r="H14" s="96" cm="1">
        <f t="array" ref="H14">LOOKUP(2, 1/(daily_14h00_data!AD:AD&lt;&gt;""), daily_14h00_data!AD:AD)</f>
        <v>0.54000091552734375</v>
      </c>
      <c r="I14" s="12" cm="1">
        <f t="array" ref="I14">LOOKUP(2, 1/(daily_14h00_data!AC:AC&lt;&gt;""), daily_14h00_data!AC:AC)</f>
        <v>5.0037150175075941E-3</v>
      </c>
      <c r="K14" s="4" cm="1">
        <f t="array" ref="K14">LOOKUP(2, 1/(daily_14h00_data!AK:AK&lt;&gt;""), daily_14h00_data!AK:AK)</f>
        <v>1703.4000244140625</v>
      </c>
      <c r="L14" s="96" cm="1">
        <f t="array" ref="L14">LOOKUP(2, 1/(daily_14h00_data!AN:AN&lt;&gt;""), daily_14h00_data!AN:AN)</f>
        <v>-18.5</v>
      </c>
      <c r="M14" s="12" cm="1">
        <f t="array" ref="M14">LOOKUP(2, 1/(daily_14h00_data!AM:AM&lt;&gt;""), daily_14h00_data!AM:AM)</f>
        <v>-1.0743945489108916E-2</v>
      </c>
    </row>
    <row r="15" spans="1:47" ht="140.5" customHeight="1" x14ac:dyDescent="0.35"/>
    <row r="16" spans="1:47" ht="17.25" customHeight="1" thickBot="1" x14ac:dyDescent="0.4">
      <c r="C16" s="131" t="str">
        <f>$A$7</f>
        <v>*Dữ liệu cập nhật lúc 11:30 ngày 08/08/2025</v>
      </c>
      <c r="D16" s="131"/>
      <c r="E16" s="131"/>
      <c r="F16" s="131"/>
      <c r="G16" s="131"/>
      <c r="H16" s="131"/>
      <c r="I16" s="131"/>
      <c r="J16" s="131"/>
      <c r="K16" s="131"/>
      <c r="L16" s="131"/>
      <c r="M16" s="131"/>
    </row>
    <row r="17" spans="3:29" ht="17.149999999999999" customHeight="1" x14ac:dyDescent="0.35">
      <c r="C17" s="132" t="str">
        <f>$A$4 &amp; " | " &amp; $A$3</f>
        <v>BẢN TIN CẬP NHẬT THÔNG TIN THỊ TRƯỜNG | PHIÊN NGÀY 08/08/2025</v>
      </c>
      <c r="D17" s="132"/>
      <c r="E17" s="132"/>
      <c r="F17" s="132"/>
      <c r="G17" s="132"/>
      <c r="H17" s="132"/>
      <c r="I17" s="132"/>
      <c r="J17" s="7"/>
      <c r="K17" s="8"/>
      <c r="L17" s="8"/>
      <c r="M17" s="9" t="str">
        <f>$A$5 &amp; " |  1  "</f>
        <v xml:space="preserve">PHÒNG MÔI GIỚI VÀ TƯ VẤN ĐẦU TƯ |  1  </v>
      </c>
    </row>
    <row r="18" spans="3:29" ht="14.65" customHeight="1" x14ac:dyDescent="0.35">
      <c r="P18" s="109" t="s">
        <v>50</v>
      </c>
      <c r="Q18" s="109"/>
      <c r="R18" s="109"/>
      <c r="S18" s="109"/>
      <c r="T18" s="3"/>
      <c r="U18" s="3"/>
      <c r="Y18" s="110" t="e" vm="2">
        <v>#VALUE!</v>
      </c>
      <c r="Z18" s="110"/>
      <c r="AB18" s="117"/>
      <c r="AC18" s="117"/>
    </row>
    <row r="19" spans="3:29" ht="14.65" customHeight="1" thickBot="1" x14ac:dyDescent="0.4">
      <c r="P19" s="109"/>
      <c r="Q19" s="109"/>
      <c r="R19" s="109"/>
      <c r="S19" s="109"/>
      <c r="T19" s="3"/>
      <c r="U19" s="3"/>
      <c r="Y19" s="110"/>
      <c r="Z19" s="110"/>
      <c r="AB19" s="117"/>
      <c r="AC19" s="117"/>
    </row>
    <row r="20" spans="3:29" ht="15" thickTop="1" x14ac:dyDescent="0.35">
      <c r="P20" s="102"/>
      <c r="Q20" s="102"/>
      <c r="R20" s="102"/>
      <c r="S20" s="102"/>
      <c r="T20" s="102"/>
      <c r="U20" s="102"/>
      <c r="V20" s="102"/>
      <c r="W20" s="102"/>
      <c r="X20" s="102"/>
      <c r="Y20" s="102"/>
    </row>
    <row r="21" spans="3:29" ht="35" customHeight="1" x14ac:dyDescent="0.35">
      <c r="P21" s="118" t="e" cm="1" vm="3">
        <f t="array" ref="P21">_xlfn.IMAGE(TRANSPOSE(_xlfn._xlws.FILTER(daily_14h00_news!S3:S12, daily_14h00_news!L3:L12="o")), "image", 1)</f>
        <v>#VALUE!</v>
      </c>
      <c r="Q21" s="118"/>
      <c r="R21" s="118"/>
      <c r="S21" s="118"/>
      <c r="T21" s="118"/>
      <c r="U21" s="126" t="str" cm="1">
        <f t="array" ref="U21">TRANSPOSE(_xlfn._xlws.FILTER(daily_14h00_news!Q3:Q12, daily_14h00_news!L3:L12="o"))</f>
        <v>Chính phủ 'chốt' mục tiêu tăng trưởng GDP năm 2025</v>
      </c>
      <c r="V21" s="126"/>
      <c r="W21" s="126"/>
      <c r="X21" s="126"/>
      <c r="Y21" s="126"/>
      <c r="AB21" s="118"/>
      <c r="AC21" s="118"/>
    </row>
    <row r="22" spans="3:29" ht="87" customHeight="1" x14ac:dyDescent="0.35">
      <c r="P22" s="118"/>
      <c r="Q22" s="118"/>
      <c r="R22" s="118"/>
      <c r="S22" s="118"/>
      <c r="T22" s="118"/>
      <c r="U22" s="127" t="str" cm="1">
        <f t="array" ref="U22">TRIM(SUBSTITUTE(TRANSPOSE(_xlfn._xlws.FILTER(daily_14h00_news!R3:R12, daily_14h00_news!L3:L12="o")), CHAR(10), " "))</f>
        <v>Chính phủ đặt mục tiêu tăng trưởng GDP năm 2025 đạt 8.3 - 8.5%. Đẩy mạnh đầu tư toàn xã hội, thu hút hơn 18 tỷ USD vốn FDI năm 2025. Ngân hàng Nhà nước điều hành chính sách tiền tệ linh hoạt, giảm lãi suất cho vay. Bộ Tài chính tăng cường quản lý thu, tiết kiệm chi ngân sách 10% cho an sinh xã hội. Xúc tiến thương mại điện tử tăng trưởng 25%, thu hút 25 triệu lượt khách quốc tế.</v>
      </c>
      <c r="V22" s="127"/>
      <c r="W22" s="127"/>
      <c r="X22" s="127"/>
      <c r="Y22" s="127"/>
      <c r="AB22" s="118"/>
      <c r="AC22" s="118"/>
    </row>
    <row r="23" spans="3:29" ht="20" customHeight="1" x14ac:dyDescent="0.35">
      <c r="P23" s="118"/>
      <c r="Q23" s="118"/>
      <c r="R23" s="118"/>
      <c r="S23" s="118"/>
      <c r="T23" s="118"/>
      <c r="U23" s="25" t="s">
        <v>54</v>
      </c>
      <c r="V23" s="115" t="str" cm="1">
        <f t="array" ref="V23">TRANSPOSE(_xlfn._xlws.FILTER(daily_14h00_news!O3:O12, daily_14h00_news!L3:L12="o"))</f>
        <v>Tích cực</v>
      </c>
      <c r="W23" s="115"/>
      <c r="X23" s="115"/>
      <c r="Y23" s="115"/>
      <c r="AB23" s="118"/>
      <c r="AC23" s="118"/>
    </row>
    <row r="24" spans="3:29" ht="20.5" customHeight="1" x14ac:dyDescent="0.35">
      <c r="Q24" s="15"/>
      <c r="R24" s="14"/>
      <c r="S24" s="14"/>
      <c r="T24" s="14"/>
      <c r="U24" s="14"/>
      <c r="V24" s="15"/>
      <c r="W24" s="14"/>
      <c r="X24" s="14"/>
      <c r="Y24" s="14"/>
      <c r="AC24" s="34"/>
    </row>
    <row r="25" spans="3:29" ht="45" customHeight="1" x14ac:dyDescent="0.35">
      <c r="K25" s="20" t="str" cm="1">
        <f t="array" ref="K25:M25">TRANSPOSE(_xlfn._xlws.FILTER(daily_14h00_news!Q3:Q12, daily_14h00_news!L3:L12="x"))</f>
        <v>Lãi suất VND liên ngân hàng tiến lên mức 6,73%/năm</v>
      </c>
      <c r="L25" s="20" t="str">
        <v>Bộ Tài chính: Nhiều chỉ số khởi sắc nhưng vẫn còn thách thức lớn cho tăng trưởng cuối năm</v>
      </c>
      <c r="M25" s="20" t="str">
        <v>Tỷ giá USD hôm nay 8/8: Giá mua USD vẫn trên ngưỡng 26.000 VND/USD</v>
      </c>
      <c r="P25" s="123" t="str">
        <f>K25</f>
        <v>Lãi suất VND liên ngân hàng tiến lên mức 6,73%/năm</v>
      </c>
      <c r="Q25" s="123"/>
      <c r="R25" s="85"/>
      <c r="S25" s="124" t="str">
        <f>L25</f>
        <v>Bộ Tài chính: Nhiều chỉ số khởi sắc nhưng vẫn còn thách thức lớn cho tăng trưởng cuối năm</v>
      </c>
      <c r="T25" s="124"/>
      <c r="U25" s="124"/>
      <c r="V25" s="124"/>
      <c r="W25" s="85"/>
      <c r="X25" s="123" t="str">
        <f>M25</f>
        <v>Tỷ giá USD hôm nay 8/8: Giá mua USD vẫn trên ngưỡng 26.000 VND/USD</v>
      </c>
      <c r="Y25" s="123"/>
      <c r="AB25" s="121"/>
      <c r="AC25" s="121"/>
    </row>
    <row r="26" spans="3:29" ht="124" customHeight="1" x14ac:dyDescent="0.35">
      <c r="K26" s="19" t="str" cm="1">
        <f t="array" ref="K26:M26">TRANSPOSE(_xlfn._xlws.FILTER(daily_14h00_news!R3:R12, daily_14h00_news!L3:L12="x"))</f>
        <v>Lãi suất liên ngân hàng VND kỳ hạn qua đêm đạt 6,73%, USD tăng nhẹ 0,01-0,02 điểm%. Lợi suất Trái phiếu Chính phủ thứ cấp đồng loạt tăng ở các kỳ hạn. Tỷ giá USD/VND chốt phiên 7/8 là 26.205, giảm 20 đồng. Ngân hàng Nhà nước hút ròng 4.427,5 tỷ đồng qua nghiệp vụ thị trường mở. Tỷ giá trung tâm ngày 8/8 điều chỉnh giảm nhẹ còn 25.228 VND/USD.</v>
      </c>
      <c r="L26" s="19" t="str">
        <v>Trong 7 tháng, kinh tế Việt Nam duy trì đà tăng trưởng, GDP năm 2025 dự báo tích cực.  CPI tăng 3.26%, thu NSNN đạt 80.2% dự toán, xuất siêu 10.2 tỷ USD.  Đầu tư FDI gần 24.1 tỷ USD, tăng 27.3%, doanh nghiệp mới tăng 93.7%.  Sản xuất công nghiệp tháng 7 tăng 8.5%, PMI đạt 52.4 điểm.  Tuy nhiên, tăng trưởng năm 2025 vẫn còn thách thức lớn.</v>
      </c>
      <c r="M26" s="19" t="str">
        <v>USD tăng nhẹ do Thống đốc Christopher Waller là ứng viên chủ tịch Fed tiềm năng.  Tỷ giá trung tâm giảm 11 đồng, còn 25.228 VND/USD.  Các ngân hàng thương mại giảm nhẹ tỷ giá mua bán USD.  Chỉ số DXY theo dõi sức mạnh USD so với các ngoại tệ chính.  Dữ liệu việc làm và lạm phát ảnh hưởng đến kỳ vọng cắt giảm lãi suất của Fed.</v>
      </c>
      <c r="P26" s="116" t="str">
        <f>TRIM(SUBSTITUTE(K26, CHAR(10), " "))</f>
        <v>Lãi suất liên ngân hàng VND kỳ hạn qua đêm đạt 6,73%, USD tăng nhẹ 0,01-0,02 điểm%. Lợi suất Trái phiếu Chính phủ thứ cấp đồng loạt tăng ở các kỳ hạn. Tỷ giá USD/VND chốt phiên 7/8 là 26.205, giảm 20 đồng. Ngân hàng Nhà nước hút ròng 4.427,5 tỷ đồng qua nghiệp vụ thị trường mở. Tỷ giá trung tâm ngày 8/8 điều chỉnh giảm nhẹ còn 25.228 VND/USD.</v>
      </c>
      <c r="Q26" s="116"/>
      <c r="S26" s="111" t="str">
        <f>TRIM(SUBSTITUTE(L26, CHAR(10), " "))</f>
        <v>Trong 7 tháng, kinh tế Việt Nam duy trì đà tăng trưởng, GDP năm 2025 dự báo tích cực. CPI tăng 3.26%, thu NSNN đạt 80.2% dự toán, xuất siêu 10.2 tỷ USD. Đầu tư FDI gần 24.1 tỷ USD, tăng 27.3%, doanh nghiệp mới tăng 93.7%. Sản xuất công nghiệp tháng 7 tăng 8.5%, PMI đạt 52.4 điểm. Tuy nhiên, tăng trưởng năm 2025 vẫn còn thách thức lớn.</v>
      </c>
      <c r="T26" s="111"/>
      <c r="U26" s="111"/>
      <c r="V26" s="111"/>
      <c r="X26" s="111" t="str">
        <f>TRIM(SUBSTITUTE(M26, CHAR(10), " "))</f>
        <v>USD tăng nhẹ do Thống đốc Christopher Waller là ứng viên chủ tịch Fed tiềm năng. Tỷ giá trung tâm giảm 11 đồng, còn 25.228 VND/USD. Các ngân hàng thương mại giảm nhẹ tỷ giá mua bán USD. Chỉ số DXY theo dõi sức mạnh USD so với các ngoại tệ chính. Dữ liệu việc làm và lạm phát ảnh hưởng đến kỳ vọng cắt giảm lãi suất của Fed.</v>
      </c>
      <c r="Y26" s="111"/>
      <c r="AB26" s="114"/>
      <c r="AC26" s="114"/>
    </row>
    <row r="27" spans="3:29" ht="21.4" customHeight="1" thickBot="1" x14ac:dyDescent="0.4">
      <c r="K27" s="22" t="str" cm="1">
        <f t="array" ref="K27:M27">TRANSPOSE(_xlfn._xlws.FILTER(daily_14h00_news!O3:O12, daily_14h00_news!L3:L12="x"))</f>
        <v>Tiêu cực</v>
      </c>
      <c r="L27" s="22" t="str">
        <v>Tích cực</v>
      </c>
      <c r="M27" s="22" t="str">
        <v>Trung lập</v>
      </c>
      <c r="P27" s="24" t="s">
        <v>54</v>
      </c>
      <c r="Q27" s="23" t="str">
        <f>K27</f>
        <v>Tiêu cực</v>
      </c>
      <c r="R27" s="21"/>
      <c r="S27" s="24" t="s">
        <v>54</v>
      </c>
      <c r="T27" s="115" t="str">
        <f>L27</f>
        <v>Tích cực</v>
      </c>
      <c r="U27" s="115"/>
      <c r="V27" s="115"/>
      <c r="W27" s="21"/>
      <c r="X27" s="24" t="s">
        <v>54</v>
      </c>
      <c r="Y27" s="115" t="str">
        <f>M27</f>
        <v>Trung lập</v>
      </c>
      <c r="Z27" s="115"/>
    </row>
    <row r="28" spans="3:29" ht="17.149999999999999" customHeight="1" x14ac:dyDescent="0.35">
      <c r="P28" s="125" t="str">
        <f>$A$4 &amp; " | " &amp; $A$3</f>
        <v>BẢN TIN CẬP NHẬT THÔNG TIN THỊ TRƯỜNG | PHIÊN NGÀY 08/08/2025</v>
      </c>
      <c r="Q28" s="125"/>
      <c r="R28" s="125"/>
      <c r="S28" s="125"/>
      <c r="T28" s="125"/>
      <c r="U28" s="6"/>
      <c r="V28" s="8"/>
      <c r="W28" s="8"/>
      <c r="X28" s="8"/>
      <c r="Y28" s="9" t="str">
        <f>$A$5 &amp; " |  2  "</f>
        <v xml:space="preserve">PHÒNG MÔI GIỚI VÀ TƯ VẤN ĐẦU TƯ |  2  </v>
      </c>
    </row>
    <row r="29" spans="3:29" ht="15" customHeight="1" x14ac:dyDescent="0.35">
      <c r="P29" s="109" t="s">
        <v>55</v>
      </c>
      <c r="Q29" s="109"/>
      <c r="R29" s="109"/>
      <c r="S29" s="109"/>
      <c r="T29" s="3"/>
      <c r="U29" s="3"/>
      <c r="Y29" s="110" t="e" vm="2">
        <v>#VALUE!</v>
      </c>
      <c r="Z29" s="110"/>
      <c r="AB29" s="114"/>
      <c r="AC29" s="114"/>
    </row>
    <row r="30" spans="3:29" ht="15" customHeight="1" thickBot="1" x14ac:dyDescent="0.4">
      <c r="P30" s="109"/>
      <c r="Q30" s="109"/>
      <c r="R30" s="109"/>
      <c r="S30" s="109"/>
      <c r="T30" s="3"/>
      <c r="U30" s="3"/>
      <c r="Y30" s="110"/>
      <c r="Z30" s="110"/>
      <c r="AB30" s="114"/>
      <c r="AC30" s="114"/>
    </row>
    <row r="31" spans="3:29" ht="15" thickTop="1" x14ac:dyDescent="0.35">
      <c r="P31" s="102"/>
      <c r="Q31" s="102"/>
      <c r="R31" s="102"/>
      <c r="S31" s="102"/>
      <c r="T31" s="102"/>
      <c r="U31" s="102"/>
      <c r="V31" s="102"/>
      <c r="W31" s="102"/>
      <c r="X31" s="102"/>
      <c r="Y31" s="102"/>
    </row>
    <row r="32" spans="3:29" ht="36.5" customHeight="1" x14ac:dyDescent="0.35">
      <c r="P32" s="118" t="e" cm="1" vm="7">
        <f t="array" ref="P32">_xlfn.IMAGE(TRANSPOSE(_xlfn._xlws.FILTER(daily_14h00_news!S15:S24, daily_14h00_news!L15:L24="o")), "image", 1)</f>
        <v>#VALUE!</v>
      </c>
      <c r="Q32" s="118"/>
      <c r="R32" s="118"/>
      <c r="S32" s="118"/>
      <c r="T32" s="118"/>
      <c r="U32" s="126" t="str" cm="1">
        <f t="array" ref="U32">TRANSPOSE(_xlfn._xlws.FILTER(daily_14h00_news!Q15:Q24, daily_14h00_news!L15:L24="o"))</f>
        <v>Ông Trump mở đường để 12.500 tỷ USD vốn hưu trí đổ vào bất động sản, tiền mã hóa</v>
      </c>
      <c r="V32" s="126"/>
      <c r="W32" s="126"/>
      <c r="X32" s="126"/>
      <c r="Y32" s="126"/>
      <c r="AB32" s="114"/>
      <c r="AC32" s="114"/>
    </row>
    <row r="33" spans="11:29" ht="86.5" customHeight="1" x14ac:dyDescent="0.35">
      <c r="P33" s="118"/>
      <c r="Q33" s="118"/>
      <c r="R33" s="118"/>
      <c r="S33" s="118"/>
      <c r="T33" s="118"/>
      <c r="U33" s="127" t="str" cm="1">
        <f t="array" ref="U33">TRIM(SUBSTITUTE(TRANSPOSE(_xlfn._xlws.FILTER(daily_14h00_news!R15:R24, daily_14h00_news!L15:L24="o")), CHAR(10), " "))</f>
        <v>Tổng thống Trump cho phép tài khoản 401(k) đầu tư tài sản thay thế mới. Sắc lệnh chỉ đạo đánh giá lại hướng dẫn đầu tư tài sản thay thế trong 6 tháng. Tài khoản 401(k) hiện nắm giữ khoảng 12.500 tỷ USD vốn. Lãnh đạo ngành tiền mã hóa ủng hộ việc tiếp cận nguồn vốn hưu trí. Tuy nhiên, phe phản đối cảnh báo về rủi ro, thiếu minh bạch và phí cao.</v>
      </c>
      <c r="V33" s="127"/>
      <c r="W33" s="127"/>
      <c r="X33" s="127"/>
      <c r="Y33" s="127"/>
      <c r="AB33" s="114"/>
      <c r="AC33" s="114"/>
    </row>
    <row r="34" spans="11:29" ht="20" customHeight="1" x14ac:dyDescent="0.35">
      <c r="P34" s="118"/>
      <c r="Q34" s="118"/>
      <c r="R34" s="118"/>
      <c r="S34" s="118"/>
      <c r="T34" s="118"/>
      <c r="U34" s="25" t="s">
        <v>54</v>
      </c>
      <c r="V34" s="115" t="str" cm="1">
        <f t="array" ref="V34">TRANSPOSE(_xlfn._xlws.FILTER(daily_14h00_news!O15:O24, daily_14h00_news!L15:L24="o"))</f>
        <v>Trung lập</v>
      </c>
      <c r="W34" s="115"/>
      <c r="X34" s="115"/>
      <c r="Y34" s="115"/>
      <c r="AB34" s="114"/>
      <c r="AC34" s="114"/>
    </row>
    <row r="35" spans="11:29" ht="22" customHeight="1" x14ac:dyDescent="0.35">
      <c r="Q35" s="15"/>
      <c r="R35" s="14"/>
      <c r="S35" s="14"/>
      <c r="T35" s="14"/>
      <c r="U35" s="14"/>
      <c r="V35" s="15"/>
      <c r="W35" s="14"/>
      <c r="X35" s="14"/>
      <c r="Y35" s="14"/>
    </row>
    <row r="36" spans="11:29" ht="44" customHeight="1" x14ac:dyDescent="0.35">
      <c r="K36" s="20" t="str" cm="1">
        <f t="array" ref="K36:M36">TRANSPOSE(_xlfn._xlws.FILTER(daily_14h00_news!Q15:Q24, daily_14h00_news!L15:L24="x"))</f>
        <v>Nguy cơ suy thoái kinh tế Mỹ đang tăng lên?</v>
      </c>
      <c r="L36" s="20" t="str">
        <v>Chính quyền Tổng thống Trump kỳ vọng thu 50 tỷ USD mỗi tháng từ thuế quan</v>
      </c>
      <c r="M36" s="20" t="str">
        <v>220 triệu công nhân nhà máy phải chuyển nghề: Chuyện gì đang xảy ra với nền kinh tế lớn nhất Châu Á?</v>
      </c>
      <c r="P36" s="123" t="str">
        <f>K36</f>
        <v>Nguy cơ suy thoái kinh tế Mỹ đang tăng lên?</v>
      </c>
      <c r="Q36" s="123"/>
      <c r="R36" s="85"/>
      <c r="S36" s="124" t="str">
        <f>L36</f>
        <v>Chính quyền Tổng thống Trump kỳ vọng thu 50 tỷ USD mỗi tháng từ thuế quan</v>
      </c>
      <c r="T36" s="124"/>
      <c r="U36" s="124"/>
      <c r="V36" s="124"/>
      <c r="W36" s="85"/>
      <c r="X36" s="123" t="str">
        <f>M36</f>
        <v>220 triệu công nhân nhà máy phải chuyển nghề: Chuyện gì đang xảy ra với nền kinh tế lớn nhất Châu Á?</v>
      </c>
      <c r="Y36" s="123"/>
      <c r="AB36" s="114"/>
      <c r="AC36" s="114"/>
    </row>
    <row r="37" spans="11:29" ht="123.5" customHeight="1" x14ac:dyDescent="0.35">
      <c r="K37" s="19" t="str" cm="1">
        <f t="array" ref="K37:M37">TRANSPOSE(_xlfn._xlws.FILTER(daily_14h00_news!R15:R24, daily_14h00_news!L15:L24="x"))</f>
        <v xml:space="preserve">Tuyển dụng chậm lại trong 3 tháng đến hết tháng 7, trung bình 35.000 việc làm/tháng. Tăng trưởng GDP 1,2% nửa đầu 2025 thấp hơn nhiều so với 2,8% năm trước. Các chuyên gia kinh tế Mỹ tranh luận về nguy cơ suy thoái, lo ngại đang gia tăng đáng kể. Tổng thống sa thải Erika McEntarfer sau báo cáo việc làm, gây ra nhiều xôn xao trên truyền thông. Suy thoái chưa xảy ra nhưng rủi ro ngày càng lớn, theo Mark Zandi, Moody's Analytics.
</v>
      </c>
      <c r="L37" s="19" t="str">
        <v>Mỹ có thể thu 50 tỷ USD mỗi tháng từ thuế quan đối với hàng hóa nhập khẩu. Các mặt hàng như chất bán dẫn và dược phẩm sẽ đóng góp đáng kể vào nguồn thu này. Thời hạn chót ngày 12/8 để thỏa thuận thuế quan với Trung Quốc có thể được gia hạn 90 ngày. Mỹ có thể chưa áp dụng biện pháp nghiêm ngặt đối với hàng trung chuyển ngay. Thụy Sĩ tiếp tục đàm phán, không áp dụng biện pháp trả đũa thuế quan với Mỹ.</v>
      </c>
      <c r="M37" s="19" t="str">
        <v xml:space="preserve">Trung Quốc tự động hóa mạnh mẽ, chiếm 51% lượng tiêu thụ robot toàn cầu với hơn 1,75 triệu robot. Đầu tư 20 tỷ USD và quỹ 1 nghìn tỷ NDT hỗ trợ AI, robot trong 20 năm tới. Sản lượng robot Quảng Đông tăng gấp 5 lần, đạt 246.800 đơn vị, năng suất tăng 16%, nhưng 15% lao động mất việc. Tự động hóa gây thất nghiệp 7,5%, giảm lương 9%, nhưng đào tạo lại vẫn còn nhiều thách thức.
</v>
      </c>
      <c r="P37" s="116" t="str">
        <f>TRIM(SUBSTITUTE(K37, CHAR(10), " "))</f>
        <v>Tuyển dụng chậm lại trong 3 tháng đến hết tháng 7, trung bình 35.000 việc làm/tháng. Tăng trưởng GDP 1,2% nửa đầu 2025 thấp hơn nhiều so với 2,8% năm trước. Các chuyên gia kinh tế Mỹ tranh luận về nguy cơ suy thoái, lo ngại đang gia tăng đáng kể. Tổng thống sa thải Erika McEntarfer sau báo cáo việc làm, gây ra nhiều xôn xao trên truyền thông. Suy thoái chưa xảy ra nhưng rủi ro ngày càng lớn, theo Mark Zandi, Moody's Analytics.</v>
      </c>
      <c r="Q37" s="116"/>
      <c r="S37" s="111" t="str">
        <f>TRIM(SUBSTITUTE(L37, CHAR(10), " "))</f>
        <v>Mỹ có thể thu 50 tỷ USD mỗi tháng từ thuế quan đối với hàng hóa nhập khẩu. Các mặt hàng như chất bán dẫn và dược phẩm sẽ đóng góp đáng kể vào nguồn thu này. Thời hạn chót ngày 12/8 để thỏa thuận thuế quan với Trung Quốc có thể được gia hạn 90 ngày. Mỹ có thể chưa áp dụng biện pháp nghiêm ngặt đối với hàng trung chuyển ngay. Thụy Sĩ tiếp tục đàm phán, không áp dụng biện pháp trả đũa thuế quan với Mỹ.</v>
      </c>
      <c r="T37" s="111"/>
      <c r="U37" s="111"/>
      <c r="V37" s="111"/>
      <c r="X37" s="111" t="str">
        <f>TRIM(SUBSTITUTE(M37, CHAR(10), " "))</f>
        <v>Trung Quốc tự động hóa mạnh mẽ, chiếm 51% lượng tiêu thụ robot toàn cầu với hơn 1,75 triệu robot. Đầu tư 20 tỷ USD và quỹ 1 nghìn tỷ NDT hỗ trợ AI, robot trong 20 năm tới. Sản lượng robot Quảng Đông tăng gấp 5 lần, đạt 246.800 đơn vị, năng suất tăng 16%, nhưng 15% lao động mất việc. Tự động hóa gây thất nghiệp 7,5%, giảm lương 9%, nhưng đào tạo lại vẫn còn nhiều thách thức.</v>
      </c>
      <c r="Y37" s="111"/>
      <c r="AB37" s="114"/>
      <c r="AC37" s="114"/>
    </row>
    <row r="38" spans="11:29" ht="19.5" customHeight="1" thickBot="1" x14ac:dyDescent="0.4">
      <c r="K38" s="22" t="str" cm="1">
        <f t="array" ref="K38:M38">TRANSPOSE(_xlfn._xlws.FILTER(daily_14h00_news!O15:O24, daily_14h00_news!L15:L24="x"))</f>
        <v>Tiêu cực</v>
      </c>
      <c r="L38" s="22" t="str">
        <v>Tiêu cực</v>
      </c>
      <c r="M38" s="22" t="str">
        <v>Trung lập</v>
      </c>
      <c r="P38" s="24" t="s">
        <v>54</v>
      </c>
      <c r="Q38" s="23" t="str">
        <f>K38</f>
        <v>Tiêu cực</v>
      </c>
      <c r="R38" s="21"/>
      <c r="S38" s="24" t="s">
        <v>54</v>
      </c>
      <c r="T38" s="115" t="str">
        <f>L38</f>
        <v>Tiêu cực</v>
      </c>
      <c r="U38" s="115"/>
      <c r="V38" s="115"/>
      <c r="W38" s="21"/>
      <c r="X38" s="24" t="s">
        <v>54</v>
      </c>
      <c r="Y38" s="115" t="str">
        <f>M38</f>
        <v>Trung lập</v>
      </c>
      <c r="Z38" s="115"/>
    </row>
    <row r="39" spans="11:29" ht="17.149999999999999" customHeight="1" x14ac:dyDescent="0.35">
      <c r="P39" s="125" t="str">
        <f>$A$4 &amp; " | " &amp; $A$3</f>
        <v>BẢN TIN CẬP NHẬT THÔNG TIN THỊ TRƯỜNG | PHIÊN NGÀY 08/08/2025</v>
      </c>
      <c r="Q39" s="125"/>
      <c r="R39" s="125"/>
      <c r="S39" s="125"/>
      <c r="T39" s="125"/>
      <c r="U39" s="6"/>
      <c r="V39" s="8"/>
      <c r="W39" s="8"/>
      <c r="X39" s="8"/>
      <c r="Y39" s="9" t="str">
        <f>$A$5 &amp; " |  3  "</f>
        <v xml:space="preserve">PHÒNG MÔI GIỚI VÀ TƯ VẤN ĐẦU TƯ |  3  </v>
      </c>
      <c r="AB39" s="114"/>
      <c r="AC39" s="114"/>
    </row>
    <row r="40" spans="11:29" ht="14.65" customHeight="1" x14ac:dyDescent="0.35">
      <c r="P40" s="109" t="s">
        <v>56</v>
      </c>
      <c r="Q40" s="109"/>
      <c r="R40" s="109"/>
      <c r="S40" s="109"/>
      <c r="T40" s="3"/>
      <c r="U40" s="3"/>
      <c r="Y40" s="110" t="e" vm="2">
        <v>#VALUE!</v>
      </c>
      <c r="Z40" s="110"/>
      <c r="AB40" s="114"/>
      <c r="AC40" s="114"/>
    </row>
    <row r="41" spans="11:29" ht="14.65" customHeight="1" thickBot="1" x14ac:dyDescent="0.4">
      <c r="P41" s="109"/>
      <c r="Q41" s="109"/>
      <c r="R41" s="109"/>
      <c r="S41" s="109"/>
      <c r="T41" s="3"/>
      <c r="U41" s="3"/>
      <c r="Y41" s="110"/>
      <c r="Z41" s="110"/>
      <c r="AB41" s="114"/>
      <c r="AC41" s="114"/>
    </row>
    <row r="42" spans="11:29" ht="15" thickTop="1" x14ac:dyDescent="0.35">
      <c r="P42" s="102"/>
      <c r="Q42" s="102"/>
      <c r="R42" s="102"/>
      <c r="S42" s="102"/>
      <c r="T42" s="102"/>
      <c r="U42" s="102"/>
      <c r="V42" s="102"/>
      <c r="W42" s="102"/>
      <c r="X42" s="102"/>
      <c r="Y42" s="102"/>
    </row>
    <row r="43" spans="11:29" ht="35.15" customHeight="1" x14ac:dyDescent="0.35">
      <c r="P43" s="118" t="e" cm="1" vm="8">
        <f t="array" ref="P43">_xlfn.IMAGE(TRANSPOSE(_xlfn._xlws.FILTER(daily_14h00_news!S27:S36, daily_14h00_news!L27:L36="o")), "image", 1)</f>
        <v>#VALUE!</v>
      </c>
      <c r="Q43" s="118"/>
      <c r="R43" s="118"/>
      <c r="S43" s="118"/>
      <c r="T43" s="118"/>
      <c r="U43" s="126" t="str" cm="1">
        <f t="array" ref="U43">TRANSPOSE(_xlfn._xlws.FILTER(daily_14h00_news!Q27:Q36, daily_14h00_news!L27:L36="o"))</f>
        <v>TCBS công bố giá IPO dự kiến 46.800 đồng/cổ phiếu</v>
      </c>
      <c r="V43" s="126"/>
      <c r="W43" s="126"/>
      <c r="X43" s="126"/>
      <c r="Y43" s="126"/>
      <c r="AB43" s="114"/>
      <c r="AC43" s="114"/>
    </row>
    <row r="44" spans="11:29" ht="86.5" customHeight="1" x14ac:dyDescent="0.35">
      <c r="P44" s="118"/>
      <c r="Q44" s="118"/>
      <c r="R44" s="118"/>
      <c r="S44" s="118"/>
      <c r="T44" s="118"/>
      <c r="U44" s="127" t="str" cm="1">
        <f t="array" ref="U44">TRIM(SUBSTITUTE(TRANSPOSE(_xlfn._xlws.FILTER(daily_14h00_news!R27:R36, daily_14h00_news!L27:L36="o")), CHAR(10), " "))</f>
        <v>TCBS dự kiến IPO tối đa 231,15 triệu cổ phiếu với giá 46.800 đồng, định giá 3,7 tỷ USD. Mức P/E 20 lần được đánh giá "vừa phải", chưa phản ánh giá trị vượt trội. Công ty dẫn đầu ngành này có tiềm năng tăng trưởng nhờ mô hình WealthTech và mảng quản lý gia sản. IPO dự kiến thu về gần 11.000 tỷ đồng, tăng vốn chủ sở hữu 35%. Thương vụ diễn ra trong bối cảnh thị trường chứng khoán Việt Nam đang hưng phấn mạnh mẽ.</v>
      </c>
      <c r="V44" s="127"/>
      <c r="W44" s="127"/>
      <c r="X44" s="127"/>
      <c r="Y44" s="127"/>
      <c r="AB44" s="114"/>
      <c r="AC44" s="114"/>
    </row>
    <row r="45" spans="11:29" ht="19" customHeight="1" x14ac:dyDescent="0.35">
      <c r="P45" s="118"/>
      <c r="Q45" s="118"/>
      <c r="R45" s="118"/>
      <c r="S45" s="118"/>
      <c r="T45" s="118"/>
      <c r="U45" s="25" t="s">
        <v>54</v>
      </c>
      <c r="V45" s="115" t="str" cm="1">
        <f t="array" ref="V45">TRANSPOSE(_xlfn._xlws.FILTER(daily_14h00_news!O27:O36, daily_14h00_news!L27:L36="o"))</f>
        <v>Tích cực</v>
      </c>
      <c r="W45" s="115"/>
      <c r="X45" s="115"/>
      <c r="Y45" s="115"/>
      <c r="AB45" s="114"/>
      <c r="AC45" s="114"/>
    </row>
    <row r="46" spans="11:29" ht="16" customHeight="1" x14ac:dyDescent="0.35">
      <c r="Q46" s="15"/>
      <c r="R46" s="14"/>
      <c r="S46" s="14"/>
      <c r="T46" s="14"/>
      <c r="U46" s="14"/>
      <c r="V46" s="15"/>
      <c r="W46" s="14"/>
      <c r="X46" s="14"/>
      <c r="Y46" s="14"/>
    </row>
    <row r="47" spans="11:29" ht="46.5" customHeight="1" x14ac:dyDescent="0.35">
      <c r="K47" s="20" t="str" cm="1">
        <f t="array" ref="K47:M47">TRANSPOSE(_xlfn._xlws.FILTER(daily_14h00_news!Q27:Q36, daily_14h00_news!L27:L36="x"))</f>
        <v>Techcombank hoàn tất phát hành ESOP, nâng vốn điều lệ lên gần 71.000 tỷ đồng</v>
      </c>
      <c r="L47" s="20" t="str">
        <v>Tập đoàn T&amp;T và chủ hãng AirAsia tính làm khu đô thị sân bay tại Quảng Trị</v>
      </c>
      <c r="M47" s="20" t="str">
        <v>Khối ngoại mua mạnh VPB và HPG, ngược lại bán FPT</v>
      </c>
      <c r="P47" s="123" t="str">
        <f>K47</f>
        <v>Techcombank hoàn tất phát hành ESOP, nâng vốn điều lệ lên gần 71.000 tỷ đồng</v>
      </c>
      <c r="Q47" s="123"/>
      <c r="R47" s="85"/>
      <c r="S47" s="124" t="str">
        <f>L47</f>
        <v>Tập đoàn T&amp;T và chủ hãng AirAsia tính làm khu đô thị sân bay tại Quảng Trị</v>
      </c>
      <c r="T47" s="124"/>
      <c r="U47" s="124"/>
      <c r="V47" s="124"/>
      <c r="W47" s="85"/>
      <c r="X47" s="123" t="str">
        <f>M47</f>
        <v>Khối ngoại mua mạnh VPB và HPG, ngược lại bán FPT</v>
      </c>
      <c r="Y47" s="123"/>
      <c r="AB47" s="114"/>
      <c r="AC47" s="114"/>
    </row>
    <row r="48" spans="11:29" ht="128.5" customHeight="1" x14ac:dyDescent="0.35">
      <c r="K48" s="19" t="str" cm="1">
        <f t="array" ref="K48:M48">TRANSPOSE(_xlfn._xlws.FILTER(daily_14h00_news!R27:R36, daily_14h00_news!L27:L36="x"))</f>
        <v>Techcombank phát hành thành công gần 21,4 triệu cổ phiếu ESOP, thu về 214 tỷ đồng. Vốn điều lệ ngân hàng tăng lên 70.862 tỷ đồng, đứng thứ ba toàn hệ thống. Số tiền thu được sẽ bổ sung vốn hoạt động và tăng trưởng tín dụng. Các cổ phiếu ESOP mới bị hạn chế chuyển nhượng một năm. Techcombank tiếp tục duy trì chương trình ESOP từ năm 2018.</v>
      </c>
      <c r="L48" s="19" t="str">
        <v>T&amp;T và Capital A đề xuất tổ hợp công nghiệp hàng không, đô thị sân bay Quảng Trị. Dự án bao gồm trung tâm vận tải, logistics, bảo trì máy bay. T&amp;T đang xây dựng cảng hàng không Quảng Trị hơn 5.800 tỷ đồng. Capital A, mẹ AirAsia, muốn xây hệ sinh thái tích hợp Đông Nam Á. Lãnh đạo tỉnh Quảng Trị sẵn sàng tạo điều kiện thuận lợi cho nhà đầu tư.</v>
      </c>
      <c r="M48" s="19" t="str">
        <v>Nhà đầu tư nước ngoài bán ròng nhẹ 81 tỷ đồng trên HOSE, FPT bị bán mạnh nhất 368,6 tỷ đồng. VPB hút ròng 443,4 tỷ đồng, HPG theo sau với 386,5 tỷ đồng. Trên HNX, khối ngoại mua ròng 54 tỷ đồng, CEO dẫn đầu với 33,6 tỷ đồng. PVS bị bán ròng 21,2 tỷ đồng trên HNX. UPCoM chứng kiến bán ròng 40 tỷ đồng, ACV dẫn đầu với 34,9 tỷ đồng.</v>
      </c>
      <c r="P48" s="116" t="str">
        <f>TRIM(SUBSTITUTE(K48, CHAR(10), " "))</f>
        <v>Techcombank phát hành thành công gần 21,4 triệu cổ phiếu ESOP, thu về 214 tỷ đồng. Vốn điều lệ ngân hàng tăng lên 70.862 tỷ đồng, đứng thứ ba toàn hệ thống. Số tiền thu được sẽ bổ sung vốn hoạt động và tăng trưởng tín dụng. Các cổ phiếu ESOP mới bị hạn chế chuyển nhượng một năm. Techcombank tiếp tục duy trì chương trình ESOP từ năm 2018.</v>
      </c>
      <c r="Q48" s="116"/>
      <c r="S48" s="111" t="str">
        <f>TRIM(SUBSTITUTE(L48, CHAR(10), " "))</f>
        <v>T&amp;T và Capital A đề xuất tổ hợp công nghiệp hàng không, đô thị sân bay Quảng Trị. Dự án bao gồm trung tâm vận tải, logistics, bảo trì máy bay. T&amp;T đang xây dựng cảng hàng không Quảng Trị hơn 5.800 tỷ đồng. Capital A, mẹ AirAsia, muốn xây hệ sinh thái tích hợp Đông Nam Á. Lãnh đạo tỉnh Quảng Trị sẵn sàng tạo điều kiện thuận lợi cho nhà đầu tư.</v>
      </c>
      <c r="T48" s="111"/>
      <c r="U48" s="111"/>
      <c r="V48" s="111"/>
      <c r="X48" s="111" t="str">
        <f>TRIM(SUBSTITUTE(M48, CHAR(10), " "))</f>
        <v>Nhà đầu tư nước ngoài bán ròng nhẹ 81 tỷ đồng trên HOSE, FPT bị bán mạnh nhất 368,6 tỷ đồng. VPB hút ròng 443,4 tỷ đồng, HPG theo sau với 386,5 tỷ đồng. Trên HNX, khối ngoại mua ròng 54 tỷ đồng, CEO dẫn đầu với 33,6 tỷ đồng. PVS bị bán ròng 21,2 tỷ đồng trên HNX. UPCoM chứng kiến bán ròng 40 tỷ đồng, ACV dẫn đầu với 34,9 tỷ đồng.</v>
      </c>
      <c r="Y48" s="111"/>
      <c r="AB48" s="114"/>
      <c r="AC48" s="114"/>
    </row>
    <row r="49" spans="11:30" ht="21.4" customHeight="1" thickBot="1" x14ac:dyDescent="0.4">
      <c r="K49" s="22" t="str" cm="1">
        <f t="array" ref="K49:M49">TRANSPOSE(_xlfn._xlws.FILTER(daily_14h00_news!O27:O36, daily_14h00_news!L27:L36="x"))</f>
        <v>Tích cực</v>
      </c>
      <c r="L49" s="22" t="str">
        <v>Tích cực</v>
      </c>
      <c r="M49" s="22" t="str">
        <v>Trung lập</v>
      </c>
      <c r="P49" s="24" t="s">
        <v>54</v>
      </c>
      <c r="Q49" s="23" t="str">
        <f>K49</f>
        <v>Tích cực</v>
      </c>
      <c r="R49" s="21"/>
      <c r="S49" s="24" t="s">
        <v>54</v>
      </c>
      <c r="T49" s="115" t="str">
        <f>L49</f>
        <v>Tích cực</v>
      </c>
      <c r="U49" s="115"/>
      <c r="V49" s="115"/>
      <c r="W49" s="21"/>
      <c r="X49" s="24" t="s">
        <v>54</v>
      </c>
      <c r="Y49" s="40" t="str">
        <f>M49</f>
        <v>Trung lập</v>
      </c>
      <c r="Z49" s="40"/>
    </row>
    <row r="50" spans="11:30" ht="17.149999999999999" customHeight="1" x14ac:dyDescent="0.35">
      <c r="P50" s="38" t="str">
        <f>$A$4 &amp; " | " &amp; $A$3</f>
        <v>BẢN TIN CẬP NHẬT THÔNG TIN THỊ TRƯỜNG | PHIÊN NGÀY 08/08/2025</v>
      </c>
      <c r="Q50" s="38"/>
      <c r="R50" s="38"/>
      <c r="S50" s="38"/>
      <c r="T50" s="38"/>
      <c r="U50" s="6"/>
      <c r="V50" s="8"/>
      <c r="W50" s="8"/>
      <c r="X50" s="8"/>
      <c r="Y50" s="9" t="str">
        <f>$A$5 &amp; " |  4  "</f>
        <v xml:space="preserve">PHÒNG MÔI GIỚI VÀ TƯ VẤN ĐẦU TƯ |  4  </v>
      </c>
      <c r="AB50" s="114"/>
      <c r="AC50" s="114"/>
    </row>
    <row r="51" spans="11:30" ht="14.65" customHeight="1" x14ac:dyDescent="0.35">
      <c r="P51" s="114"/>
      <c r="Q51" s="114"/>
      <c r="R51" s="114"/>
      <c r="S51" s="114"/>
      <c r="AB51" s="109" t="s">
        <v>172</v>
      </c>
      <c r="AC51" s="110" t="e" vm="2">
        <v>#VALUE!</v>
      </c>
      <c r="AD51" s="110"/>
    </row>
    <row r="52" spans="11:30" ht="14.65" customHeight="1" thickBot="1" x14ac:dyDescent="0.4">
      <c r="P52" s="114"/>
      <c r="Q52" s="114"/>
      <c r="R52" s="114"/>
      <c r="S52" s="114"/>
      <c r="AB52" s="109"/>
      <c r="AC52" s="110"/>
      <c r="AD52" s="110"/>
    </row>
    <row r="53" spans="11:30" ht="8.5" customHeight="1" thickTop="1" x14ac:dyDescent="0.35">
      <c r="AB53" s="102"/>
      <c r="AC53" s="102"/>
    </row>
    <row r="54" spans="11:30" ht="15" customHeight="1" x14ac:dyDescent="0.35">
      <c r="AB54" s="42" t="s">
        <v>64</v>
      </c>
      <c r="AC54" s="43" t="s">
        <v>74</v>
      </c>
    </row>
    <row r="55" spans="11:30" ht="15" customHeight="1" x14ac:dyDescent="0.35">
      <c r="AB55" s="44" t="str" cm="1">
        <f t="array" ref="AB55:AC60">_xlfn.CHOOSECOLS(_xlfn._xlws.SORT(_xlfn._xlws.FILTER(daily_8h30_news!L2:Q12, daily_8h30_news!L2:L12=""), 1, -1), 6, 4)</f>
        <v>Lãi suất VND liên ngân hàng tiến lên mức 6,73%/năm</v>
      </c>
      <c r="AC55" s="45" t="str">
        <v>Tiêu cực</v>
      </c>
    </row>
    <row r="56" spans="11:30" ht="15" customHeight="1" x14ac:dyDescent="0.35">
      <c r="AB56" s="46" t="str">
        <v>Nhiều kỷ lục mới của cổ phiếu ngân hàng được thiết lập trong tháng 7</v>
      </c>
      <c r="AC56" s="47" t="str">
        <v>Tích cực</v>
      </c>
    </row>
    <row r="57" spans="11:30" ht="15" customHeight="1" x14ac:dyDescent="0.35">
      <c r="AB57" s="46" t="str">
        <v>Bộ Tài chính: Nhiều chỉ số khởi sắc nhưng vẫn còn thách thức lớn cho tăng trưởng cuối năm</v>
      </c>
      <c r="AC57" s="47" t="str">
        <v>Trung lập</v>
      </c>
    </row>
    <row r="58" spans="11:30" ht="15" customHeight="1" x14ac:dyDescent="0.35">
      <c r="AB58" s="46" t="str">
        <v>Đầu tư công tăng tốc, cổ phiếu vật liệu xây dựng bước vào chu kỳ mới?</v>
      </c>
      <c r="AC58" s="47" t="str">
        <v>Tích cực</v>
      </c>
    </row>
    <row r="59" spans="11:30" ht="15" customHeight="1" x14ac:dyDescent="0.35">
      <c r="AB59" s="46" t="str">
        <v>Tỷ giá USD hôm nay 8/8: Giá mua USD vẫn trên ngưỡng 26.000 VND/USD</v>
      </c>
      <c r="AC59" s="47" t="str">
        <v>Trung lập</v>
      </c>
    </row>
    <row r="60" spans="11:30" ht="15" customHeight="1" x14ac:dyDescent="0.35">
      <c r="AB60" s="46" t="str">
        <v>Chứng khoán Việt Nam biến động mạnh chưa từng thấy</v>
      </c>
      <c r="AC60" s="47" t="str">
        <v>Tích cực</v>
      </c>
    </row>
    <row r="61" spans="11:30" ht="13.5" customHeight="1" x14ac:dyDescent="0.35">
      <c r="AB61" s="20"/>
      <c r="AC61" s="36"/>
    </row>
    <row r="62" spans="11:30" ht="15" customHeight="1" x14ac:dyDescent="0.35">
      <c r="AB62" s="42" t="s">
        <v>65</v>
      </c>
      <c r="AC62" s="43" t="s">
        <v>74</v>
      </c>
    </row>
    <row r="63" spans="11:30" ht="15" customHeight="1" x14ac:dyDescent="0.35">
      <c r="AB63" s="20" t="str" cm="1">
        <f t="array" ref="AB63:AC68">_xlfn.CHOOSECOLS(_xlfn._xlws.SORT(_xlfn._xlws.FILTER(daily_8h30_news!L14:Q24, daily_8h30_news!L14:L24=""), 1, -1), 6, 4)</f>
        <v>UBS: Khủng hoảng bất động sản Trung Quốc kéo dài hơn dự báo</v>
      </c>
      <c r="AC63" s="41" t="str">
        <v>Tiêu cực</v>
      </c>
    </row>
    <row r="64" spans="11:30" ht="15" customHeight="1" x14ac:dyDescent="0.35">
      <c r="AB64" s="46" t="str">
        <v>Các đại gia chip ứng phó ra sao trước đề xuất thuế quan mới của ông Trump?</v>
      </c>
      <c r="AC64" s="47" t="str">
        <v>Tiêu cực</v>
      </c>
    </row>
    <row r="65" spans="11:39" ht="15" customHeight="1" x14ac:dyDescent="0.35">
      <c r="AB65" s="46" t="str">
        <v>Kim ngạch xuất, nhập khẩu của Trung Quốc trong 7 tháng đạt 3.600 tỷ USD</v>
      </c>
      <c r="AC65" s="47" t="str">
        <v>Tích cực</v>
      </c>
    </row>
    <row r="66" spans="11:39" ht="15" customHeight="1" x14ac:dyDescent="0.35">
      <c r="AB66" s="46" t="str">
        <v>Vàng thế giới lên cao nhất trong hơn 2 tuần</v>
      </c>
      <c r="AC66" s="47" t="str">
        <v>Tiêu cực</v>
      </c>
    </row>
    <row r="67" spans="11:39" ht="15" customHeight="1" x14ac:dyDescent="0.35">
      <c r="AB67" s="46" t="str">
        <v>Dầu xoá sạch đà tăng và lùi xuống mức thấp nhất trong 5 tuần</v>
      </c>
      <c r="AC67" s="47" t="str">
        <v>Trung lập</v>
      </c>
    </row>
    <row r="68" spans="11:39" ht="15" customHeight="1" x14ac:dyDescent="0.35">
      <c r="AB68" s="46" t="str">
        <v>Phố Wall tăng nhẹ sau loạt báo cáo lợi nhuận doanh nghiệp</v>
      </c>
      <c r="AC68" s="47" t="str">
        <v>Tích cực</v>
      </c>
    </row>
    <row r="69" spans="11:39" ht="13.5" customHeight="1" x14ac:dyDescent="0.35">
      <c r="AB69" s="37"/>
      <c r="AC69" s="36"/>
    </row>
    <row r="70" spans="11:39" ht="15" customHeight="1" x14ac:dyDescent="0.35">
      <c r="AB70" s="42" t="s">
        <v>66</v>
      </c>
      <c r="AC70" s="43" t="s">
        <v>74</v>
      </c>
    </row>
    <row r="71" spans="11:39" ht="15" customHeight="1" x14ac:dyDescent="0.35">
      <c r="AB71" s="20" t="str" cm="1">
        <f t="array" ref="AB71:AC76">_xlfn.CHOOSECOLS(_xlfn._xlws.SORT(_xlfn._xlws.FILTER(daily_8h30_news!L26:Q36, daily_8h30_news!L26:L36=""), 1, -1), 6, 4)</f>
        <v>POM lên phương án khắc phục cổ phiếu bị hạn chế giao dịch</v>
      </c>
      <c r="AC71" s="41" t="str">
        <v>Trung lập</v>
      </c>
    </row>
    <row r="72" spans="11:39" ht="15" customHeight="1" x14ac:dyDescent="0.35">
      <c r="AB72" s="46" t="str">
        <v>VCG chuyển nhượng thành công 51% vốn tại Vinaconex ITC</v>
      </c>
      <c r="AC72" s="47" t="str">
        <v>Trung lập</v>
      </c>
    </row>
    <row r="73" spans="11:39" ht="15" customHeight="1" x14ac:dyDescent="0.35">
      <c r="AB73" s="46" t="str">
        <v>GPBank đã có lãi ngay trong tháng 6, VPBank tự tin hoàn thành mục tiêu cả năm 2025</v>
      </c>
      <c r="AC73" s="47" t="str">
        <v>Tích cực</v>
      </c>
    </row>
    <row r="74" spans="11:39" ht="16.5" customHeight="1" x14ac:dyDescent="0.35">
      <c r="K74" s="20"/>
      <c r="L74" s="20"/>
      <c r="M74" s="20"/>
      <c r="P74" s="114"/>
      <c r="Q74" s="114"/>
      <c r="S74" s="114"/>
      <c r="T74" s="114"/>
      <c r="U74" s="114"/>
      <c r="V74" s="114"/>
      <c r="X74" s="114"/>
      <c r="Y74" s="114"/>
      <c r="AB74" s="46" t="str">
        <v>PV Gas chốt quyền chia cổ tức 4.900 tỷ và 70 triệu cổ phiếu thưởng</v>
      </c>
      <c r="AC74" s="47" t="str">
        <v>Trung lập</v>
      </c>
    </row>
    <row r="75" spans="11:39" ht="16.5" customHeight="1" x14ac:dyDescent="0.35">
      <c r="K75" s="19"/>
      <c r="L75" s="19"/>
      <c r="M75" s="19"/>
      <c r="P75" s="114"/>
      <c r="Q75" s="114"/>
      <c r="S75" s="114"/>
      <c r="T75" s="114"/>
      <c r="U75" s="114"/>
      <c r="V75" s="114"/>
      <c r="X75" s="114"/>
      <c r="Y75" s="114"/>
      <c r="AB75" s="46" t="str">
        <v>Đức Giang lên kế hoạch lãi 880 tỷ quý III, rót 600 tỷ vào Nghi Sơn</v>
      </c>
      <c r="AC75" s="47" t="str">
        <v>Trung lập</v>
      </c>
    </row>
    <row r="76" spans="11:39" ht="16.5" customHeight="1" x14ac:dyDescent="0.35">
      <c r="K76" s="22"/>
      <c r="L76" s="22"/>
      <c r="M76" s="22"/>
      <c r="T76" s="114"/>
      <c r="U76" s="114"/>
      <c r="V76" s="114"/>
      <c r="Y76" s="114"/>
      <c r="Z76" s="114"/>
      <c r="AB76" s="46" t="str">
        <v>Đại gia Phú Thọ mua 10.000 xe điện VinFast Limo Green</v>
      </c>
      <c r="AC76" s="47" t="str">
        <v>Trung lập</v>
      </c>
      <c r="AD76" s="23"/>
    </row>
    <row r="77" spans="11:39" ht="13.5" customHeight="1" thickBot="1" x14ac:dyDescent="0.4">
      <c r="AD77" s="21"/>
    </row>
    <row r="78" spans="11:39" ht="17.149999999999999" customHeight="1" x14ac:dyDescent="0.35">
      <c r="P78" s="114"/>
      <c r="Q78" s="114"/>
      <c r="R78" s="114"/>
      <c r="S78" s="114"/>
      <c r="T78" s="114"/>
      <c r="AB78" s="38" t="str">
        <f>$A$4 &amp; " | " &amp; $A$3</f>
        <v>BẢN TIN CẬP NHẬT THÔNG TIN THỊ TRƯỜNG | PHIÊN NGÀY 08/08/2025</v>
      </c>
      <c r="AC78" s="9" t="str">
        <f>$A$5 &amp; " |  6  "</f>
        <v xml:space="preserve">PHÒNG MÔI GIỚI VÀ TƯ VẤN ĐẦU TƯ |  6  </v>
      </c>
    </row>
    <row r="79" spans="11:39" ht="14.65" customHeight="1" x14ac:dyDescent="0.35">
      <c r="AG79" s="22"/>
      <c r="AH79" s="22"/>
      <c r="AI79" s="22"/>
      <c r="AJ79" s="22"/>
      <c r="AK79" s="22"/>
      <c r="AL79" s="110" t="e" vm="2">
        <v>#VALUE!</v>
      </c>
      <c r="AM79" s="110"/>
    </row>
    <row r="80" spans="11:39" ht="14.65" customHeight="1" thickBot="1" x14ac:dyDescent="0.6">
      <c r="AF80" s="26"/>
      <c r="AG80" s="26"/>
      <c r="AH80" s="26"/>
      <c r="AI80" s="22"/>
      <c r="AJ80" s="22"/>
      <c r="AK80" s="22"/>
      <c r="AL80" s="110"/>
      <c r="AM80" s="110"/>
    </row>
    <row r="81" spans="31:39" ht="8.65" customHeight="1" thickTop="1" x14ac:dyDescent="0.35">
      <c r="AF81" s="102"/>
      <c r="AG81" s="102"/>
      <c r="AH81" s="102"/>
      <c r="AI81" s="102"/>
      <c r="AJ81" s="102"/>
      <c r="AK81" s="102"/>
      <c r="AL81" s="102"/>
    </row>
    <row r="82" spans="31:39" ht="20.149999999999999" customHeight="1" x14ac:dyDescent="0.35">
      <c r="AF82" s="122" t="s">
        <v>57</v>
      </c>
      <c r="AG82" s="122"/>
      <c r="AH82" s="122"/>
      <c r="AI82" s="122"/>
      <c r="AJ82" s="122"/>
      <c r="AK82" s="122"/>
      <c r="AL82" s="122"/>
    </row>
    <row r="83" spans="31:39" ht="9" customHeight="1" x14ac:dyDescent="0.35">
      <c r="AE83" s="27"/>
      <c r="AF83" s="28"/>
      <c r="AG83" s="29"/>
      <c r="AH83" s="28"/>
      <c r="AI83" s="28"/>
      <c r="AJ83" s="28"/>
      <c r="AK83" s="28"/>
      <c r="AL83" s="28"/>
      <c r="AM83" s="27"/>
    </row>
    <row r="84" spans="31:39" ht="148.4" customHeight="1" x14ac:dyDescent="0.35">
      <c r="AE84" s="30"/>
      <c r="AF84" s="113" t="s">
        <v>58</v>
      </c>
      <c r="AG84" s="113"/>
      <c r="AH84" s="113"/>
      <c r="AI84" s="113"/>
      <c r="AJ84" s="113"/>
      <c r="AK84" s="113"/>
      <c r="AL84" s="113"/>
      <c r="AM84" s="30"/>
    </row>
    <row r="85" spans="31:39" ht="35.65" customHeight="1" x14ac:dyDescent="0.35">
      <c r="AI85" s="31"/>
      <c r="AJ85" s="119" t="s">
        <v>59</v>
      </c>
      <c r="AK85" s="119"/>
      <c r="AL85" s="119"/>
    </row>
    <row r="86" spans="31:39" ht="130.4" customHeight="1" x14ac:dyDescent="0.35">
      <c r="AF86" s="32"/>
      <c r="AG86" s="32"/>
      <c r="AH86" s="32"/>
      <c r="AI86" s="32"/>
      <c r="AJ86" s="32"/>
      <c r="AK86" s="32"/>
      <c r="AL86" s="32"/>
    </row>
    <row r="87" spans="31:39" ht="15" thickBot="1" x14ac:dyDescent="0.4">
      <c r="AF87" s="22"/>
      <c r="AG87" s="22"/>
      <c r="AH87" s="22"/>
      <c r="AI87" s="22"/>
      <c r="AJ87" s="22"/>
      <c r="AK87" s="22"/>
      <c r="AL87" s="22"/>
    </row>
    <row r="88" spans="31:39" ht="17.149999999999999" customHeight="1" x14ac:dyDescent="0.35">
      <c r="AF88" s="33" t="str">
        <f>$A$4 &amp; " | " &amp; $A$3</f>
        <v>BẢN TIN CẬP NHẬT THÔNG TIN THỊ TRƯỜNG | PHIÊN NGÀY 08/08/2025</v>
      </c>
      <c r="AG88" s="33"/>
      <c r="AH88" s="33"/>
      <c r="AI88" s="33"/>
      <c r="AJ88" s="120" t="str">
        <f>$A$5 &amp; " |  7  "</f>
        <v xml:space="preserve">PHÒNG MÔI GIỚI VÀ TƯ VẤN ĐẦU TƯ |  7  </v>
      </c>
      <c r="AK88" s="120"/>
      <c r="AL88" s="120"/>
    </row>
  </sheetData>
  <mergeCells count="78">
    <mergeCell ref="C7:H8"/>
    <mergeCell ref="C16:M16"/>
    <mergeCell ref="C17:I17"/>
    <mergeCell ref="P18:S19"/>
    <mergeCell ref="AB18:AC19"/>
    <mergeCell ref="P21:T23"/>
    <mergeCell ref="U21:Y21"/>
    <mergeCell ref="AB21:AC23"/>
    <mergeCell ref="U22:Y22"/>
    <mergeCell ref="V23:Y23"/>
    <mergeCell ref="P25:Q25"/>
    <mergeCell ref="S25:V25"/>
    <mergeCell ref="X25:Y25"/>
    <mergeCell ref="AB25:AC25"/>
    <mergeCell ref="P26:Q26"/>
    <mergeCell ref="S26:V26"/>
    <mergeCell ref="X26:Y26"/>
    <mergeCell ref="AB26:AC26"/>
    <mergeCell ref="P36:Q36"/>
    <mergeCell ref="S36:V36"/>
    <mergeCell ref="X36:Y36"/>
    <mergeCell ref="AB36:AC36"/>
    <mergeCell ref="T27:V27"/>
    <mergeCell ref="Y27:Z27"/>
    <mergeCell ref="P28:T28"/>
    <mergeCell ref="P29:S30"/>
    <mergeCell ref="AB29:AC30"/>
    <mergeCell ref="P32:T34"/>
    <mergeCell ref="U32:Y32"/>
    <mergeCell ref="AB32:AC34"/>
    <mergeCell ref="U33:Y33"/>
    <mergeCell ref="V34:Y34"/>
    <mergeCell ref="P37:Q37"/>
    <mergeCell ref="S37:V37"/>
    <mergeCell ref="X37:Y37"/>
    <mergeCell ref="AB37:AC37"/>
    <mergeCell ref="T38:V38"/>
    <mergeCell ref="Y38:Z38"/>
    <mergeCell ref="P39:T39"/>
    <mergeCell ref="AB39:AC39"/>
    <mergeCell ref="P40:S41"/>
    <mergeCell ref="AB40:AC41"/>
    <mergeCell ref="P43:T45"/>
    <mergeCell ref="U43:Y43"/>
    <mergeCell ref="AB43:AC45"/>
    <mergeCell ref="U44:Y44"/>
    <mergeCell ref="V45:Y45"/>
    <mergeCell ref="AB47:AC47"/>
    <mergeCell ref="P48:Q48"/>
    <mergeCell ref="S48:V48"/>
    <mergeCell ref="X48:Y48"/>
    <mergeCell ref="AB48:AC48"/>
    <mergeCell ref="T76:V76"/>
    <mergeCell ref="Y76:Z76"/>
    <mergeCell ref="P47:Q47"/>
    <mergeCell ref="S47:V47"/>
    <mergeCell ref="X47:Y47"/>
    <mergeCell ref="S74:V74"/>
    <mergeCell ref="X74:Y74"/>
    <mergeCell ref="P75:Q75"/>
    <mergeCell ref="S75:V75"/>
    <mergeCell ref="X75:Y75"/>
    <mergeCell ref="AF82:AL82"/>
    <mergeCell ref="AF84:AL84"/>
    <mergeCell ref="AJ85:AL85"/>
    <mergeCell ref="AJ88:AL88"/>
    <mergeCell ref="L7:N8"/>
    <mergeCell ref="Y18:Z19"/>
    <mergeCell ref="Y29:Z30"/>
    <mergeCell ref="Y40:Z41"/>
    <mergeCell ref="AB51:AB52"/>
    <mergeCell ref="AC51:AD52"/>
    <mergeCell ref="AL79:AM80"/>
    <mergeCell ref="P78:T78"/>
    <mergeCell ref="T49:V49"/>
    <mergeCell ref="AB50:AC50"/>
    <mergeCell ref="P51:S52"/>
    <mergeCell ref="P74:Q74"/>
  </mergeCells>
  <conditionalFormatting sqref="D14:E14">
    <cfRule type="expression" dxfId="52" priority="5">
      <formula>D14&lt;0</formula>
    </cfRule>
    <cfRule type="expression" dxfId="51" priority="6">
      <formula>D14&gt;=0</formula>
    </cfRule>
  </conditionalFormatting>
  <conditionalFormatting sqref="D11:F11">
    <cfRule type="expression" dxfId="50" priority="97">
      <formula>D11&lt;0</formula>
    </cfRule>
    <cfRule type="expression" dxfId="49" priority="98">
      <formula>D11&gt;=0</formula>
    </cfRule>
  </conditionalFormatting>
  <conditionalFormatting sqref="H14:I14">
    <cfRule type="expression" dxfId="48" priority="3">
      <formula>H14&lt;0</formula>
    </cfRule>
    <cfRule type="expression" dxfId="47" priority="4">
      <formula>H14&gt;=0</formula>
    </cfRule>
  </conditionalFormatting>
  <conditionalFormatting sqref="H11:J11">
    <cfRule type="expression" dxfId="46" priority="9">
      <formula>H11&lt;0</formula>
    </cfRule>
    <cfRule type="expression" dxfId="45" priority="10">
      <formula>H11&gt;=0</formula>
    </cfRule>
  </conditionalFormatting>
  <conditionalFormatting sqref="L11:M11">
    <cfRule type="expression" dxfId="44" priority="7">
      <formula>L11&lt;0</formula>
    </cfRule>
    <cfRule type="expression" dxfId="43" priority="8">
      <formula>L11&gt;=0</formula>
    </cfRule>
  </conditionalFormatting>
  <conditionalFormatting sqref="L14:M14">
    <cfRule type="expression" dxfId="42" priority="1">
      <formula>L14&lt;0</formula>
    </cfRule>
    <cfRule type="expression" dxfId="41" priority="2">
      <formula>L14&gt;=0</formula>
    </cfRule>
  </conditionalFormatting>
  <conditionalFormatting sqref="Q49 T49 Y49">
    <cfRule type="expression" dxfId="40" priority="64">
      <formula>Q49="Tích cực"</formula>
    </cfRule>
    <cfRule type="expression" dxfId="39" priority="65">
      <formula>Q49="Tiêu cực"</formula>
    </cfRule>
    <cfRule type="expression" dxfId="38" priority="66">
      <formula>Q49="Trung lập"</formula>
    </cfRule>
  </conditionalFormatting>
  <conditionalFormatting sqref="Q76 T76 Y76">
    <cfRule type="expression" dxfId="37" priority="50">
      <formula>Q76="Tích cực"</formula>
    </cfRule>
    <cfRule type="expression" dxfId="36" priority="51">
      <formula>Q76="Tiêu cực"</formula>
    </cfRule>
    <cfRule type="expression" dxfId="35" priority="52">
      <formula>Q76="Trung lập"</formula>
    </cfRule>
  </conditionalFormatting>
  <conditionalFormatting sqref="V23 Q27 T27 Y27">
    <cfRule type="expression" dxfId="34" priority="74">
      <formula>Q23="Tích cực"</formula>
    </cfRule>
    <cfRule type="expression" dxfId="33" priority="75">
      <formula>Q23="Tiêu cực"</formula>
    </cfRule>
    <cfRule type="expression" dxfId="32" priority="76">
      <formula>Q23="Trung lập"</formula>
    </cfRule>
  </conditionalFormatting>
  <conditionalFormatting sqref="V34 Q38 T38 Y38">
    <cfRule type="expression" dxfId="31" priority="69">
      <formula>Q34="Tích cực"</formula>
    </cfRule>
    <cfRule type="expression" dxfId="30" priority="70">
      <formula>Q34="Tiêu cực"</formula>
    </cfRule>
    <cfRule type="expression" dxfId="29" priority="71">
      <formula>Q34="Trung lập"</formula>
    </cfRule>
  </conditionalFormatting>
  <conditionalFormatting sqref="V45">
    <cfRule type="expression" dxfId="28" priority="11">
      <formula>V45="Tích cực"</formula>
    </cfRule>
    <cfRule type="expression" dxfId="27" priority="12">
      <formula>V45="Tiêu cực"</formula>
    </cfRule>
    <cfRule type="expression" dxfId="26" priority="13">
      <formula>V45="Trung lập"</formula>
    </cfRule>
  </conditionalFormatting>
  <conditionalFormatting sqref="W25">
    <cfRule type="expression" dxfId="25" priority="77">
      <formula>W25&lt;0</formula>
    </cfRule>
    <cfRule type="expression" dxfId="24" priority="78">
      <formula>W25&gt;=0</formula>
    </cfRule>
  </conditionalFormatting>
  <conditionalFormatting sqref="W36">
    <cfRule type="expression" dxfId="23" priority="72">
      <formula>W36&lt;0</formula>
    </cfRule>
    <cfRule type="expression" dxfId="22" priority="73">
      <formula>W36&gt;=0</formula>
    </cfRule>
  </conditionalFormatting>
  <conditionalFormatting sqref="W47">
    <cfRule type="expression" dxfId="21" priority="67">
      <formula>W47&lt;0</formula>
    </cfRule>
    <cfRule type="expression" dxfId="20" priority="68">
      <formula>W47&gt;=0</formula>
    </cfRule>
  </conditionalFormatting>
  <conditionalFormatting sqref="W74">
    <cfRule type="expression" dxfId="19" priority="53">
      <formula>W74&lt;0</formula>
    </cfRule>
    <cfRule type="expression" dxfId="18" priority="54">
      <formula>W74&gt;=0</formula>
    </cfRule>
  </conditionalFormatting>
  <conditionalFormatting sqref="AC27">
    <cfRule type="expression" dxfId="17" priority="61">
      <formula>AC27="Tích cực"</formula>
    </cfRule>
    <cfRule type="expression" dxfId="16" priority="62">
      <formula>AC27="Tiêu cực"</formula>
    </cfRule>
    <cfRule type="expression" dxfId="15" priority="63">
      <formula>AC27="Trung lập"</formula>
    </cfRule>
  </conditionalFormatting>
  <conditionalFormatting sqref="AC38">
    <cfRule type="expression" dxfId="14" priority="58">
      <formula>AC38="Tích cực"</formula>
    </cfRule>
    <cfRule type="expression" dxfId="13" priority="59">
      <formula>AC38="Tiêu cực"</formula>
    </cfRule>
    <cfRule type="expression" dxfId="12" priority="60">
      <formula>AC38="Trung lập"</formula>
    </cfRule>
  </conditionalFormatting>
  <conditionalFormatting sqref="AC49">
    <cfRule type="expression" dxfId="11" priority="55">
      <formula>AC49="Tích cực"</formula>
    </cfRule>
    <cfRule type="expression" dxfId="10" priority="56">
      <formula>AC49="Tiêu cực"</formula>
    </cfRule>
    <cfRule type="expression" dxfId="9" priority="57">
      <formula>AC49="Trung lập"</formula>
    </cfRule>
  </conditionalFormatting>
  <conditionalFormatting sqref="AC55:AC60">
    <cfRule type="expression" dxfId="8" priority="41">
      <formula>AC55="Tích cực"</formula>
    </cfRule>
    <cfRule type="expression" dxfId="7" priority="42">
      <formula>AC55="Tiêu cực"</formula>
    </cfRule>
    <cfRule type="expression" dxfId="6" priority="43">
      <formula>AC55="Trung lập"</formula>
    </cfRule>
  </conditionalFormatting>
  <conditionalFormatting sqref="AC63:AC68">
    <cfRule type="expression" dxfId="5" priority="38">
      <formula>AC63="Tích cực"</formula>
    </cfRule>
    <cfRule type="expression" dxfId="4" priority="39">
      <formula>AC63="Tiêu cực"</formula>
    </cfRule>
    <cfRule type="expression" dxfId="3" priority="40">
      <formula>AC63="Trung lập"</formula>
    </cfRule>
  </conditionalFormatting>
  <conditionalFormatting sqref="AC71:AC76">
    <cfRule type="expression" dxfId="2" priority="35">
      <formula>AC71="Tích cực"</formula>
    </cfRule>
    <cfRule type="expression" dxfId="1" priority="36">
      <formula>AC71="Tiêu cực"</formula>
    </cfRule>
    <cfRule type="expression" dxfId="0" priority="37">
      <formula>AC71="Trung lập"</formula>
    </cfRule>
  </conditionalFormatting>
  <printOptions horizontalCentered="1" verticalCentered="1"/>
  <pageMargins left="0" right="0" top="0" bottom="0" header="0" footer="0"/>
  <pageSetup paperSize="11" fitToWidth="0" orientation="landscape" r:id="rId1"/>
  <headerFooter scaleWithDoc="0"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60A28-2256-4491-982D-333B7C76E0AC}">
  <dimension ref="A1:T36"/>
  <sheetViews>
    <sheetView workbookViewId="0">
      <selection activeCell="E51" sqref="E51"/>
    </sheetView>
  </sheetViews>
  <sheetFormatPr defaultRowHeight="14.5" x14ac:dyDescent="0.35"/>
  <cols>
    <col min="1" max="1" width="10.6328125" bestFit="1" customWidth="1"/>
    <col min="2" max="5" width="80.7265625" bestFit="1" customWidth="1"/>
    <col min="6" max="6" width="16.1796875" bestFit="1" customWidth="1"/>
    <col min="7" max="7" width="12.90625" bestFit="1" customWidth="1"/>
    <col min="8" max="8" width="13.26953125" bestFit="1" customWidth="1"/>
    <col min="9" max="9" width="8.81640625" bestFit="1" customWidth="1"/>
    <col min="10" max="10" width="12.453125" bestFit="1" customWidth="1"/>
    <col min="12" max="12" width="7.7265625" bestFit="1" customWidth="1"/>
    <col min="13" max="13" width="10.1796875" bestFit="1" customWidth="1"/>
    <col min="14" max="14" width="10.6328125" bestFit="1" customWidth="1"/>
    <col min="15" max="15" width="8.6328125" bestFit="1" customWidth="1"/>
    <col min="16" max="16" width="18.1796875" bestFit="1" customWidth="1"/>
    <col min="17" max="19" width="49" customWidth="1"/>
  </cols>
  <sheetData>
    <row r="1" spans="1:20" ht="20" thickBot="1" x14ac:dyDescent="0.5">
      <c r="A1" t="s">
        <v>1</v>
      </c>
      <c r="B1" t="s">
        <v>2</v>
      </c>
      <c r="C1" t="s">
        <v>3</v>
      </c>
      <c r="D1" t="s">
        <v>4</v>
      </c>
      <c r="E1" t="s">
        <v>5</v>
      </c>
      <c r="F1" t="s">
        <v>6</v>
      </c>
      <c r="G1" t="s">
        <v>0</v>
      </c>
      <c r="H1" t="s">
        <v>7</v>
      </c>
      <c r="I1" t="s">
        <v>8</v>
      </c>
      <c r="J1" t="s">
        <v>60</v>
      </c>
      <c r="L1" s="144" t="s">
        <v>9</v>
      </c>
      <c r="M1" s="144"/>
      <c r="N1" s="144"/>
      <c r="O1" s="144"/>
      <c r="P1" s="144"/>
      <c r="Q1" s="144"/>
      <c r="R1" s="144"/>
      <c r="S1" s="144"/>
    </row>
    <row r="2" spans="1:20" ht="15" thickTop="1" x14ac:dyDescent="0.35">
      <c r="A2" t="s">
        <v>10</v>
      </c>
      <c r="B2" t="s">
        <v>320</v>
      </c>
      <c r="C2" t="s">
        <v>321</v>
      </c>
      <c r="D2" t="s">
        <v>322</v>
      </c>
      <c r="E2" t="s">
        <v>323</v>
      </c>
      <c r="F2" s="1">
        <v>45877.450694444444</v>
      </c>
      <c r="G2" t="s">
        <v>9</v>
      </c>
      <c r="H2">
        <v>87</v>
      </c>
      <c r="I2" t="s">
        <v>13</v>
      </c>
      <c r="J2" t="s">
        <v>12</v>
      </c>
      <c r="L2" s="17" t="s">
        <v>51</v>
      </c>
      <c r="M2" s="17" t="str" cm="1">
        <f t="array" ref="M2:S12">_xlfn.CHOOSECOLS(_xlfn.VSTACK(daily_14h00_news[#Headers],
  _xlfn._xlws.SORT(_xlfn._xlws.FILTER(daily_14h00_news[], daily_14h00_news[news_type]=L1), 1, -1)
 ), 10, 1, 9, 6, 2, 3, 4)</f>
        <v>ai_selected</v>
      </c>
      <c r="N2" s="17" t="str">
        <v>source</v>
      </c>
      <c r="O2" s="17" t="str">
        <v>impact</v>
      </c>
      <c r="P2" s="18" t="str">
        <v>published_time</v>
      </c>
      <c r="Q2" s="71" t="str">
        <v>title</v>
      </c>
      <c r="R2" s="17" t="str">
        <v>content</v>
      </c>
      <c r="S2" s="17" t="str">
        <v>image_url</v>
      </c>
      <c r="T2" t="s">
        <v>53</v>
      </c>
    </row>
    <row r="3" spans="1:20" x14ac:dyDescent="0.35">
      <c r="A3" t="s">
        <v>10</v>
      </c>
      <c r="B3" t="s">
        <v>324</v>
      </c>
      <c r="C3" t="s">
        <v>325</v>
      </c>
      <c r="D3" t="s">
        <v>326</v>
      </c>
      <c r="E3" t="s">
        <v>327</v>
      </c>
      <c r="F3" s="1">
        <v>45877.418055555558</v>
      </c>
      <c r="G3" t="s">
        <v>9</v>
      </c>
      <c r="H3">
        <v>78</v>
      </c>
      <c r="I3" t="s">
        <v>11</v>
      </c>
      <c r="J3" t="s">
        <v>12</v>
      </c>
      <c r="L3" t="str">
        <f t="shared" ref="L3:L12" si="0">M3</f>
        <v>x</v>
      </c>
      <c r="M3" t="str">
        <v>x</v>
      </c>
      <c r="N3" t="str">
        <v>VnEconomy</v>
      </c>
      <c r="O3" t="str">
        <v>Tiêu cực</v>
      </c>
      <c r="P3" s="16">
        <v>45877.100659722222</v>
      </c>
      <c r="Q3" s="72" t="str">
        <v>Lãi suất VND liên ngân hàng tiến lên mức 6,73%/năm</v>
      </c>
      <c r="R3" t="str">
        <v>Lãi suất liên ngân hàng VND kỳ hạn qua đêm đạt 6,73%, USD tăng nhẹ 0,01-0,02 điểm%. Lợi suất Trái phiếu Chính phủ thứ cấp đồng loạt tăng ở các kỳ hạn. Tỷ giá USD/VND chốt phiên 7/8 là 26.205, giảm 20 đồng. Ngân hàng Nhà nước hút ròng 4.427,5 tỷ đồng qua nghiệp vụ thị trường mở. Tỷ giá trung tâm ngày 8/8 điều chỉnh giảm nhẹ còn 25.228 VND/USD.</v>
      </c>
      <c r="S3" t="str">
        <v>https://media.vneconomy.vn/640x360/images/upload//2025/06/17/anh-thu-ngan-sach.png</v>
      </c>
      <c r="T3" t="s">
        <v>53</v>
      </c>
    </row>
    <row r="4" spans="1:20" x14ac:dyDescent="0.35">
      <c r="A4" t="s">
        <v>44</v>
      </c>
      <c r="B4" t="s">
        <v>196</v>
      </c>
      <c r="C4" t="s">
        <v>328</v>
      </c>
      <c r="D4" t="s">
        <v>198</v>
      </c>
      <c r="E4" t="s">
        <v>199</v>
      </c>
      <c r="F4" s="1">
        <v>45877.40625</v>
      </c>
      <c r="G4" t="s">
        <v>9</v>
      </c>
      <c r="H4">
        <v>79</v>
      </c>
      <c r="I4" t="s">
        <v>13</v>
      </c>
      <c r="J4" t="s">
        <v>12</v>
      </c>
      <c r="L4" t="str">
        <f t="shared" si="0"/>
        <v/>
      </c>
      <c r="M4" t="str">
        <v/>
      </c>
      <c r="N4" t="str">
        <v>VietStock</v>
      </c>
      <c r="O4" t="str">
        <v>Tích cực</v>
      </c>
      <c r="P4" s="16">
        <v>45877.450694444444</v>
      </c>
      <c r="Q4" s="72" t="str">
        <v>Tái cân bằng cán cân thương mại Việt Nam-Hoa Kỳ: Không chỉ là con số</v>
      </c>
      <c r="R4" t="str">
        <v>Việt Nam chủ động tăng nhập khẩu dược phẩm, bông từ Hoa Kỳ, tăng 18-25%.
Nhiều doanh nghiệp như PANGroup, Vinatex đẩy mạnh nhập khẩu công nghệ, nguyên liệu từ Mỹ.
Việc áp thuế là cơ hội để Việt Nam điều chỉnh chính sách, nâng cao năng lực sản xuất.
Việt Nam mở rộng thị trường xuất khẩu và đàm phán nhiều hiệp định thương mại tự do mới.
Tái cân bằng thương mại là quá trình hài hòa, bền vững, nâng cao năng lực cạnh tranh.</v>
      </c>
      <c r="S4" t="str">
        <v>https://image.vietstock.vn/2025/08/08/tai-can-bang-thuong-mai-viet-nam-hoa-ky.jpg</v>
      </c>
      <c r="T4" t="s">
        <v>53</v>
      </c>
    </row>
    <row r="5" spans="1:20" x14ac:dyDescent="0.35">
      <c r="A5" t="s">
        <v>44</v>
      </c>
      <c r="B5" t="s">
        <v>200</v>
      </c>
      <c r="C5" t="s">
        <v>329</v>
      </c>
      <c r="D5" t="s">
        <v>202</v>
      </c>
      <c r="E5" t="s">
        <v>203</v>
      </c>
      <c r="F5" s="1">
        <v>45877.297222222223</v>
      </c>
      <c r="G5" t="s">
        <v>9</v>
      </c>
      <c r="H5">
        <v>70</v>
      </c>
      <c r="I5" t="s">
        <v>11</v>
      </c>
      <c r="J5" t="s">
        <v>16</v>
      </c>
      <c r="L5" t="str">
        <f t="shared" si="0"/>
        <v/>
      </c>
      <c r="M5" t="str">
        <v/>
      </c>
      <c r="N5" t="str">
        <v>VietStock</v>
      </c>
      <c r="O5" t="str">
        <v>Trung lập</v>
      </c>
      <c r="P5" s="16">
        <v>45877.418055555558</v>
      </c>
      <c r="Q5" s="72" t="str">
        <v>Xác định chủ sở hữu hưởng lợi: Những điều doanh nghiệp cần biết</v>
      </c>
      <c r="R5" t="str">
        <v>Luật Doanh nghiệp 2020 quy định chủ sở hữu hưởng lợi từ 25% vốn điều lệ. Cá nhân sở hữu trên 25% cổ phần có quyền biểu quyết là chủ sở hữu. Doanh nghiệp phải kê khai, công bố thông tin về chủ sở hữu hưởng lợi. Quy định này nhằm tăng minh bạch, phòng chống rửa tiền, tham nhũng hiệu quả. Xác định đúng chủ sở hữu hưởng lợi giúp nâng cao uy tín nhà đầu tư.</v>
      </c>
      <c r="S5" t="str">
        <v>https://image.vietstock.vn/2025/07/31/business-people_1040347.jpg</v>
      </c>
      <c r="T5" t="s">
        <v>53</v>
      </c>
    </row>
    <row r="6" spans="1:20" x14ac:dyDescent="0.35">
      <c r="A6" t="s">
        <v>62</v>
      </c>
      <c r="B6" t="s">
        <v>204</v>
      </c>
      <c r="C6" t="s">
        <v>330</v>
      </c>
      <c r="D6" t="s">
        <v>206</v>
      </c>
      <c r="E6" t="s">
        <v>207</v>
      </c>
      <c r="F6" s="1">
        <v>45877.100659722222</v>
      </c>
      <c r="G6" t="s">
        <v>9</v>
      </c>
      <c r="H6">
        <v>71</v>
      </c>
      <c r="I6" t="s">
        <v>15</v>
      </c>
      <c r="J6" t="s">
        <v>16</v>
      </c>
      <c r="L6" t="str">
        <f t="shared" si="0"/>
        <v>x</v>
      </c>
      <c r="M6" t="str">
        <v>x</v>
      </c>
      <c r="N6" t="str">
        <v>VietStock</v>
      </c>
      <c r="O6" t="str">
        <v>Tích cực</v>
      </c>
      <c r="P6" s="16">
        <v>45876.470138888886</v>
      </c>
      <c r="Q6" s="72" t="str">
        <v>Bộ Tài chính: Nhiều chỉ số khởi sắc nhưng vẫn còn thách thức lớn cho tăng trưởng cuối năm</v>
      </c>
      <c r="R6" t="str">
        <v>Trong 7 tháng, kinh tế Việt Nam duy trì đà tăng trưởng, GDP năm 2025 dự báo tích cực.  CPI tăng 3.26%, thu NSNN đạt 80.2% dự toán, xuất siêu 10.2 tỷ USD.  Đầu tư FDI gần 24.1 tỷ USD, tăng 27.3%, doanh nghiệp mới tăng 93.7%.  Sản xuất công nghiệp tháng 7 tăng 8.5%, PMI đạt 52.4 điểm.  Tuy nhiên, tăng trưởng năm 2025 vẫn còn thách thức lớn.</v>
      </c>
      <c r="S6" t="str">
        <v>https://image.vietstock.vn/2025/08/07/bo-truong-tai-chinh-nguyen-van-thang.jpg</v>
      </c>
      <c r="T6" t="s">
        <v>53</v>
      </c>
    </row>
    <row r="7" spans="1:20" x14ac:dyDescent="0.35">
      <c r="A7" t="s">
        <v>44</v>
      </c>
      <c r="B7" t="s">
        <v>331</v>
      </c>
      <c r="C7" t="s">
        <v>332</v>
      </c>
      <c r="D7" t="s">
        <v>333</v>
      </c>
      <c r="E7" t="s">
        <v>334</v>
      </c>
      <c r="F7" s="1">
        <v>45876.871527777781</v>
      </c>
      <c r="G7" t="s">
        <v>9</v>
      </c>
      <c r="H7">
        <v>70</v>
      </c>
      <c r="I7" t="s">
        <v>13</v>
      </c>
      <c r="J7" t="s">
        <v>12</v>
      </c>
      <c r="L7" t="str">
        <f t="shared" si="0"/>
        <v>o</v>
      </c>
      <c r="M7" t="str">
        <v>o</v>
      </c>
      <c r="N7" t="str">
        <v>VietStock</v>
      </c>
      <c r="O7" t="str">
        <v>Tích cực</v>
      </c>
      <c r="P7" s="16">
        <v>45875.626388888886</v>
      </c>
      <c r="Q7" s="72" t="str">
        <v>Chính phủ 'chốt' mục tiêu tăng trưởng GDP năm 2025</v>
      </c>
      <c r="R7" t="str">
        <v>Chính phủ đặt mục tiêu tăng trưởng GDP năm 2025 đạt 8.3 - 8.5%. Đẩy mạnh đầu tư toàn xã hội, thu hút hơn 18 tỷ USD vốn FDI năm 2025. Ngân hàng Nhà nước điều hành chính sách tiền tệ linh hoạt, giảm lãi suất cho vay. Bộ Tài chính tăng cường quản lý thu, tiết kiệm chi ngân sách 10% cho an sinh xã hội. Xúc tiến thương mại điện tử tăng trưởng 25%, thu hút 25 triệu lượt khách quốc tế.</v>
      </c>
      <c r="S7" t="str">
        <v>https://image.vietstock.vn/2025/08/06/muc-tieu-tang-truong-gdp-2025.jpg</v>
      </c>
      <c r="T7" t="s">
        <v>53</v>
      </c>
    </row>
    <row r="8" spans="1:20" x14ac:dyDescent="0.35">
      <c r="A8" t="s">
        <v>44</v>
      </c>
      <c r="B8" t="s">
        <v>335</v>
      </c>
      <c r="C8" t="s">
        <v>336</v>
      </c>
      <c r="D8" t="s">
        <v>337</v>
      </c>
      <c r="E8" t="s">
        <v>338</v>
      </c>
      <c r="F8" s="1">
        <v>45876.833333333336</v>
      </c>
      <c r="G8" t="s">
        <v>9</v>
      </c>
      <c r="H8">
        <v>84</v>
      </c>
      <c r="I8" t="s">
        <v>13</v>
      </c>
      <c r="J8" t="s">
        <v>12</v>
      </c>
      <c r="L8" t="str">
        <f t="shared" si="0"/>
        <v/>
      </c>
      <c r="M8" t="str">
        <v/>
      </c>
      <c r="N8" t="str">
        <v>Vietnambiz</v>
      </c>
      <c r="O8" t="str">
        <v>Tích cực</v>
      </c>
      <c r="P8" s="16">
        <v>45877.40625</v>
      </c>
      <c r="Q8" s="72" t="str">
        <v>Đầu tư công tăng tốc, cổ phiếu vật liệu xây dựng bước vào chu kỳ mới?</v>
      </c>
      <c r="R8" t="str">
        <v>Đầu tư công gần 900.000 tỷ đồng năm 2025 thúc đẩy cổ phiếu xây dựng tăng trưởng.  Doanh nghiệp xây lắp dự kiến tăng trưởng doanh thu trung bình 16% năm 2025.  Ngành thép tiêu thụ tăng 10,2% nửa đầu năm, thép xây dựng tăng 14%.  Doanh nghiệp đá xây dựng hưởng lợi từ vị trí gần dự án giao thông trọng điểm.  Bất động sản phục hồi, TP HCM mở bán 9.000 căn hộ, thúc đẩy vật liệu.</v>
      </c>
      <c r="S8" t="str">
        <v>https://cdn.vietnambiz.vn/1881912202208555/images/2025/08/07/screenshot-2025-08-07-172801-20250807173758766.png?width=700</v>
      </c>
      <c r="T8" t="s">
        <v>53</v>
      </c>
    </row>
    <row r="9" spans="1:20" x14ac:dyDescent="0.35">
      <c r="A9" t="s">
        <v>44</v>
      </c>
      <c r="B9" t="s">
        <v>339</v>
      </c>
      <c r="C9" t="s">
        <v>340</v>
      </c>
      <c r="D9" t="s">
        <v>341</v>
      </c>
      <c r="E9" t="s">
        <v>342</v>
      </c>
      <c r="F9" s="1">
        <v>45876.669444444444</v>
      </c>
      <c r="G9" t="s">
        <v>9</v>
      </c>
      <c r="H9">
        <v>80</v>
      </c>
      <c r="I9" t="s">
        <v>13</v>
      </c>
      <c r="J9" t="s">
        <v>12</v>
      </c>
      <c r="L9" t="str">
        <f t="shared" si="0"/>
        <v>x</v>
      </c>
      <c r="M9" t="str">
        <v>x</v>
      </c>
      <c r="N9" t="str">
        <v>Vietnambiz</v>
      </c>
      <c r="O9" t="str">
        <v>Trung lập</v>
      </c>
      <c r="P9" s="16">
        <v>45877.297222222223</v>
      </c>
      <c r="Q9" s="72" t="str">
        <v>Tỷ giá USD hôm nay 8/8: Giá mua USD vẫn trên ngưỡng 26.000 VND/USD</v>
      </c>
      <c r="R9" t="str">
        <v>USD tăng nhẹ do Thống đốc Christopher Waller là ứng viên chủ tịch Fed tiềm năng.  Tỷ giá trung tâm giảm 11 đồng, còn 25.228 VND/USD.  Các ngân hàng thương mại giảm nhẹ tỷ giá mua bán USD.  Chỉ số DXY theo dõi sức mạnh USD so với các ngoại tệ chính.  Dữ liệu việc làm và lạm phát ảnh hưởng đến kỳ vọng cắt giảm lãi suất của Fed.</v>
      </c>
      <c r="S9" t="str">
        <v>https://cdn1.vietnambiz.vn/1881912202208555/images/2025/08/06/lynxnpec9p09nl-20250806141804437-avatar-15x10-20250806141915572.jpg?width=600&amp;height=315</v>
      </c>
      <c r="T9" t="s">
        <v>53</v>
      </c>
    </row>
    <row r="10" spans="1:20" x14ac:dyDescent="0.35">
      <c r="A10" t="s">
        <v>10</v>
      </c>
      <c r="B10" t="s">
        <v>216</v>
      </c>
      <c r="C10" t="s">
        <v>343</v>
      </c>
      <c r="D10" t="s">
        <v>218</v>
      </c>
      <c r="E10" t="s">
        <v>219</v>
      </c>
      <c r="F10" s="1">
        <v>45876.470138888886</v>
      </c>
      <c r="G10" t="s">
        <v>9</v>
      </c>
      <c r="H10">
        <v>70</v>
      </c>
      <c r="I10" t="s">
        <v>13</v>
      </c>
      <c r="J10" t="s">
        <v>16</v>
      </c>
      <c r="L10" t="str">
        <f t="shared" si="0"/>
        <v/>
      </c>
      <c r="M10" t="str">
        <v/>
      </c>
      <c r="N10" t="str">
        <v>Vietnambiz</v>
      </c>
      <c r="O10" t="str">
        <v>Tích cực</v>
      </c>
      <c r="P10" s="16">
        <v>45876.871527777781</v>
      </c>
      <c r="Q10" s="72" t="str">
        <v>Chứng khoán Yuanta: VN-Index hướng lên 1.600-1.650 điểm trong tháng 8</v>
      </c>
      <c r="R10" t="str">
        <v>VN-Index vượt 1.500 điểm, tăng 9,2% tháng 7, hướng tới 1.600-1.650 điểm. Lãi suất thấp duy trì định giá hấp dẫn thị trường chứng khoán. Ngân hàng và bất động sản còn dư địa nhờ P/B thấp, tăng trưởng tín dụng. Bán lẻ, hóa chất, nguyên vật liệu là ba nhóm ngành tiềm năng quý II/2025. Nhà đầu tư lạc quan, rủi ro thấp, cơ hội lợi nhuận còn nhiều.</v>
      </c>
      <c r="S10" t="str">
        <v>https://cdn.vietnambiz.vn/1881912202208555/images/2025/08/07/hinh-anh-7-8-25-luc-2044-20250807204429346.jpeg?width=700</v>
      </c>
      <c r="T10" t="s">
        <v>53</v>
      </c>
    </row>
    <row r="11" spans="1:20" x14ac:dyDescent="0.35">
      <c r="A11" t="s">
        <v>10</v>
      </c>
      <c r="B11" t="s">
        <v>228</v>
      </c>
      <c r="C11" t="s">
        <v>344</v>
      </c>
      <c r="D11" t="s">
        <v>230</v>
      </c>
      <c r="E11" t="s">
        <v>231</v>
      </c>
      <c r="F11" s="1">
        <v>45875.626388888886</v>
      </c>
      <c r="G11" t="s">
        <v>9</v>
      </c>
      <c r="H11">
        <v>84</v>
      </c>
      <c r="I11" t="s">
        <v>13</v>
      </c>
      <c r="J11" t="s">
        <v>52</v>
      </c>
      <c r="L11" t="str">
        <f t="shared" si="0"/>
        <v/>
      </c>
      <c r="M11" t="str">
        <v/>
      </c>
      <c r="N11" t="str">
        <v>Vietnambiz</v>
      </c>
      <c r="O11" t="str">
        <v>Tích cực</v>
      </c>
      <c r="P11" s="16">
        <v>45876.833333333336</v>
      </c>
      <c r="Q11" s="72" t="str">
        <v>Nhận định thị trường chứng khoán 8/8: Tiếp tục đà tăng</v>
      </c>
      <c r="R11" t="str">
        <v>Thị trường chứng khoán ngày 7/8, VN-Index tăng 8 điểm lên 1.581,81, tài nguyên cơ bản dẫn đầu. SSI nhận định VN-Index hướng tới 1.600 điểm, hỗ trợ 1.550-1.560. YSVN dự báo tiếp tục tăng, có thể thử thách 1.600 điểm. BSC cho thấy lực bắt đáy tốt tại 1.570, có thể tích lũy ngắn hạn. TPS dự báo tiến tới 1.614-1.645, cảnh báo chậm lại, hạn chế mua đuổi. PHS nhận định VN-Index hướng tới 1.600, hỗ trợ 1.525, dòng tiền lan tỏa.</v>
      </c>
      <c r="S11" t="str">
        <v>https://cdn.vietnambiz.vn/1881912202208555/images/2025/08/07/hsx-20250807185303178.png?width=700</v>
      </c>
      <c r="T11" t="s">
        <v>53</v>
      </c>
    </row>
    <row r="12" spans="1:20" x14ac:dyDescent="0.35">
      <c r="A12" t="s">
        <v>44</v>
      </c>
      <c r="B12" t="s">
        <v>345</v>
      </c>
      <c r="C12" t="s">
        <v>346</v>
      </c>
      <c r="D12" t="s">
        <v>347</v>
      </c>
      <c r="E12" t="s">
        <v>348</v>
      </c>
      <c r="F12" s="1">
        <v>45877.489583333336</v>
      </c>
      <c r="G12" t="s">
        <v>17</v>
      </c>
      <c r="H12">
        <v>75</v>
      </c>
      <c r="I12" t="s">
        <v>11</v>
      </c>
      <c r="J12" t="s">
        <v>52</v>
      </c>
      <c r="L12" t="str">
        <f t="shared" si="0"/>
        <v/>
      </c>
      <c r="M12" t="str">
        <v/>
      </c>
      <c r="N12" t="str">
        <v>Vietnambiz</v>
      </c>
      <c r="O12" t="str">
        <v>Tích cực</v>
      </c>
      <c r="P12" s="16">
        <v>45876.669444444444</v>
      </c>
      <c r="Q12" s="72" t="str">
        <v>Cổ phiếu ngân hàng và thép bứt phá, VN-Index vượt mốc 1.580 điểm</v>
      </c>
      <c r="R12" t="str">
        <v>Thị trường chứng khoán ngày 7/8 tăng điểm nhờ dòng tiền quay lại nhóm vốn hóa lớn. VN-Index đóng cửa tăng 8,1 điểm lên 1.581,81 điểm, HN-Index tăng 2,2 điểm. Ngân hàng, thép, bất động sản dẫn dắt đà tăng khi nhiều mã tăng trần hoặc tăng mạnh. Thanh khoản toàn thị trường đạt hơn 1,9 tỷ đơn vị, tương đương 48.000 tỷ đồng. Khối ngoại bán ròng 81 tỷ đồng trên HOSE, VPB và HPG được mua vào nhiều.</v>
      </c>
      <c r="S12" t="str">
        <v>https://cdn.vietnambiz.vn/1881912202208555/images/2025/08/07/khi-lng-giao-dch-11-20250807155633308.png?width=700</v>
      </c>
      <c r="T12" t="s">
        <v>53</v>
      </c>
    </row>
    <row r="13" spans="1:20" ht="20" thickBot="1" x14ac:dyDescent="0.5">
      <c r="A13" t="s">
        <v>10</v>
      </c>
      <c r="B13" t="s">
        <v>349</v>
      </c>
      <c r="C13" t="s">
        <v>350</v>
      </c>
      <c r="D13" t="s">
        <v>351</v>
      </c>
      <c r="E13" t="s">
        <v>352</v>
      </c>
      <c r="F13" s="1">
        <v>45877.416261574072</v>
      </c>
      <c r="G13" t="s">
        <v>17</v>
      </c>
      <c r="H13">
        <v>71</v>
      </c>
      <c r="I13" t="s">
        <v>13</v>
      </c>
      <c r="J13" t="s">
        <v>12</v>
      </c>
      <c r="L13" s="144" t="s">
        <v>17</v>
      </c>
      <c r="M13" s="144"/>
      <c r="N13" s="144"/>
      <c r="O13" s="144"/>
      <c r="P13" s="144"/>
      <c r="Q13" s="144"/>
      <c r="R13" s="144"/>
      <c r="S13" s="144"/>
      <c r="T13" t="s">
        <v>53</v>
      </c>
    </row>
    <row r="14" spans="1:20" ht="15" thickTop="1" x14ac:dyDescent="0.35">
      <c r="A14" t="s">
        <v>44</v>
      </c>
      <c r="B14" t="s">
        <v>236</v>
      </c>
      <c r="C14" t="s">
        <v>353</v>
      </c>
      <c r="D14" t="s">
        <v>238</v>
      </c>
      <c r="E14" t="s">
        <v>239</v>
      </c>
      <c r="F14" s="1">
        <v>45877.415972222225</v>
      </c>
      <c r="G14" t="s">
        <v>17</v>
      </c>
      <c r="H14">
        <v>90</v>
      </c>
      <c r="I14" t="s">
        <v>15</v>
      </c>
      <c r="J14" t="s">
        <v>16</v>
      </c>
      <c r="L14" s="17" t="s">
        <v>51</v>
      </c>
      <c r="M14" s="17" t="str" cm="1">
        <f t="array" ref="M14:S24">_xlfn.CHOOSECOLS(_xlfn.VSTACK(daily_14h00_news[#Headers],
  _xlfn._xlws.SORT(_xlfn._xlws.FILTER(daily_14h00_news[], daily_14h00_news[news_type]=L13), 1, -1)
 ), 10, 1, 9, 6, 2, 3, 4)</f>
        <v>ai_selected</v>
      </c>
      <c r="N14" s="17" t="str">
        <v>source</v>
      </c>
      <c r="O14" s="17" t="str">
        <v>impact</v>
      </c>
      <c r="P14" s="18" t="str">
        <v>published_time</v>
      </c>
      <c r="Q14" s="71" t="str">
        <v>title</v>
      </c>
      <c r="R14" s="17" t="str">
        <v>content</v>
      </c>
      <c r="S14" s="17" t="str">
        <v>image_url</v>
      </c>
      <c r="T14" t="s">
        <v>53</v>
      </c>
    </row>
    <row r="15" spans="1:20" x14ac:dyDescent="0.35">
      <c r="A15" t="s">
        <v>10</v>
      </c>
      <c r="B15" t="s">
        <v>240</v>
      </c>
      <c r="C15" t="s">
        <v>354</v>
      </c>
      <c r="D15" t="s">
        <v>242</v>
      </c>
      <c r="E15" t="s">
        <v>243</v>
      </c>
      <c r="F15" s="1">
        <v>45877.406678240739</v>
      </c>
      <c r="G15" t="s">
        <v>17</v>
      </c>
      <c r="H15">
        <v>84</v>
      </c>
      <c r="I15" t="s">
        <v>11</v>
      </c>
      <c r="J15" t="s">
        <v>12</v>
      </c>
      <c r="L15" t="str">
        <f t="shared" ref="L15:L24" si="1">M15</f>
        <v/>
      </c>
      <c r="M15" t="str">
        <v/>
      </c>
      <c r="N15" t="str">
        <v>VnEconomy</v>
      </c>
      <c r="O15" t="str">
        <v>Tiêu cực</v>
      </c>
      <c r="P15" s="16">
        <v>45877.108148148145</v>
      </c>
      <c r="Q15" s="72" t="str">
        <v>Chi tiết mức thuế đối ứng Tổng thống Trump áp lên các đối tác thương mại của Mỹ</v>
      </c>
      <c r="R15" t="str">
        <v xml:space="preserve">Thuế quan đối ứng của Trump chính thức có hiệu lực ngày 7/8 sau nhiều lần trì hoãn và đàm phán. Mức thuế mới được áp dụng cho các quốc gia, riêng Brazil bị áp thuế 50%, Ấn Độ 25%. Mỹ đã áp thuế 25% và 35% lên hàng hóa của Mexico và Canada trước đó. Trung Quốc được "đình chiến" với mức thuế 30%, thỏa thuận kéo dài đến 12/8. Một số quốc gia khác như Thụy Sỹ vẫn đang nỗ lực đàm phán để giảm thuế quan.
</v>
      </c>
      <c r="S15" t="str">
        <v>https://media.vneconomy.vn/640x360/images/upload//2025/08/08/anh-man-hinh-2025-08-08-luc-09-31-06.png</v>
      </c>
      <c r="T15" t="s">
        <v>53</v>
      </c>
    </row>
    <row r="16" spans="1:20" x14ac:dyDescent="0.35">
      <c r="A16" t="s">
        <v>10</v>
      </c>
      <c r="B16" t="s">
        <v>244</v>
      </c>
      <c r="C16" t="s">
        <v>355</v>
      </c>
      <c r="D16" t="s">
        <v>246</v>
      </c>
      <c r="E16" t="s">
        <v>247</v>
      </c>
      <c r="F16" s="1">
        <v>45877.376932870371</v>
      </c>
      <c r="G16" t="s">
        <v>17</v>
      </c>
      <c r="H16">
        <v>74</v>
      </c>
      <c r="I16" t="s">
        <v>13</v>
      </c>
      <c r="J16" t="s">
        <v>12</v>
      </c>
      <c r="L16" t="str">
        <f t="shared" si="1"/>
        <v/>
      </c>
      <c r="M16" t="str">
        <v/>
      </c>
      <c r="N16" t="str">
        <v>VnEconomy</v>
      </c>
      <c r="O16" t="str">
        <v>Tiêu cực</v>
      </c>
      <c r="P16" s="16">
        <v>45877.036111111112</v>
      </c>
      <c r="Q16" s="72" t="str">
        <v>Dow Jones trượt dốc vì mối lo thuế quan, giá dầu chờ thượng đỉnh Nga-Mỹ</v>
      </c>
      <c r="R16" t="str">
        <v xml:space="preserve">Thị trường chứng khoán Mỹ ngày 7/8 biến động trái chiều, Dow Jones giảm 0,51% xuống 33.968,64 điểm. SP 500 giảm 0,08% trong khi Nasdaq tăng 0,35% lên 21.242,7 điểm nhờ cổ phiếu chip.  Cổ phiếu Caterpillar giảm 2,5% ảnh hưởng Dow Jones, còn Apple tăng 3% đầu tư 100 tỷ USD vào Mỹ.  Giá dầu thô giảm 0,69% và 0,73% do lo ngại cuộc gặp Trump-Putin về Ukraine.  Dù vậy, các chỉ số chính vẫn tăng điểm trong tuần, SP 500 tăng 1,6%.
</v>
      </c>
      <c r="S16" t="str">
        <v>https://media.vneconomy.vn/640x360/images/upload//2025/08/08/anh-man-hinh-2025-08-08-luc-07-49-17.png</v>
      </c>
      <c r="T16" t="s">
        <v>53</v>
      </c>
    </row>
    <row r="17" spans="1:20" x14ac:dyDescent="0.35">
      <c r="A17" t="s">
        <v>10</v>
      </c>
      <c r="B17" t="s">
        <v>248</v>
      </c>
      <c r="C17" t="s">
        <v>356</v>
      </c>
      <c r="D17" t="s">
        <v>250</v>
      </c>
      <c r="E17" t="s">
        <v>251</v>
      </c>
      <c r="F17" s="1">
        <v>45877.332013888888</v>
      </c>
      <c r="G17" t="s">
        <v>17</v>
      </c>
      <c r="H17">
        <v>86</v>
      </c>
      <c r="I17" t="s">
        <v>11</v>
      </c>
      <c r="J17" t="s">
        <v>12</v>
      </c>
      <c r="L17" t="str">
        <f t="shared" si="1"/>
        <v>x</v>
      </c>
      <c r="M17" t="str">
        <v>x</v>
      </c>
      <c r="N17" t="str">
        <v>VnEconomy</v>
      </c>
      <c r="O17" t="str">
        <v>Tiêu cực</v>
      </c>
      <c r="P17" s="16">
        <v>45876.958333333336</v>
      </c>
      <c r="Q17" s="72" t="str">
        <v>Nguy cơ suy thoái kinh tế Mỹ đang tăng lên?</v>
      </c>
      <c r="R17" t="str">
        <v xml:space="preserve">Tuyển dụng chậm lại trong 3 tháng đến hết tháng 7, trung bình 35.000 việc làm/tháng. Tăng trưởng GDP 1,2% nửa đầu 2025 thấp hơn nhiều so với 2,8% năm trước. Các chuyên gia kinh tế Mỹ tranh luận về nguy cơ suy thoái, lo ngại đang gia tăng đáng kể. Tổng thống sa thải Erika McEntarfer sau báo cáo việc làm, gây ra nhiều xôn xao trên truyền thông. Suy thoái chưa xảy ra nhưng rủi ro ngày càng lớn, theo Mark Zandi, Moody's Analytics.
</v>
      </c>
      <c r="S17" t="str">
        <v>https://media.vneconomy.vn/640x360/images/upload//2025/08/07/anh-man-hinh-2025-08-07-luc-17-46-27.png</v>
      </c>
      <c r="T17" t="s">
        <v>53</v>
      </c>
    </row>
    <row r="18" spans="1:20" x14ac:dyDescent="0.35">
      <c r="A18" t="s">
        <v>62</v>
      </c>
      <c r="B18" t="s">
        <v>357</v>
      </c>
      <c r="C18" t="s">
        <v>358</v>
      </c>
      <c r="D18" t="s">
        <v>359</v>
      </c>
      <c r="E18" t="s">
        <v>360</v>
      </c>
      <c r="F18" s="1">
        <v>45877.108148148145</v>
      </c>
      <c r="G18" t="s">
        <v>17</v>
      </c>
      <c r="H18">
        <v>89</v>
      </c>
      <c r="I18" t="s">
        <v>15</v>
      </c>
      <c r="J18" t="s">
        <v>12</v>
      </c>
      <c r="L18" t="str">
        <f t="shared" si="1"/>
        <v/>
      </c>
      <c r="M18" t="str">
        <v/>
      </c>
      <c r="N18" t="str">
        <v>VietStock</v>
      </c>
      <c r="O18" t="str">
        <v>Tích cực</v>
      </c>
      <c r="P18" s="16">
        <v>45877.416261574072</v>
      </c>
      <c r="Q18" s="72" t="str">
        <v>Động lực 7,000 tỷ USD cho thị trường chứng khoán cuối năm</v>
      </c>
      <c r="R18" t="str">
        <v>Giới đầu tư đang nắm giữ 7.000 tỷ USD tiền mặt ngoài thị trường chứng khoán. Lượng tiền mặt này có thể chảy vào cổ phiếu khi Fed cắt giảm lãi suất. Lợi suất từ tiền mặt và trái phiếu hiện không còn hấp dẫn nhà đầu tư. Thị trường định giá 95.1% khả năng Fed hạ lãi suất tháng 9. S&amp;P 500 có thể đạt 6.600 điểm cuối năm nay.</v>
      </c>
      <c r="S18" t="str">
        <v>https://image.vietstock.vn/2025/08/08/ttck-my-25-26-1.png</v>
      </c>
      <c r="T18" t="s">
        <v>53</v>
      </c>
    </row>
    <row r="19" spans="1:20" x14ac:dyDescent="0.35">
      <c r="A19" t="s">
        <v>62</v>
      </c>
      <c r="B19" t="s">
        <v>361</v>
      </c>
      <c r="C19" t="s">
        <v>362</v>
      </c>
      <c r="D19" t="s">
        <v>363</v>
      </c>
      <c r="E19" t="s">
        <v>364</v>
      </c>
      <c r="F19" s="1">
        <v>45877.036111111112</v>
      </c>
      <c r="G19" t="s">
        <v>17</v>
      </c>
      <c r="H19">
        <v>84</v>
      </c>
      <c r="I19" t="s">
        <v>15</v>
      </c>
      <c r="J19" t="s">
        <v>12</v>
      </c>
      <c r="L19" t="str">
        <f t="shared" si="1"/>
        <v/>
      </c>
      <c r="M19" t="str">
        <v/>
      </c>
      <c r="N19" t="str">
        <v>VietStock</v>
      </c>
      <c r="O19" t="str">
        <v>Trung lập</v>
      </c>
      <c r="P19" s="16">
        <v>45877.406678240739</v>
      </c>
      <c r="Q19" s="72" t="str">
        <v>Các đại gia chip ứng phó ra sao trước đề xuất thuế quan mới của ông Trump?</v>
      </c>
      <c r="R19" t="str">
        <v>Các đại gia chip ứng phó đề xuất thuế quan 100% bằng cách tăng cường đầu tư tại Mỹ. TSMC cam kết đầu tư 165 tỷ USD, bao gồm 65 tỷ USD cho nhà máy ở Arizona. Samsung sản xuất cảm biến hình ảnh cho Apple tại nhà máy ở Texas. GlobalFoundries, có trụ sở tại Mỹ, tăng cường đầu tư vào nhà máy New York. SK Hynix và Nvidia cũng công bố kế hoạch đầu tư xây dựng cơ sở mới tại Mỹ.</v>
      </c>
      <c r="S19" t="str">
        <v>https://image.vietstock.vn/2025/08/08/trump-chip_843360.jpeg</v>
      </c>
      <c r="T19" t="s">
        <v>53</v>
      </c>
    </row>
    <row r="20" spans="1:20" x14ac:dyDescent="0.35">
      <c r="A20" t="s">
        <v>62</v>
      </c>
      <c r="B20" t="s">
        <v>252</v>
      </c>
      <c r="C20" t="s">
        <v>365</v>
      </c>
      <c r="D20" t="s">
        <v>254</v>
      </c>
      <c r="E20" t="s">
        <v>255</v>
      </c>
      <c r="F20" s="1">
        <v>45876.958333333336</v>
      </c>
      <c r="G20" t="s">
        <v>17</v>
      </c>
      <c r="H20">
        <v>86</v>
      </c>
      <c r="I20" t="s">
        <v>15</v>
      </c>
      <c r="J20" t="s">
        <v>16</v>
      </c>
      <c r="L20" t="str">
        <f t="shared" si="1"/>
        <v/>
      </c>
      <c r="M20" t="str">
        <v/>
      </c>
      <c r="N20" t="str">
        <v>VietStock</v>
      </c>
      <c r="O20" t="str">
        <v>Tích cực</v>
      </c>
      <c r="P20" s="16">
        <v>45877.376932870371</v>
      </c>
      <c r="Q20" s="72" t="str">
        <v>Kim ngạch xuất, nhập khẩu của Trung Quốc trong 7 tháng đạt 3.600 tỷ USD</v>
      </c>
      <c r="R20" t="str">
        <v>Trong bảy tháng năm 2025, Trung Quốc đạt kim ngạch xuất nhập khẩu 3.600 tỷ USD. Con số này tăng 3,5% so với cùng kỳ năm trước.  Hoạt động ngoại thương tháng bảy tăng trưởng mạnh mẽ đã thúc đẩy con số trên. ASEAN tiếp tục là đối tác thương mại lớn nhất của Trung Quốc. EU và Mỹ lần lượt xếp thứ hai và thứ ba về kim ngạch thương mại song phương.</v>
      </c>
      <c r="S20" t="str">
        <v>https://image.vietstock.vn/2025/08/08/kim-ngach-xuat-nhap-khau-cua-trung-quoc-trong-thang-7.jpg</v>
      </c>
      <c r="T20" t="s">
        <v>53</v>
      </c>
    </row>
    <row r="21" spans="1:20" x14ac:dyDescent="0.35">
      <c r="A21" t="s">
        <v>14</v>
      </c>
      <c r="B21" t="s">
        <v>313</v>
      </c>
      <c r="C21" t="s">
        <v>366</v>
      </c>
      <c r="D21" t="s">
        <v>314</v>
      </c>
      <c r="E21" t="s">
        <v>315</v>
      </c>
      <c r="F21" s="1">
        <v>45875.927083333336</v>
      </c>
      <c r="G21" t="s">
        <v>17</v>
      </c>
      <c r="H21">
        <v>81</v>
      </c>
      <c r="I21" t="s">
        <v>11</v>
      </c>
      <c r="J21" t="s">
        <v>16</v>
      </c>
      <c r="L21" t="str">
        <f t="shared" si="1"/>
        <v/>
      </c>
      <c r="M21" t="str">
        <v/>
      </c>
      <c r="N21" t="str">
        <v>VietStock</v>
      </c>
      <c r="O21" t="str">
        <v>Trung lập</v>
      </c>
      <c r="P21" s="16">
        <v>45877.332013888888</v>
      </c>
      <c r="Q21" s="72" t="str">
        <v>Vàng thế giới lên cao nhất trong hơn 2 tuần</v>
      </c>
      <c r="R21" t="str">
        <v xml:space="preserve">Giá vàng thế giới tăng 0.5% lên 3,385.07 USD/oz vào ngày 07/08 do nhu cầu trú ẩn an toàn. Chính sách thuế quan mới của Trump đã khiến các đối tác thương mại gặp khó khăn. Số người xin trợ cấp thất nghiệp Mỹ tăng cao nhất một tháng gần đây. Thị trường dự báo 91% khả năng Fed hạ lãi suất 0.25% vào tháng tới. Ba quan chức Fed cho rằng hạ lãi suất hai lần, mỗi lần 0.25% đến cuối năm là hợp lý.
</v>
      </c>
      <c r="S21" t="str">
        <v>https://image.vietstock.vn/2025/08/08/080825-vang.jpeg</v>
      </c>
      <c r="T21" t="s">
        <v>53</v>
      </c>
    </row>
    <row r="22" spans="1:20" x14ac:dyDescent="0.35">
      <c r="A22" t="s">
        <v>10</v>
      </c>
      <c r="B22" t="s">
        <v>367</v>
      </c>
      <c r="C22" t="s">
        <v>368</v>
      </c>
      <c r="D22" t="s">
        <v>369</v>
      </c>
      <c r="E22" t="s">
        <v>370</v>
      </c>
      <c r="F22" s="1">
        <v>45877.450335648151</v>
      </c>
      <c r="G22" t="s">
        <v>18</v>
      </c>
      <c r="H22">
        <v>78</v>
      </c>
      <c r="I22" t="s">
        <v>11</v>
      </c>
      <c r="J22" t="s">
        <v>12</v>
      </c>
      <c r="L22" t="str">
        <f t="shared" si="1"/>
        <v>o</v>
      </c>
      <c r="M22" t="str">
        <v>o</v>
      </c>
      <c r="N22" t="str">
        <v>Vietnambiz</v>
      </c>
      <c r="O22" t="str">
        <v>Trung lập</v>
      </c>
      <c r="P22" s="16">
        <v>45877.489583333336</v>
      </c>
      <c r="Q22" s="72" t="str">
        <v>Ông Trump mở đường để 12.500 tỷ USD vốn hưu trí đổ vào bất động sản, tiền mã hóa</v>
      </c>
      <c r="R22" t="str">
        <v>Tổng thống Trump cho phép tài khoản 401(k) đầu tư tài sản thay thế mới. Sắc lệnh chỉ đạo đánh giá lại hướng dẫn đầu tư tài sản thay thế trong 6 tháng. Tài khoản 401(k) hiện nắm giữ khoảng 12.500 tỷ USD vốn. Lãnh đạo ngành tiền mã hóa ủng hộ việc tiếp cận nguồn vốn hưu trí. Tuy nhiên, phe phản đối cảnh báo về rủi ro, thiếu minh bạch và phí cao.</v>
      </c>
      <c r="S22" t="str">
        <v>https://cdn.vietnambiz.vn/1881912202208555/images/2025/08/08/trump-20250808112946842.png?width=700</v>
      </c>
      <c r="T22" t="s">
        <v>53</v>
      </c>
    </row>
    <row r="23" spans="1:20" x14ac:dyDescent="0.35">
      <c r="A23" t="s">
        <v>44</v>
      </c>
      <c r="B23" t="s">
        <v>276</v>
      </c>
      <c r="C23" t="s">
        <v>371</v>
      </c>
      <c r="D23" t="s">
        <v>278</v>
      </c>
      <c r="E23" t="s">
        <v>279</v>
      </c>
      <c r="F23" s="1">
        <v>45877.32708333333</v>
      </c>
      <c r="G23" t="s">
        <v>18</v>
      </c>
      <c r="H23">
        <v>70</v>
      </c>
      <c r="I23" t="s">
        <v>13</v>
      </c>
      <c r="J23" t="s">
        <v>16</v>
      </c>
      <c r="L23" t="str">
        <f t="shared" si="1"/>
        <v>x</v>
      </c>
      <c r="M23" t="str">
        <v>x</v>
      </c>
      <c r="N23" t="str">
        <v>Vietnambiz</v>
      </c>
      <c r="O23" t="str">
        <v>Tiêu cực</v>
      </c>
      <c r="P23" s="16">
        <v>45877.415972222225</v>
      </c>
      <c r="Q23" s="72" t="str">
        <v>Chính quyền Tổng thống Trump kỳ vọng thu 50 tỷ USD mỗi tháng từ thuế quan</v>
      </c>
      <c r="R23" t="str">
        <v>Mỹ có thể thu 50 tỷ USD mỗi tháng từ thuế quan đối với hàng hóa nhập khẩu. Các mặt hàng như chất bán dẫn và dược phẩm sẽ đóng góp đáng kể vào nguồn thu này. Thời hạn chót ngày 12/8 để thỏa thuận thuế quan với Trung Quốc có thể được gia hạn 90 ngày. Mỹ có thể chưa áp dụng biện pháp nghiêm ngặt đối với hàng trung chuyển ngay. Thụy Sĩ tiếp tục đàm phán, không áp dụng biện pháp trả đũa thuế quan với Mỹ.</v>
      </c>
      <c r="S23" t="str">
        <v>https://cdn.vietnambiz.vn/1881912202208555/images/2025/08/08/crawl-2025080809513031-2025080809513041.jpg</v>
      </c>
      <c r="T23" t="s">
        <v>53</v>
      </c>
    </row>
    <row r="24" spans="1:20" x14ac:dyDescent="0.35">
      <c r="A24" t="s">
        <v>62</v>
      </c>
      <c r="B24" t="s">
        <v>280</v>
      </c>
      <c r="C24" t="s">
        <v>372</v>
      </c>
      <c r="D24" t="s">
        <v>282</v>
      </c>
      <c r="E24" t="s">
        <v>283</v>
      </c>
      <c r="F24" s="1">
        <v>45877.106828703705</v>
      </c>
      <c r="G24" t="s">
        <v>18</v>
      </c>
      <c r="H24">
        <v>87</v>
      </c>
      <c r="I24" t="s">
        <v>11</v>
      </c>
      <c r="J24" t="s">
        <v>12</v>
      </c>
      <c r="L24" t="str">
        <f t="shared" si="1"/>
        <v>x</v>
      </c>
      <c r="M24" t="str">
        <v>x</v>
      </c>
      <c r="N24" t="str">
        <v>CafeF</v>
      </c>
      <c r="O24" t="str">
        <v>Trung lập</v>
      </c>
      <c r="P24" s="16">
        <v>45875.927083333336</v>
      </c>
      <c r="Q24" s="72" t="str">
        <v>220 triệu công nhân nhà máy phải chuyển nghề: Chuyện gì đang xảy ra với nền kinh tế lớn nhất Châu Á?</v>
      </c>
      <c r="R24" t="str">
        <v xml:space="preserve">Trung Quốc tự động hóa mạnh mẽ, chiếm 51% lượng tiêu thụ robot toàn cầu với hơn 1,75 triệu robot. Đầu tư 20 tỷ USD và quỹ 1 nghìn tỷ NDT hỗ trợ AI, robot trong 20 năm tới. Sản lượng robot Quảng Đông tăng gấp 5 lần, đạt 246.800 đơn vị, năng suất tăng 16%, nhưng 15% lao động mất việc. Tự động hóa gây thất nghiệp 7,5%, giảm lương 9%, nhưng đào tạo lại vẫn còn nhiều thách thức.
</v>
      </c>
      <c r="S24" t="str">
        <v>https://cafefcdn.com/zoom/600_315/203337114487263232/2025/8/6/avatar1754483969303-17544839699101244006064.jpg</v>
      </c>
      <c r="T24" t="s">
        <v>53</v>
      </c>
    </row>
    <row r="25" spans="1:20" ht="20" thickBot="1" x14ac:dyDescent="0.5">
      <c r="A25" t="s">
        <v>44</v>
      </c>
      <c r="B25" t="s">
        <v>288</v>
      </c>
      <c r="C25" t="s">
        <v>373</v>
      </c>
      <c r="D25" t="s">
        <v>290</v>
      </c>
      <c r="E25" t="s">
        <v>291</v>
      </c>
      <c r="F25" s="1">
        <v>45876.875</v>
      </c>
      <c r="G25" t="s">
        <v>18</v>
      </c>
      <c r="H25">
        <v>74</v>
      </c>
      <c r="I25" t="s">
        <v>13</v>
      </c>
      <c r="J25" t="s">
        <v>16</v>
      </c>
      <c r="L25" s="144" t="s">
        <v>18</v>
      </c>
      <c r="M25" s="144"/>
      <c r="N25" s="144"/>
      <c r="O25" s="144"/>
      <c r="P25" s="144"/>
      <c r="Q25" s="144"/>
      <c r="R25" s="144"/>
      <c r="S25" s="144"/>
      <c r="T25" t="s">
        <v>53</v>
      </c>
    </row>
    <row r="26" spans="1:20" ht="15" thickTop="1" x14ac:dyDescent="0.35">
      <c r="A26" t="s">
        <v>44</v>
      </c>
      <c r="B26" t="s">
        <v>374</v>
      </c>
      <c r="C26" t="s">
        <v>375</v>
      </c>
      <c r="D26" t="s">
        <v>376</v>
      </c>
      <c r="E26" t="s">
        <v>377</v>
      </c>
      <c r="F26" s="1">
        <v>45876.739583333336</v>
      </c>
      <c r="G26" t="s">
        <v>18</v>
      </c>
      <c r="H26">
        <v>74</v>
      </c>
      <c r="I26" t="s">
        <v>11</v>
      </c>
      <c r="J26" t="s">
        <v>16</v>
      </c>
      <c r="L26" s="17" t="s">
        <v>51</v>
      </c>
      <c r="M26" s="17" t="str" cm="1">
        <f t="array" ref="M26:S36">_xlfn.CHOOSECOLS(_xlfn.VSTACK(daily_14h00_news[#Headers],
  _xlfn._xlws.SORT(_xlfn._xlws.FILTER(daily_14h00_news[], daily_14h00_news[news_type]=L25), 1, -1)
 ), 10, 1, 9, 6, 2, 3, 4)</f>
        <v>ai_selected</v>
      </c>
      <c r="N26" s="17" t="str">
        <v>source</v>
      </c>
      <c r="O26" s="17" t="str">
        <v>impact</v>
      </c>
      <c r="P26" s="18" t="str">
        <v>published_time</v>
      </c>
      <c r="Q26" s="71" t="str">
        <v>title</v>
      </c>
      <c r="R26" s="17" t="str">
        <v>content</v>
      </c>
      <c r="S26" s="17" t="str">
        <v>image_url</v>
      </c>
      <c r="T26" t="s">
        <v>53</v>
      </c>
    </row>
    <row r="27" spans="1:20" x14ac:dyDescent="0.35">
      <c r="A27" t="s">
        <v>62</v>
      </c>
      <c r="B27" t="s">
        <v>292</v>
      </c>
      <c r="C27" t="s">
        <v>378</v>
      </c>
      <c r="D27" t="s">
        <v>294</v>
      </c>
      <c r="E27" t="s">
        <v>295</v>
      </c>
      <c r="F27" s="1">
        <v>45876.556909722225</v>
      </c>
      <c r="G27" t="s">
        <v>18</v>
      </c>
      <c r="H27">
        <v>72</v>
      </c>
      <c r="I27" t="s">
        <v>13</v>
      </c>
      <c r="J27" t="s">
        <v>12</v>
      </c>
      <c r="L27" t="str">
        <f t="shared" ref="L27:L36" si="2">M27</f>
        <v/>
      </c>
      <c r="M27" t="str">
        <v/>
      </c>
      <c r="N27" t="str">
        <v>VnEconomy</v>
      </c>
      <c r="O27" t="str">
        <v>Trung lập</v>
      </c>
      <c r="P27" s="16">
        <v>45877.106828703705</v>
      </c>
      <c r="Q27" s="72" t="str">
        <v>POM lên phương án khắc phục cổ phiếu bị hạn chế giao dịch</v>
      </c>
      <c r="R27" t="str">
        <v>Dự án lò cao Pomina tăng chi phí đầu tư từ 2.833 tỷ lên 5.880 tỷ đồng, gây âm vốn lưu động. Xung đột Nga-Ukraine và các yếu tố kinh tế đã làm trầm trọng thêm tình hình tài chính của Pomina. Pomina dự kiến hoàn tất việc thành lập CTCP Pomina Phú Mỹ với VNSteel vào quý 1/2026. Công ty sẽ nộp báo cáo tài chính kiểm toán năm 2023-2025 vào quý 2/2026. Giá cổ phiếu POM chốt ngày 7/8 tăng 9,52% lên 2.300 đồng/cổ phiếu.</v>
      </c>
      <c r="S27" t="str">
        <v>https://media.vneconomy.vn/images/upload//2025/08/07/pom.gif</v>
      </c>
      <c r="T27" t="s">
        <v>53</v>
      </c>
    </row>
    <row r="28" spans="1:20" x14ac:dyDescent="0.35">
      <c r="A28" t="s">
        <v>44</v>
      </c>
      <c r="B28" t="s">
        <v>296</v>
      </c>
      <c r="C28" t="s">
        <v>379</v>
      </c>
      <c r="D28" t="s">
        <v>298</v>
      </c>
      <c r="E28" t="s">
        <v>299</v>
      </c>
      <c r="F28" s="1">
        <v>45876.368055555555</v>
      </c>
      <c r="G28" t="s">
        <v>18</v>
      </c>
      <c r="H28">
        <v>75</v>
      </c>
      <c r="I28" t="s">
        <v>13</v>
      </c>
      <c r="J28" t="s">
        <v>12</v>
      </c>
      <c r="L28" t="str">
        <f t="shared" si="2"/>
        <v/>
      </c>
      <c r="M28" t="str">
        <v/>
      </c>
      <c r="N28" t="str">
        <v>VnEconomy</v>
      </c>
      <c r="O28" t="str">
        <v>Tích cực</v>
      </c>
      <c r="P28" s="16">
        <v>45876.556909722225</v>
      </c>
      <c r="Q28" s="72" t="str">
        <v>GPBank đã có lãi ngay trong tháng 6, VPBank tự tin hoàn thành mục tiêu cả năm 2025</v>
      </c>
      <c r="R28" t="str">
        <v>VPBank ghi nhận lợi nhuận hợp nhất 11.200 tỷ đồng, tăng 30% trong sáu tháng.  Dư nợ tín dụng hợp nhất tăng 18,6% đạt hơn 842.000 tỷ đồng năm 2025.  CASA VPBank đạt gần 100.000 tỷ đồng, tăng gần 40% nhờ "Super Sinh Lời".  VPBankS có lợi nhuận tăng 80%, FE CREDIT doanh số giải ngân tăng 19%.  GPBank có lãi tháng 6/2025, mục tiêu năm đạt 500 tỷ đồng lợi nhuận.</v>
      </c>
      <c r="S28" t="str">
        <v>https://media.vneconomy.vn/640x360/images/upload//2025/08/07/anh-bo-2.jpg</v>
      </c>
      <c r="T28" t="s">
        <v>53</v>
      </c>
    </row>
    <row r="29" spans="1:20" x14ac:dyDescent="0.35">
      <c r="A29" t="s">
        <v>44</v>
      </c>
      <c r="B29" t="s">
        <v>380</v>
      </c>
      <c r="C29" t="s">
        <v>381</v>
      </c>
      <c r="D29" t="s">
        <v>382</v>
      </c>
      <c r="E29" t="s">
        <v>383</v>
      </c>
      <c r="F29" s="1">
        <v>45876.284722222219</v>
      </c>
      <c r="G29" t="s">
        <v>18</v>
      </c>
      <c r="H29">
        <v>83</v>
      </c>
      <c r="I29" t="s">
        <v>11</v>
      </c>
      <c r="J29" t="s">
        <v>12</v>
      </c>
      <c r="L29" t="str">
        <f t="shared" si="2"/>
        <v/>
      </c>
      <c r="M29" t="str">
        <v/>
      </c>
      <c r="N29" t="str">
        <v>VietStock</v>
      </c>
      <c r="O29" t="str">
        <v>Trung lập</v>
      </c>
      <c r="P29" s="16">
        <v>45877.450335648151</v>
      </c>
      <c r="Q29" s="72" t="str">
        <v>Đại gia tôn Hoa Sen dồn tiền mua đất</v>
      </c>
      <c r="R29" t="str">
        <v>Tập đoàn Hoa Sen rót gần 394 tỷ đồng mua đất, gấp đôi đầu kỳ tài chính.  Bà Lê Thị Lệ Hoa nhận 900 tỷ trả trước cho dự án khu đất Đồng Nai.  Công ty Hoa Sen Sài Gòn, thành lập tháng 2/2024, chưa nhận vốn.  Ông Lê Phước Vũ muốn làm khu đô thị 600-700 ha gần sân bay Long Thành.  Dự án Đại Tùng Lâm Hoa Sen 521ha tại Lâm Đồng bị chậm tiến độ.</v>
      </c>
      <c r="S29" t="str">
        <v>https://image.vietstock.vn/2025/08/08/vu-hsg_923501.jpg</v>
      </c>
      <c r="T29" t="s">
        <v>53</v>
      </c>
    </row>
    <row r="30" spans="1:20" x14ac:dyDescent="0.35">
      <c r="A30" t="s">
        <v>14</v>
      </c>
      <c r="B30" t="s">
        <v>304</v>
      </c>
      <c r="C30" t="s">
        <v>384</v>
      </c>
      <c r="D30" t="s">
        <v>306</v>
      </c>
      <c r="E30" t="s">
        <v>307</v>
      </c>
      <c r="F30" s="1">
        <v>45875.522222222222</v>
      </c>
      <c r="G30" t="s">
        <v>18</v>
      </c>
      <c r="H30">
        <v>74</v>
      </c>
      <c r="I30" t="s">
        <v>13</v>
      </c>
      <c r="J30" t="s">
        <v>12</v>
      </c>
      <c r="L30" t="str">
        <f t="shared" si="2"/>
        <v>x</v>
      </c>
      <c r="M30" t="str">
        <v>x</v>
      </c>
      <c r="N30" t="str">
        <v>Vietnambiz</v>
      </c>
      <c r="O30" t="str">
        <v>Tích cực</v>
      </c>
      <c r="P30" s="16">
        <v>45877.32708333333</v>
      </c>
      <c r="Q30" s="72" t="str">
        <v>Techcombank hoàn tất phát hành ESOP, nâng vốn điều lệ lên gần 71.000 tỷ đồng</v>
      </c>
      <c r="R30" t="str">
        <v>Techcombank phát hành thành công gần 21,4 triệu cổ phiếu ESOP, thu về 214 tỷ đồng. Vốn điều lệ ngân hàng tăng lên 70.862 tỷ đồng, đứng thứ ba toàn hệ thống. Số tiền thu được sẽ bổ sung vốn hoạt động và tăng trưởng tín dụng. Các cổ phiếu ESOP mới bị hạn chế chuyển nhượng một năm. Techcombank tiếp tục duy trì chương trình ESOP từ năm 2018.</v>
      </c>
      <c r="S30" t="str">
        <v>https://cdn.vietnambiz.vn/1881912202208555/images/2025/08/08/crawl-20250808075015847-20250808075015861.jpg?width=700</v>
      </c>
      <c r="T30" t="s">
        <v>53</v>
      </c>
    </row>
    <row r="31" spans="1:20" x14ac:dyDescent="0.35">
      <c r="A31" t="s">
        <v>14</v>
      </c>
      <c r="B31" t="s">
        <v>316</v>
      </c>
      <c r="C31" t="s">
        <v>385</v>
      </c>
      <c r="D31" t="s">
        <v>317</v>
      </c>
      <c r="E31" t="s">
        <v>318</v>
      </c>
      <c r="F31" s="1">
        <v>45874.504861111112</v>
      </c>
      <c r="G31" t="s">
        <v>18</v>
      </c>
      <c r="H31">
        <v>89</v>
      </c>
      <c r="I31" t="s">
        <v>13</v>
      </c>
      <c r="J31" t="s">
        <v>52</v>
      </c>
      <c r="L31" t="str">
        <f t="shared" si="2"/>
        <v>x</v>
      </c>
      <c r="M31" t="str">
        <v>x</v>
      </c>
      <c r="N31" t="str">
        <v>Vietnambiz</v>
      </c>
      <c r="O31" t="str">
        <v>Tích cực</v>
      </c>
      <c r="P31" s="16">
        <v>45876.875</v>
      </c>
      <c r="Q31" s="72" t="str">
        <v>Tập đoàn T&amp;T và chủ hãng AirAsia tính làm khu đô thị sân bay tại Quảng Trị</v>
      </c>
      <c r="R31" t="str">
        <v>T&amp;T và Capital A đề xuất tổ hợp công nghiệp hàng không, đô thị sân bay Quảng Trị. Dự án bao gồm trung tâm vận tải, logistics, bảo trì máy bay. T&amp;T đang xây dựng cảng hàng không Quảng Trị hơn 5.800 tỷ đồng. Capital A, mẹ AirAsia, muốn xây hệ sinh thái tích hợp Đông Nam Á. Lãnh đạo tỉnh Quảng Trị sẵn sàng tạo điều kiện thuận lợi cho nhà đầu tư.</v>
      </c>
      <c r="S31" t="str">
        <v>https://cdn1.vietnambiz.vn/1881912202208555/images/2025/08/07/crawl-20250807203541302-20250807203541307-avatar-15x10-20250807203654221.jpg?width=600&amp;height=315</v>
      </c>
      <c r="T31" t="s">
        <v>53</v>
      </c>
    </row>
    <row r="32" spans="1:20" x14ac:dyDescent="0.35">
      <c r="L32" t="str">
        <f t="shared" si="2"/>
        <v>x</v>
      </c>
      <c r="M32" t="str">
        <v>x</v>
      </c>
      <c r="N32" t="str">
        <v>Vietnambiz</v>
      </c>
      <c r="O32" t="str">
        <v>Trung lập</v>
      </c>
      <c r="P32" s="16">
        <v>45876.739583333336</v>
      </c>
      <c r="Q32" s="72" t="str">
        <v>Khối ngoại mua mạnh VPB và HPG, ngược lại bán FPT</v>
      </c>
      <c r="R32" t="str">
        <v>Nhà đầu tư nước ngoài bán ròng nhẹ 81 tỷ đồng trên HOSE, FPT bị bán mạnh nhất 368,6 tỷ đồng. VPB hút ròng 443,4 tỷ đồng, HPG theo sau với 386,5 tỷ đồng. Trên HNX, khối ngoại mua ròng 54 tỷ đồng, CEO dẫn đầu với 33,6 tỷ đồng. PVS bị bán ròng 21,2 tỷ đồng trên HNX. UPCoM chứng kiến bán ròng 40 tỷ đồng, ACV dẫn đầu với 34,9 tỷ đồng.</v>
      </c>
      <c r="S32" t="str">
        <v>https://cdn.vietnambiz.vn/1881912202208555/images/2025/08/07/-81-20250807155924989.png?width=700</v>
      </c>
      <c r="T32" t="s">
        <v>53</v>
      </c>
    </row>
    <row r="33" spans="12:20" x14ac:dyDescent="0.35">
      <c r="L33" t="str">
        <f t="shared" si="2"/>
        <v/>
      </c>
      <c r="M33" t="str">
        <v/>
      </c>
      <c r="N33" t="str">
        <v>Vietnambiz</v>
      </c>
      <c r="O33" t="str">
        <v>Tích cực</v>
      </c>
      <c r="P33" s="16">
        <v>45876.368055555555</v>
      </c>
      <c r="Q33" s="72" t="str">
        <v>PV Gas chốt quyền chia cổ tức 4.900 tỷ và 70 triệu cổ phiếu thưởng</v>
      </c>
      <c r="R33" t="str">
        <v>PV Gas chốt cổ đông 29/8, chi trả cổ tức 2.100 đồng/cổ phiếu. Tổng công ty thưởng cổ phiếu tỷ lệ 3%, phát hành thêm 70 triệu cổ phiếu mới. Năm 2025, PV Gas dự kiến doanh thu 74.000 tỷ, lãi sau thuế 5.300 tỷ. 7 tháng đầu năm, doanh thu tăng 8%, lợi nhuận trước thuế tăng 14%. PV Gas đang đầu tư nhiều dự án hạ tầng chiến lược về LNG và LPG.</v>
      </c>
      <c r="S33" t="str">
        <v>https://cdn1.vietnambiz.vn/1881912202208555/images/2025/08/07/gas-a-20250807083650503-avatar-15x10-2025080708504167.jpg?width=600&amp;height=315</v>
      </c>
      <c r="T33" t="s">
        <v>53</v>
      </c>
    </row>
    <row r="34" spans="12:20" x14ac:dyDescent="0.35">
      <c r="L34" t="str">
        <f t="shared" si="2"/>
        <v/>
      </c>
      <c r="M34" t="str">
        <v/>
      </c>
      <c r="N34" t="str">
        <v>Vietnambiz</v>
      </c>
      <c r="O34" t="str">
        <v>Trung lập</v>
      </c>
      <c r="P34" s="16">
        <v>45876.284722222219</v>
      </c>
      <c r="Q34" s="72" t="str">
        <v>Hanoi Metro lãi gấp 3 lần nửa đầu năm</v>
      </c>
      <c r="R34" t="str">
        <v>Hanoi Metro lãi gần 10 tỷ đồng nửa đầu năm 2024, gấp ba lần cùng kỳ. Doanh thu hơn 393,2 tỷ đồng, tăng 1,5 lần so với cùng kỳ năm trước. Lãi gộp đạt hơn 2,1 tỷ đồng, giảm 28% dù doanh thu tài chính tăng 2,65 lần. Công ty không vay nợ, không chi phí bán hàng, chỉ có chi phí quản lý 13,2 tỷ đồng. Mức lãi này vượt 4 lần năm 2022 và tiếp cận lợi nhuận cả năm 2023.</v>
      </c>
      <c r="S34" t="str">
        <v>https://cdn.vietnambiz.vn/1881912202208555/images/2025/08/07/crawl-20250807064825154.jpg</v>
      </c>
      <c r="T34" t="s">
        <v>53</v>
      </c>
    </row>
    <row r="35" spans="12:20" x14ac:dyDescent="0.35">
      <c r="L35" t="str">
        <f t="shared" si="2"/>
        <v/>
      </c>
      <c r="M35" t="str">
        <v/>
      </c>
      <c r="N35" t="str">
        <v>CafeF</v>
      </c>
      <c r="O35" t="str">
        <v>Tích cực</v>
      </c>
      <c r="P35" s="16">
        <v>45875.522222222222</v>
      </c>
      <c r="Q35" s="72" t="str">
        <v>Đại gia Phú Thọ mua 10.000 xe điện VinFast Limo Green</v>
      </c>
      <c r="R35" t="str">
        <v>VinFast bàn giao lô Limo Green đầu tiên cho khách hàng đặt cọc sớm từ tháng 3/2025.  Doanh nghiệp vận tải đặt mua 10.000 chiếc Limo Green, nhận 4 xe đầu tiên.  Anh Mạnh đánh giá xe rộng rãi, êm ái, tiết kiệm chi phí sử dụng tốt.  Limo Green MPV 7 chỗ có pin 60,13 kWh, tầm hoạt động 450 km.  Xe có giá niêm yết 749 triệu đồng, bảo hành 7 năm.</v>
      </c>
      <c r="S35" t="str">
        <v>https://cafefcdn.com/thumb_w/640/203337114487263232/2025/8/6/avatar1754458303916-17544583047362147004074.jpg</v>
      </c>
      <c r="T35" t="s">
        <v>53</v>
      </c>
    </row>
    <row r="36" spans="12:20" x14ac:dyDescent="0.35">
      <c r="L36" t="str">
        <f t="shared" si="2"/>
        <v>o</v>
      </c>
      <c r="M36" t="str">
        <v>o</v>
      </c>
      <c r="N36" t="str">
        <v>CafeF</v>
      </c>
      <c r="O36" t="str">
        <v>Tích cực</v>
      </c>
      <c r="P36" s="16">
        <v>45874.504861111112</v>
      </c>
      <c r="Q36" s="72" t="str">
        <v>TCBS công bố giá IPO dự kiến 46.800 đồng/cổ phiếu</v>
      </c>
      <c r="R36" t="str">
        <v>TCBS dự kiến IPO tối đa 231,15 triệu cổ phiếu với giá 46.800 đồng, định giá 3,7 tỷ USD.  Mức P/E 20 lần được đánh giá "vừa phải", chưa phản ánh giá trị vượt trội.  Công ty dẫn đầu ngành này có tiềm năng tăng trưởng nhờ mô hình WealthTech và mảng quản lý gia sản.  IPO dự kiến thu về gần 11.000 tỷ đồng, tăng vốn chủ sở hữu 35%.  Thương vụ diễn ra trong bối cảnh thị trường chứng khoán Việt Nam đang hưng phấn mạnh mẽ.</v>
      </c>
      <c r="S36" t="str">
        <v>https://cafefcdn.com/thumb_w/640/203337114487263232/2025/8/5/z6874957040084-2f4817227e4b329434a7f9ea84939cbc-17543682187412112659530.jpg</v>
      </c>
      <c r="T36" t="s">
        <v>53</v>
      </c>
    </row>
  </sheetData>
  <mergeCells count="3">
    <mergeCell ref="L1:S1"/>
    <mergeCell ref="L13:S13"/>
    <mergeCell ref="L25:S25"/>
  </mergeCell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21341-3EC8-4912-9CD6-C1076E5C5086}">
  <dimension ref="A1:I41"/>
  <sheetViews>
    <sheetView workbookViewId="0">
      <selection activeCell="B53" sqref="B53"/>
    </sheetView>
  </sheetViews>
  <sheetFormatPr defaultRowHeight="14.5" x14ac:dyDescent="0.35"/>
  <cols>
    <col min="1" max="1" width="15.54296875" bestFit="1" customWidth="1"/>
    <col min="2" max="2" width="13" bestFit="1" customWidth="1"/>
    <col min="3" max="3" width="13.36328125" bestFit="1" customWidth="1"/>
    <col min="4" max="4" width="12.453125" bestFit="1" customWidth="1"/>
    <col min="5" max="5" width="11.81640625" bestFit="1" customWidth="1"/>
    <col min="6" max="6" width="13.08984375" bestFit="1" customWidth="1"/>
    <col min="7" max="7" width="12.453125" bestFit="1" customWidth="1"/>
    <col min="8" max="8" width="6.81640625" bestFit="1" customWidth="1"/>
    <col min="9" max="9" width="9.26953125" bestFit="1" customWidth="1"/>
  </cols>
  <sheetData>
    <row r="1" spans="1:9" x14ac:dyDescent="0.35">
      <c r="A1" t="s">
        <v>27</v>
      </c>
      <c r="B1" t="s">
        <v>119</v>
      </c>
      <c r="C1" t="s">
        <v>120</v>
      </c>
      <c r="D1" t="s">
        <v>121</v>
      </c>
      <c r="E1" t="s">
        <v>122</v>
      </c>
      <c r="F1" t="s">
        <v>123</v>
      </c>
      <c r="G1" t="s">
        <v>124</v>
      </c>
      <c r="H1" t="s">
        <v>31</v>
      </c>
      <c r="I1" t="s">
        <v>19</v>
      </c>
    </row>
    <row r="2" spans="1:9" x14ac:dyDescent="0.35">
      <c r="A2" s="1">
        <v>45877</v>
      </c>
      <c r="B2">
        <v>-5543</v>
      </c>
      <c r="C2">
        <v>5101</v>
      </c>
      <c r="D2">
        <v>-952.89861734399994</v>
      </c>
      <c r="E2">
        <v>878.59344179200002</v>
      </c>
      <c r="F2">
        <v>-442</v>
      </c>
      <c r="G2">
        <v>-74.305175551999923</v>
      </c>
      <c r="H2" t="s">
        <v>125</v>
      </c>
      <c r="I2" t="s">
        <v>126</v>
      </c>
    </row>
    <row r="3" spans="1:9" x14ac:dyDescent="0.35">
      <c r="A3" s="1">
        <v>45876</v>
      </c>
      <c r="B3">
        <v>-5365</v>
      </c>
      <c r="C3">
        <v>5774</v>
      </c>
      <c r="D3">
        <v>-923.47046297600002</v>
      </c>
      <c r="E3">
        <v>993.87113471999999</v>
      </c>
      <c r="F3">
        <v>409</v>
      </c>
      <c r="G3">
        <v>70.400671743999965</v>
      </c>
      <c r="H3" t="s">
        <v>125</v>
      </c>
      <c r="I3" t="s">
        <v>126</v>
      </c>
    </row>
    <row r="4" spans="1:9" x14ac:dyDescent="0.35">
      <c r="A4" s="1">
        <v>45875</v>
      </c>
      <c r="B4">
        <v>-6562</v>
      </c>
      <c r="C4">
        <v>5340</v>
      </c>
      <c r="D4">
        <v>-1118.428069888</v>
      </c>
      <c r="E4">
        <v>910.15020544000004</v>
      </c>
      <c r="F4">
        <v>-1222</v>
      </c>
      <c r="G4">
        <v>-208.27786444799995</v>
      </c>
      <c r="H4" t="s">
        <v>125</v>
      </c>
      <c r="I4" t="s">
        <v>126</v>
      </c>
    </row>
    <row r="5" spans="1:9" x14ac:dyDescent="0.35">
      <c r="A5" s="1">
        <v>45874</v>
      </c>
      <c r="B5">
        <v>-6380</v>
      </c>
      <c r="C5">
        <v>9719</v>
      </c>
      <c r="D5">
        <v>-1078.539190272</v>
      </c>
      <c r="E5">
        <v>1642.997219328</v>
      </c>
      <c r="F5">
        <v>3339</v>
      </c>
      <c r="G5">
        <v>564.45802905599999</v>
      </c>
      <c r="H5" t="s">
        <v>125</v>
      </c>
      <c r="I5" t="s">
        <v>126</v>
      </c>
    </row>
    <row r="6" spans="1:9" x14ac:dyDescent="0.35">
      <c r="A6" s="1">
        <v>45873</v>
      </c>
      <c r="B6">
        <v>-7159</v>
      </c>
      <c r="C6">
        <v>7959</v>
      </c>
      <c r="D6">
        <v>-1164.463833088</v>
      </c>
      <c r="E6">
        <v>1294.5897553919999</v>
      </c>
      <c r="F6">
        <v>800</v>
      </c>
      <c r="G6">
        <v>130.12592230399991</v>
      </c>
      <c r="H6" t="s">
        <v>125</v>
      </c>
      <c r="I6" t="s">
        <v>126</v>
      </c>
    </row>
    <row r="7" spans="1:9" x14ac:dyDescent="0.35">
      <c r="A7" s="1">
        <v>45870</v>
      </c>
      <c r="B7">
        <v>-5171</v>
      </c>
      <c r="C7">
        <v>6777</v>
      </c>
      <c r="D7">
        <v>-829.82928384000002</v>
      </c>
      <c r="E7">
        <v>1087.5561574400001</v>
      </c>
      <c r="F7">
        <v>1606</v>
      </c>
      <c r="G7">
        <v>257.72687360000009</v>
      </c>
      <c r="H7" t="s">
        <v>125</v>
      </c>
      <c r="I7" t="s">
        <v>126</v>
      </c>
    </row>
    <row r="8" spans="1:9" x14ac:dyDescent="0.35">
      <c r="A8" s="1">
        <v>45869</v>
      </c>
      <c r="B8">
        <v>-8503</v>
      </c>
      <c r="C8">
        <v>7987</v>
      </c>
      <c r="D8">
        <v>-1368.887918592</v>
      </c>
      <c r="E8">
        <v>1285.8177617920001</v>
      </c>
      <c r="F8">
        <v>-516</v>
      </c>
      <c r="G8">
        <v>-83.07015679999995</v>
      </c>
      <c r="H8" t="s">
        <v>125</v>
      </c>
      <c r="I8" t="s">
        <v>126</v>
      </c>
    </row>
    <row r="9" spans="1:9" x14ac:dyDescent="0.35">
      <c r="A9" s="1">
        <v>45868</v>
      </c>
      <c r="B9">
        <v>-7077</v>
      </c>
      <c r="C9">
        <v>7050</v>
      </c>
      <c r="D9">
        <v>-1147.427094528</v>
      </c>
      <c r="E9">
        <v>1143.0494208</v>
      </c>
      <c r="F9">
        <v>-27</v>
      </c>
      <c r="G9">
        <v>-4.3776737279999907</v>
      </c>
      <c r="H9" t="s">
        <v>125</v>
      </c>
      <c r="I9" t="s">
        <v>126</v>
      </c>
    </row>
    <row r="10" spans="1:9" x14ac:dyDescent="0.35">
      <c r="A10" s="1">
        <v>45867</v>
      </c>
      <c r="B10">
        <v>-9886</v>
      </c>
      <c r="C10">
        <v>7918</v>
      </c>
      <c r="D10">
        <v>-1644.8563445760001</v>
      </c>
      <c r="E10">
        <v>1317.4158131199999</v>
      </c>
      <c r="F10">
        <v>-1968</v>
      </c>
      <c r="G10">
        <v>-327.44053145600014</v>
      </c>
      <c r="H10" t="s">
        <v>125</v>
      </c>
      <c r="I10" t="s">
        <v>126</v>
      </c>
    </row>
    <row r="11" spans="1:9" x14ac:dyDescent="0.35">
      <c r="A11" s="1">
        <v>45866</v>
      </c>
      <c r="B11">
        <v>-4466</v>
      </c>
      <c r="C11">
        <v>4708</v>
      </c>
      <c r="D11">
        <v>-751.26584115200001</v>
      </c>
      <c r="E11">
        <v>791.97483827200006</v>
      </c>
      <c r="F11">
        <v>242</v>
      </c>
      <c r="G11">
        <v>40.708997120000049</v>
      </c>
      <c r="H11" t="s">
        <v>125</v>
      </c>
      <c r="I11" t="s">
        <v>126</v>
      </c>
    </row>
    <row r="12" spans="1:9" x14ac:dyDescent="0.35">
      <c r="A12" s="1">
        <v>45863</v>
      </c>
      <c r="B12">
        <v>-6057</v>
      </c>
      <c r="C12">
        <v>5658</v>
      </c>
      <c r="D12">
        <v>-1005.809303552</v>
      </c>
      <c r="E12">
        <v>939.55247308800006</v>
      </c>
      <c r="F12">
        <v>-399</v>
      </c>
      <c r="G12">
        <v>-66.256830463999904</v>
      </c>
      <c r="H12" t="s">
        <v>125</v>
      </c>
      <c r="I12" t="s">
        <v>126</v>
      </c>
    </row>
    <row r="13" spans="1:9" x14ac:dyDescent="0.35">
      <c r="A13" s="1">
        <v>45862</v>
      </c>
      <c r="B13">
        <v>-6121</v>
      </c>
      <c r="C13">
        <v>5803</v>
      </c>
      <c r="D13">
        <v>-1009.387372544</v>
      </c>
      <c r="E13">
        <v>956.94736588800004</v>
      </c>
      <c r="F13">
        <v>-318</v>
      </c>
      <c r="G13">
        <v>-52.440006655999923</v>
      </c>
      <c r="H13" t="s">
        <v>125</v>
      </c>
      <c r="I13" t="s">
        <v>126</v>
      </c>
    </row>
    <row r="14" spans="1:9" x14ac:dyDescent="0.35">
      <c r="A14" s="1">
        <v>45861</v>
      </c>
      <c r="B14">
        <v>-6062</v>
      </c>
      <c r="C14">
        <v>5915</v>
      </c>
      <c r="D14">
        <v>-1002.45602304</v>
      </c>
      <c r="E14">
        <v>978.14701670399995</v>
      </c>
      <c r="F14">
        <v>-147</v>
      </c>
      <c r="G14">
        <v>-24.309006336000039</v>
      </c>
      <c r="H14" t="s">
        <v>125</v>
      </c>
      <c r="I14" t="s">
        <v>126</v>
      </c>
    </row>
    <row r="15" spans="1:9" x14ac:dyDescent="0.35">
      <c r="A15" s="1">
        <v>45860</v>
      </c>
      <c r="B15">
        <v>-11748</v>
      </c>
      <c r="C15">
        <v>7062</v>
      </c>
      <c r="D15">
        <v>-1912.126308352</v>
      </c>
      <c r="E15">
        <v>1149.4242385919999</v>
      </c>
      <c r="F15">
        <v>-4686</v>
      </c>
      <c r="G15">
        <v>-762.70206976000009</v>
      </c>
      <c r="H15" t="s">
        <v>125</v>
      </c>
      <c r="I15" t="s">
        <v>126</v>
      </c>
    </row>
    <row r="16" spans="1:9" x14ac:dyDescent="0.35">
      <c r="A16" s="1">
        <v>45859</v>
      </c>
      <c r="B16">
        <v>-11448</v>
      </c>
      <c r="C16">
        <v>7507</v>
      </c>
      <c r="D16">
        <v>-1874.4412733439999</v>
      </c>
      <c r="E16">
        <v>1229.160579072</v>
      </c>
      <c r="F16">
        <v>-3941</v>
      </c>
      <c r="G16">
        <v>-645.28069427199989</v>
      </c>
      <c r="H16" t="s">
        <v>125</v>
      </c>
      <c r="I16" t="s">
        <v>126</v>
      </c>
    </row>
    <row r="17" spans="1:9" x14ac:dyDescent="0.35">
      <c r="A17" s="1">
        <v>45856</v>
      </c>
      <c r="B17">
        <v>-6017</v>
      </c>
      <c r="C17">
        <v>15866</v>
      </c>
      <c r="D17">
        <v>-980.83877683200001</v>
      </c>
      <c r="E17">
        <v>2586.3365591040001</v>
      </c>
      <c r="F17">
        <v>9849</v>
      </c>
      <c r="G17">
        <v>1605.4977822720002</v>
      </c>
      <c r="H17" t="s">
        <v>125</v>
      </c>
      <c r="I17" t="s">
        <v>126</v>
      </c>
    </row>
    <row r="18" spans="1:9" x14ac:dyDescent="0.35">
      <c r="A18" s="1">
        <v>45855</v>
      </c>
      <c r="B18">
        <v>-15399</v>
      </c>
      <c r="C18">
        <v>3580</v>
      </c>
      <c r="D18">
        <v>-2514.3921868799998</v>
      </c>
      <c r="E18">
        <v>584.57096191999995</v>
      </c>
      <c r="F18">
        <v>-11819</v>
      </c>
      <c r="G18">
        <v>-1929.8212249599999</v>
      </c>
      <c r="H18" t="s">
        <v>125</v>
      </c>
      <c r="I18" t="s">
        <v>126</v>
      </c>
    </row>
    <row r="19" spans="1:9" x14ac:dyDescent="0.35">
      <c r="A19" s="1">
        <v>45854</v>
      </c>
      <c r="B19">
        <v>-10944</v>
      </c>
      <c r="C19">
        <v>5181</v>
      </c>
      <c r="D19">
        <v>-1753.8872770559999</v>
      </c>
      <c r="E19">
        <v>828.82501017599998</v>
      </c>
      <c r="F19">
        <v>-5763</v>
      </c>
      <c r="G19">
        <v>-925.06226687999992</v>
      </c>
      <c r="H19" t="s">
        <v>125</v>
      </c>
      <c r="I19" t="s">
        <v>126</v>
      </c>
    </row>
    <row r="20" spans="1:9" x14ac:dyDescent="0.35">
      <c r="A20" s="1">
        <v>45853</v>
      </c>
      <c r="B20">
        <v>-6636</v>
      </c>
      <c r="C20">
        <v>2174</v>
      </c>
      <c r="D20">
        <v>-1064.5426667520001</v>
      </c>
      <c r="E20">
        <v>348.75162624000001</v>
      </c>
      <c r="F20">
        <v>-4462</v>
      </c>
      <c r="G20">
        <v>-715.79104051200011</v>
      </c>
      <c r="H20" t="s">
        <v>125</v>
      </c>
      <c r="I20" t="s">
        <v>126</v>
      </c>
    </row>
    <row r="21" spans="1:9" x14ac:dyDescent="0.35">
      <c r="A21" s="1">
        <v>45852</v>
      </c>
      <c r="B21">
        <v>-8006</v>
      </c>
      <c r="C21">
        <v>8405</v>
      </c>
      <c r="D21">
        <v>-1276.9448427520001</v>
      </c>
      <c r="E21">
        <v>1340.5846241280001</v>
      </c>
      <c r="F21">
        <v>399</v>
      </c>
      <c r="G21">
        <v>63.639781375999974</v>
      </c>
      <c r="H21" t="s">
        <v>125</v>
      </c>
      <c r="I21" t="s">
        <v>126</v>
      </c>
    </row>
    <row r="22" spans="1:9" x14ac:dyDescent="0.35">
      <c r="A22" s="1">
        <v>45876</v>
      </c>
      <c r="B22">
        <v>-2530</v>
      </c>
      <c r="C22">
        <v>6752</v>
      </c>
      <c r="D22">
        <v>-435.21944000000002</v>
      </c>
      <c r="E22">
        <v>1161.5568400000002</v>
      </c>
      <c r="F22">
        <v>4222</v>
      </c>
      <c r="G22">
        <v>726.3374</v>
      </c>
      <c r="H22" t="s">
        <v>127</v>
      </c>
      <c r="I22" t="s">
        <v>126</v>
      </c>
    </row>
    <row r="23" spans="1:9" x14ac:dyDescent="0.35">
      <c r="A23" s="1">
        <v>45875</v>
      </c>
      <c r="B23">
        <v>-10667</v>
      </c>
      <c r="C23">
        <v>3399</v>
      </c>
      <c r="D23">
        <v>-1828.9403600000001</v>
      </c>
      <c r="E23">
        <v>578.25681999999995</v>
      </c>
      <c r="F23">
        <v>-7268</v>
      </c>
      <c r="G23">
        <v>-1250.68354</v>
      </c>
      <c r="H23" t="s">
        <v>127</v>
      </c>
      <c r="I23" t="s">
        <v>126</v>
      </c>
    </row>
    <row r="24" spans="1:9" x14ac:dyDescent="0.35">
      <c r="A24" s="1">
        <v>45874</v>
      </c>
      <c r="B24">
        <v>-2255</v>
      </c>
      <c r="C24">
        <v>4422</v>
      </c>
      <c r="D24">
        <v>-385.51348999999999</v>
      </c>
      <c r="E24">
        <v>745.72711000000004</v>
      </c>
      <c r="F24">
        <v>2167</v>
      </c>
      <c r="G24">
        <v>360.21361999999999</v>
      </c>
      <c r="H24" t="s">
        <v>127</v>
      </c>
      <c r="I24" t="s">
        <v>126</v>
      </c>
    </row>
    <row r="25" spans="1:9" x14ac:dyDescent="0.35">
      <c r="A25" s="1">
        <v>45873</v>
      </c>
      <c r="B25">
        <v>-6603</v>
      </c>
      <c r="C25">
        <v>4293</v>
      </c>
      <c r="D25">
        <v>-1083.9073100000001</v>
      </c>
      <c r="E25">
        <v>695.39465000000007</v>
      </c>
      <c r="F25">
        <v>-2310</v>
      </c>
      <c r="G25">
        <v>-388.51265999999998</v>
      </c>
      <c r="H25" t="s">
        <v>127</v>
      </c>
      <c r="I25" t="s">
        <v>126</v>
      </c>
    </row>
    <row r="26" spans="1:9" x14ac:dyDescent="0.35">
      <c r="A26" s="1">
        <v>45870</v>
      </c>
      <c r="B26">
        <v>-5921</v>
      </c>
      <c r="C26">
        <v>5892</v>
      </c>
      <c r="D26">
        <v>-950.16317000000004</v>
      </c>
      <c r="E26">
        <v>946.44880000000001</v>
      </c>
      <c r="F26">
        <v>-29</v>
      </c>
      <c r="G26">
        <v>-3.7143699999999997</v>
      </c>
      <c r="H26" t="s">
        <v>127</v>
      </c>
      <c r="I26" t="s">
        <v>126</v>
      </c>
    </row>
    <row r="27" spans="1:9" x14ac:dyDescent="0.35">
      <c r="A27" s="1">
        <v>45869</v>
      </c>
      <c r="B27">
        <v>-4007</v>
      </c>
      <c r="C27">
        <v>6327</v>
      </c>
      <c r="D27">
        <v>-644.04439000000002</v>
      </c>
      <c r="E27">
        <v>1017.92678</v>
      </c>
      <c r="F27">
        <v>2320</v>
      </c>
      <c r="G27">
        <v>373.88238999999999</v>
      </c>
      <c r="H27" t="s">
        <v>127</v>
      </c>
      <c r="I27" t="s">
        <v>126</v>
      </c>
    </row>
    <row r="28" spans="1:9" x14ac:dyDescent="0.35">
      <c r="A28" s="1">
        <v>45868</v>
      </c>
      <c r="B28">
        <v>-5845</v>
      </c>
      <c r="C28">
        <v>8764</v>
      </c>
      <c r="D28">
        <v>-949.20034999999996</v>
      </c>
      <c r="E28">
        <v>1421.9955500000001</v>
      </c>
      <c r="F28">
        <v>2919</v>
      </c>
      <c r="G28">
        <v>472.79520000000002</v>
      </c>
      <c r="H28" t="s">
        <v>127</v>
      </c>
      <c r="I28" t="s">
        <v>126</v>
      </c>
    </row>
    <row r="29" spans="1:9" x14ac:dyDescent="0.35">
      <c r="A29" s="1">
        <v>45867</v>
      </c>
      <c r="B29">
        <v>-14406</v>
      </c>
      <c r="C29">
        <v>14213</v>
      </c>
      <c r="D29">
        <v>-2398.92112</v>
      </c>
      <c r="E29">
        <v>2368.5058799999997</v>
      </c>
      <c r="F29">
        <v>-193</v>
      </c>
      <c r="G29">
        <v>-30.415240000000001</v>
      </c>
      <c r="H29" t="s">
        <v>127</v>
      </c>
      <c r="I29" t="s">
        <v>126</v>
      </c>
    </row>
    <row r="30" spans="1:9" x14ac:dyDescent="0.35">
      <c r="A30" s="1">
        <v>45866</v>
      </c>
      <c r="B30">
        <v>-8160</v>
      </c>
      <c r="C30">
        <v>9034</v>
      </c>
      <c r="D30">
        <v>-1375.5796200000002</v>
      </c>
      <c r="E30">
        <v>1517.2378999999999</v>
      </c>
      <c r="F30">
        <v>874</v>
      </c>
      <c r="G30">
        <v>141.65827999999999</v>
      </c>
      <c r="H30" t="s">
        <v>127</v>
      </c>
      <c r="I30" t="s">
        <v>126</v>
      </c>
    </row>
    <row r="31" spans="1:9" x14ac:dyDescent="0.35">
      <c r="A31" s="1">
        <v>45863</v>
      </c>
      <c r="B31">
        <v>-4688</v>
      </c>
      <c r="C31">
        <v>5802</v>
      </c>
      <c r="D31">
        <v>-780.83193999999992</v>
      </c>
      <c r="E31">
        <v>962.49956999999995</v>
      </c>
      <c r="F31">
        <v>1114</v>
      </c>
      <c r="G31">
        <v>181.66763</v>
      </c>
      <c r="H31" t="s">
        <v>127</v>
      </c>
      <c r="I31" t="s">
        <v>126</v>
      </c>
    </row>
    <row r="32" spans="1:9" x14ac:dyDescent="0.35">
      <c r="A32" s="1">
        <v>45862</v>
      </c>
      <c r="B32">
        <v>-5034</v>
      </c>
      <c r="C32">
        <v>4925</v>
      </c>
      <c r="D32">
        <v>-829.19343000000003</v>
      </c>
      <c r="E32">
        <v>811.41056999999989</v>
      </c>
      <c r="F32">
        <v>-109</v>
      </c>
      <c r="G32">
        <v>-17.782859999999999</v>
      </c>
      <c r="H32" t="s">
        <v>127</v>
      </c>
      <c r="I32" t="s">
        <v>126</v>
      </c>
    </row>
    <row r="33" spans="1:9" x14ac:dyDescent="0.35">
      <c r="A33" s="1">
        <v>45861</v>
      </c>
      <c r="B33">
        <v>-4473</v>
      </c>
      <c r="C33">
        <v>4479</v>
      </c>
      <c r="D33">
        <v>-739.40015000000005</v>
      </c>
      <c r="E33">
        <v>739.98824999999999</v>
      </c>
      <c r="F33">
        <v>6</v>
      </c>
      <c r="G33">
        <v>0.58810000000000007</v>
      </c>
      <c r="H33" t="s">
        <v>127</v>
      </c>
      <c r="I33" t="s">
        <v>126</v>
      </c>
    </row>
    <row r="34" spans="1:9" x14ac:dyDescent="0.35">
      <c r="A34" s="1">
        <v>45860</v>
      </c>
      <c r="B34">
        <v>-6188</v>
      </c>
      <c r="C34">
        <v>1802</v>
      </c>
      <c r="D34">
        <v>-1014.26735</v>
      </c>
      <c r="E34">
        <v>292.33875</v>
      </c>
      <c r="F34">
        <v>-4386</v>
      </c>
      <c r="G34">
        <v>-721.92859999999996</v>
      </c>
      <c r="H34" t="s">
        <v>127</v>
      </c>
      <c r="I34" t="s">
        <v>126</v>
      </c>
    </row>
    <row r="35" spans="1:9" x14ac:dyDescent="0.35">
      <c r="A35" s="1">
        <v>45859</v>
      </c>
      <c r="B35">
        <v>-3486</v>
      </c>
      <c r="C35">
        <v>3903</v>
      </c>
      <c r="D35">
        <v>-569.60658000000001</v>
      </c>
      <c r="E35">
        <v>639.23729000000003</v>
      </c>
      <c r="F35">
        <v>417</v>
      </c>
      <c r="G35">
        <v>69.630710000000008</v>
      </c>
      <c r="H35" t="s">
        <v>127</v>
      </c>
      <c r="I35" t="s">
        <v>126</v>
      </c>
    </row>
    <row r="36" spans="1:9" x14ac:dyDescent="0.35">
      <c r="A36" s="1">
        <v>45856</v>
      </c>
      <c r="B36">
        <v>-6259</v>
      </c>
      <c r="C36">
        <v>5520</v>
      </c>
      <c r="D36">
        <v>-1019.30917</v>
      </c>
      <c r="E36">
        <v>900.14142000000004</v>
      </c>
      <c r="F36">
        <v>-739</v>
      </c>
      <c r="G36">
        <v>-119.16775</v>
      </c>
      <c r="H36" t="s">
        <v>127</v>
      </c>
      <c r="I36" t="s">
        <v>126</v>
      </c>
    </row>
    <row r="37" spans="1:9" x14ac:dyDescent="0.35">
      <c r="A37" s="1">
        <v>45855</v>
      </c>
      <c r="B37">
        <v>-10723</v>
      </c>
      <c r="C37">
        <v>2959</v>
      </c>
      <c r="D37">
        <v>-1743.60169</v>
      </c>
      <c r="E37">
        <v>479.47384999999997</v>
      </c>
      <c r="F37">
        <v>-7764</v>
      </c>
      <c r="G37">
        <v>-1264.1278400000001</v>
      </c>
      <c r="H37" t="s">
        <v>127</v>
      </c>
      <c r="I37" t="s">
        <v>126</v>
      </c>
    </row>
    <row r="38" spans="1:9" x14ac:dyDescent="0.35">
      <c r="A38" s="1">
        <v>45854</v>
      </c>
      <c r="B38">
        <v>-1783</v>
      </c>
      <c r="C38">
        <v>100</v>
      </c>
      <c r="D38">
        <v>-282.94051999999999</v>
      </c>
      <c r="E38">
        <v>15.885</v>
      </c>
      <c r="F38">
        <v>-1683</v>
      </c>
      <c r="G38">
        <v>-267.05552</v>
      </c>
      <c r="H38" t="s">
        <v>127</v>
      </c>
      <c r="I38" t="s">
        <v>126</v>
      </c>
    </row>
    <row r="39" spans="1:9" x14ac:dyDescent="0.35">
      <c r="A39" s="1">
        <v>45853</v>
      </c>
      <c r="B39">
        <v>-296</v>
      </c>
      <c r="C39">
        <v>5</v>
      </c>
      <c r="D39">
        <v>-47.13503</v>
      </c>
      <c r="E39">
        <v>0.79649999999999999</v>
      </c>
      <c r="F39">
        <v>-291</v>
      </c>
      <c r="G39">
        <v>-46.338529999999999</v>
      </c>
      <c r="H39" t="s">
        <v>127</v>
      </c>
      <c r="I39" t="s">
        <v>126</v>
      </c>
    </row>
    <row r="40" spans="1:9" x14ac:dyDescent="0.35">
      <c r="A40" s="1">
        <v>45852</v>
      </c>
      <c r="B40">
        <v>-788</v>
      </c>
      <c r="C40">
        <v>52</v>
      </c>
      <c r="D40">
        <v>-124.89538</v>
      </c>
      <c r="E40">
        <v>8.2369699999999995</v>
      </c>
      <c r="F40">
        <v>-736</v>
      </c>
      <c r="G40">
        <v>-116.65841</v>
      </c>
      <c r="H40" t="s">
        <v>127</v>
      </c>
      <c r="I40" t="s">
        <v>126</v>
      </c>
    </row>
    <row r="41" spans="1:9" x14ac:dyDescent="0.35">
      <c r="A41" s="1">
        <v>45849</v>
      </c>
      <c r="B41">
        <v>-108</v>
      </c>
      <c r="C41">
        <v>16</v>
      </c>
      <c r="D41">
        <v>-17.091900000000003</v>
      </c>
      <c r="E41">
        <v>2.5070199999999998</v>
      </c>
      <c r="F41">
        <v>-92</v>
      </c>
      <c r="G41">
        <v>-14.58488</v>
      </c>
      <c r="H41" t="s">
        <v>127</v>
      </c>
      <c r="I41" t="s">
        <v>126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18BEE4-8B4C-4AF0-9590-9E454DB3A112}">
  <dimension ref="A1:T273"/>
  <sheetViews>
    <sheetView workbookViewId="0">
      <selection activeCell="A150" sqref="A145:E150"/>
    </sheetView>
  </sheetViews>
  <sheetFormatPr defaultRowHeight="14.5" x14ac:dyDescent="0.35"/>
  <cols>
    <col min="1" max="1" width="15.54296875" bestFit="1" customWidth="1"/>
    <col min="2" max="2" width="8.81640625" bestFit="1" customWidth="1"/>
    <col min="3" max="6" width="11.81640625" bestFit="1" customWidth="1"/>
    <col min="7" max="7" width="9.26953125" bestFit="1" customWidth="1"/>
    <col min="8" max="8" width="13.81640625" bestFit="1" customWidth="1"/>
    <col min="9" max="9" width="12.6328125" bestFit="1" customWidth="1"/>
    <col min="10" max="11" width="12.453125" bestFit="1" customWidth="1"/>
    <col min="12" max="12" width="14.90625" bestFit="1" customWidth="1"/>
    <col min="13" max="13" width="12.81640625" bestFit="1" customWidth="1"/>
    <col min="14" max="14" width="16.90625" bestFit="1" customWidth="1"/>
    <col min="15" max="15" width="16.36328125" bestFit="1" customWidth="1"/>
    <col min="16" max="16" width="12.81640625" bestFit="1" customWidth="1"/>
    <col min="17" max="17" width="14" bestFit="1" customWidth="1"/>
    <col min="18" max="18" width="18.08984375" bestFit="1" customWidth="1"/>
    <col min="19" max="19" width="17.54296875" bestFit="1" customWidth="1"/>
    <col min="20" max="20" width="14" customWidth="1"/>
    <col min="21" max="21" width="14" bestFit="1" customWidth="1"/>
    <col min="22" max="22" width="11.81640625" bestFit="1" customWidth="1"/>
  </cols>
  <sheetData>
    <row r="1" spans="1:20" x14ac:dyDescent="0.35">
      <c r="A1" t="s">
        <v>27</v>
      </c>
      <c r="B1" t="s">
        <v>19</v>
      </c>
      <c r="C1" t="s">
        <v>112</v>
      </c>
      <c r="D1" t="s">
        <v>113</v>
      </c>
      <c r="E1" t="s">
        <v>114</v>
      </c>
      <c r="F1" t="s">
        <v>28</v>
      </c>
      <c r="G1" t="s">
        <v>115</v>
      </c>
      <c r="H1" t="s">
        <v>149</v>
      </c>
      <c r="I1" t="s">
        <v>116</v>
      </c>
      <c r="J1" t="s">
        <v>117</v>
      </c>
      <c r="K1" t="s">
        <v>118</v>
      </c>
      <c r="L1" t="s">
        <v>148</v>
      </c>
      <c r="M1" t="s">
        <v>140</v>
      </c>
      <c r="N1" t="s">
        <v>141</v>
      </c>
      <c r="O1" t="s">
        <v>142</v>
      </c>
      <c r="P1" t="s">
        <v>143</v>
      </c>
      <c r="Q1" t="s">
        <v>144</v>
      </c>
      <c r="R1" t="s">
        <v>145</v>
      </c>
      <c r="S1" t="s">
        <v>146</v>
      </c>
      <c r="T1" t="s">
        <v>147</v>
      </c>
    </row>
    <row r="2" spans="1:20" x14ac:dyDescent="0.35">
      <c r="A2" s="1">
        <v>45877.375</v>
      </c>
      <c r="B2" s="147" t="s">
        <v>39</v>
      </c>
      <c r="C2">
        <v>1729.4000244140625</v>
      </c>
      <c r="D2">
        <v>1729.800048828125</v>
      </c>
      <c r="E2">
        <v>1727.5</v>
      </c>
      <c r="F2">
        <v>1727.699951171875</v>
      </c>
      <c r="G2">
        <v>2975</v>
      </c>
      <c r="H2">
        <v>2975</v>
      </c>
      <c r="I2">
        <v>1.6812976934458407E-3</v>
      </c>
      <c r="J2">
        <v>2.89990234375</v>
      </c>
      <c r="K2">
        <v>-7.1500244140625</v>
      </c>
      <c r="L2">
        <v>56214</v>
      </c>
      <c r="M2">
        <v>1613.530029296875</v>
      </c>
      <c r="N2">
        <v>1698.52001953125</v>
      </c>
      <c r="O2">
        <v>1599.9599609375</v>
      </c>
      <c r="P2">
        <v>1637.5299886067708</v>
      </c>
      <c r="Q2">
        <v>1618.760009765625</v>
      </c>
      <c r="R2">
        <v>1698.52001953125</v>
      </c>
      <c r="S2">
        <v>1466.969970703125</v>
      </c>
      <c r="T2">
        <v>1593.5733235677083</v>
      </c>
    </row>
    <row r="3" spans="1:20" x14ac:dyDescent="0.35">
      <c r="A3" s="1">
        <v>45877.375694444447</v>
      </c>
      <c r="B3" s="147" t="s">
        <v>39</v>
      </c>
      <c r="C3">
        <v>1728.300048828125</v>
      </c>
      <c r="D3">
        <v>1729.699951171875</v>
      </c>
      <c r="E3">
        <v>1728</v>
      </c>
      <c r="F3">
        <v>1729.199951171875</v>
      </c>
      <c r="G3">
        <v>894</v>
      </c>
      <c r="H3">
        <v>3869</v>
      </c>
      <c r="I3">
        <v>2.5509637170635581E-3</v>
      </c>
      <c r="J3">
        <v>4.39990234375</v>
      </c>
      <c r="K3">
        <v>-5.6500244140625</v>
      </c>
      <c r="L3">
        <v>56214</v>
      </c>
      <c r="M3">
        <v>1613.530029296875</v>
      </c>
      <c r="N3">
        <v>1698.52001953125</v>
      </c>
      <c r="O3">
        <v>1599.9599609375</v>
      </c>
      <c r="P3">
        <v>1637.5299886067708</v>
      </c>
      <c r="Q3">
        <v>1618.760009765625</v>
      </c>
      <c r="R3">
        <v>1698.52001953125</v>
      </c>
      <c r="S3">
        <v>1466.969970703125</v>
      </c>
      <c r="T3">
        <v>1593.5733235677083</v>
      </c>
    </row>
    <row r="4" spans="1:20" x14ac:dyDescent="0.35">
      <c r="A4" s="1">
        <v>45877.376388888886</v>
      </c>
      <c r="B4" s="147" t="s">
        <v>39</v>
      </c>
      <c r="C4">
        <v>1728.5</v>
      </c>
      <c r="D4">
        <v>1728.800048828125</v>
      </c>
      <c r="E4">
        <v>1728.199951171875</v>
      </c>
      <c r="F4">
        <v>1728.199951171875</v>
      </c>
      <c r="G4">
        <v>185</v>
      </c>
      <c r="H4">
        <v>4054</v>
      </c>
      <c r="I4">
        <v>1.9711863679850797E-3</v>
      </c>
      <c r="J4">
        <v>3.39990234375</v>
      </c>
      <c r="K4">
        <v>-6.6500244140625</v>
      </c>
      <c r="L4">
        <v>56214</v>
      </c>
      <c r="M4">
        <v>1613.530029296875</v>
      </c>
      <c r="N4">
        <v>1698.52001953125</v>
      </c>
      <c r="O4">
        <v>1599.9599609375</v>
      </c>
      <c r="P4">
        <v>1637.5299886067708</v>
      </c>
      <c r="Q4">
        <v>1618.760009765625</v>
      </c>
      <c r="R4">
        <v>1698.52001953125</v>
      </c>
      <c r="S4">
        <v>1466.969970703125</v>
      </c>
      <c r="T4">
        <v>1593.5733235677083</v>
      </c>
    </row>
    <row r="5" spans="1:20" x14ac:dyDescent="0.35">
      <c r="A5" s="1">
        <v>45877.377083333333</v>
      </c>
      <c r="B5" s="147" t="s">
        <v>39</v>
      </c>
      <c r="C5">
        <v>1727.199951171875</v>
      </c>
      <c r="D5">
        <v>1728.9000244140625</v>
      </c>
      <c r="E5">
        <v>1727.199951171875</v>
      </c>
      <c r="F5">
        <v>1728.5999755859375</v>
      </c>
      <c r="G5">
        <v>894</v>
      </c>
      <c r="H5">
        <v>4948</v>
      </c>
      <c r="I5">
        <v>2.2031114623369077E-3</v>
      </c>
      <c r="J5">
        <v>3.7999267578125</v>
      </c>
      <c r="K5">
        <v>-6.25</v>
      </c>
      <c r="L5">
        <v>56214</v>
      </c>
      <c r="M5">
        <v>1613.530029296875</v>
      </c>
      <c r="N5">
        <v>1698.52001953125</v>
      </c>
      <c r="O5">
        <v>1599.9599609375</v>
      </c>
      <c r="P5">
        <v>1637.5299886067708</v>
      </c>
      <c r="Q5">
        <v>1618.760009765625</v>
      </c>
      <c r="R5">
        <v>1698.52001953125</v>
      </c>
      <c r="S5">
        <v>1466.969970703125</v>
      </c>
      <c r="T5">
        <v>1593.5733235677083</v>
      </c>
    </row>
    <row r="6" spans="1:20" x14ac:dyDescent="0.35">
      <c r="A6" s="1">
        <v>45877.37777777778</v>
      </c>
      <c r="B6" s="147" t="s">
        <v>39</v>
      </c>
      <c r="C6">
        <v>1728</v>
      </c>
      <c r="D6">
        <v>1728</v>
      </c>
      <c r="E6">
        <v>1726.699951171875</v>
      </c>
      <c r="F6">
        <v>1727.199951171875</v>
      </c>
      <c r="G6">
        <v>1160</v>
      </c>
      <c r="H6">
        <v>6108</v>
      </c>
      <c r="I6">
        <v>1.3914090189066017E-3</v>
      </c>
      <c r="J6">
        <v>2.39990234375</v>
      </c>
      <c r="K6">
        <v>-7.6500244140625</v>
      </c>
      <c r="L6">
        <v>56214</v>
      </c>
      <c r="M6">
        <v>1613.530029296875</v>
      </c>
      <c r="N6">
        <v>1698.52001953125</v>
      </c>
      <c r="O6">
        <v>1599.9599609375</v>
      </c>
      <c r="P6">
        <v>1637.5299886067708</v>
      </c>
      <c r="Q6">
        <v>1618.760009765625</v>
      </c>
      <c r="R6">
        <v>1698.52001953125</v>
      </c>
      <c r="S6">
        <v>1466.969970703125</v>
      </c>
      <c r="T6">
        <v>1593.5733235677083</v>
      </c>
    </row>
    <row r="7" spans="1:20" x14ac:dyDescent="0.35">
      <c r="A7" s="1">
        <v>45877.378472222219</v>
      </c>
      <c r="B7" s="147" t="s">
        <v>39</v>
      </c>
      <c r="C7">
        <v>1728</v>
      </c>
      <c r="D7">
        <v>1728.199951171875</v>
      </c>
      <c r="E7">
        <v>1727.4000244140625</v>
      </c>
      <c r="F7">
        <v>1727.800048828125</v>
      </c>
      <c r="G7">
        <v>367</v>
      </c>
      <c r="H7">
        <v>6475</v>
      </c>
      <c r="I7">
        <v>1.7393320472354344E-3</v>
      </c>
      <c r="J7">
        <v>3</v>
      </c>
      <c r="K7">
        <v>-7.0499267578125</v>
      </c>
      <c r="L7">
        <v>56214</v>
      </c>
      <c r="M7">
        <v>1613.530029296875</v>
      </c>
      <c r="N7">
        <v>1698.52001953125</v>
      </c>
      <c r="O7">
        <v>1599.9599609375</v>
      </c>
      <c r="P7">
        <v>1637.5299886067708</v>
      </c>
      <c r="Q7">
        <v>1618.760009765625</v>
      </c>
      <c r="R7">
        <v>1698.52001953125</v>
      </c>
      <c r="S7">
        <v>1466.969970703125</v>
      </c>
      <c r="T7">
        <v>1593.5733235677083</v>
      </c>
    </row>
    <row r="8" spans="1:20" x14ac:dyDescent="0.35">
      <c r="A8" s="1">
        <v>45877.379166666666</v>
      </c>
      <c r="B8" s="147" t="s">
        <v>39</v>
      </c>
      <c r="C8">
        <v>1728.5999755859375</v>
      </c>
      <c r="D8">
        <v>1728.699951171875</v>
      </c>
      <c r="E8">
        <v>1727.699951171875</v>
      </c>
      <c r="F8">
        <v>1728</v>
      </c>
      <c r="G8">
        <v>355</v>
      </c>
      <c r="H8">
        <v>6830</v>
      </c>
      <c r="I8">
        <v>1.8552592076102571E-3</v>
      </c>
      <c r="J8">
        <v>3.199951171875</v>
      </c>
      <c r="K8">
        <v>-6.8499755859375</v>
      </c>
      <c r="L8">
        <v>56214</v>
      </c>
      <c r="M8">
        <v>1613.530029296875</v>
      </c>
      <c r="N8">
        <v>1698.52001953125</v>
      </c>
      <c r="O8">
        <v>1599.9599609375</v>
      </c>
      <c r="P8">
        <v>1637.5299886067708</v>
      </c>
      <c r="Q8">
        <v>1618.760009765625</v>
      </c>
      <c r="R8">
        <v>1698.52001953125</v>
      </c>
      <c r="S8">
        <v>1466.969970703125</v>
      </c>
      <c r="T8">
        <v>1593.5733235677083</v>
      </c>
    </row>
    <row r="9" spans="1:20" x14ac:dyDescent="0.35">
      <c r="A9" s="1">
        <v>45877.379861111112</v>
      </c>
      <c r="B9" s="147" t="s">
        <v>39</v>
      </c>
      <c r="C9">
        <v>1729.5</v>
      </c>
      <c r="D9">
        <v>1729.800048828125</v>
      </c>
      <c r="E9">
        <v>1728.0999755859375</v>
      </c>
      <c r="F9">
        <v>1728.5</v>
      </c>
      <c r="G9">
        <v>665</v>
      </c>
      <c r="H9">
        <v>7495</v>
      </c>
      <c r="I9">
        <v>2.1451478821494963E-3</v>
      </c>
      <c r="J9">
        <v>3.699951171875</v>
      </c>
      <c r="K9">
        <v>-6.3499755859375</v>
      </c>
      <c r="L9">
        <v>56214</v>
      </c>
      <c r="M9">
        <v>1613.530029296875</v>
      </c>
      <c r="N9">
        <v>1698.52001953125</v>
      </c>
      <c r="O9">
        <v>1599.9599609375</v>
      </c>
      <c r="P9">
        <v>1637.5299886067708</v>
      </c>
      <c r="Q9">
        <v>1618.760009765625</v>
      </c>
      <c r="R9">
        <v>1698.52001953125</v>
      </c>
      <c r="S9">
        <v>1466.969970703125</v>
      </c>
      <c r="T9">
        <v>1593.5733235677083</v>
      </c>
    </row>
    <row r="10" spans="1:20" x14ac:dyDescent="0.35">
      <c r="A10" s="1">
        <v>45877.380555555559</v>
      </c>
      <c r="B10" s="147" t="s">
        <v>39</v>
      </c>
      <c r="C10">
        <v>1729.5</v>
      </c>
      <c r="D10">
        <v>1730</v>
      </c>
      <c r="E10">
        <v>1729</v>
      </c>
      <c r="F10">
        <v>1729.5</v>
      </c>
      <c r="G10">
        <v>786</v>
      </c>
      <c r="H10">
        <v>8281</v>
      </c>
      <c r="I10">
        <v>2.7249252312279743E-3</v>
      </c>
      <c r="J10">
        <v>4.699951171875</v>
      </c>
      <c r="K10">
        <v>-5.3499755859375</v>
      </c>
      <c r="L10">
        <v>56214</v>
      </c>
      <c r="M10">
        <v>1613.530029296875</v>
      </c>
      <c r="N10">
        <v>1698.52001953125</v>
      </c>
      <c r="O10">
        <v>1599.9599609375</v>
      </c>
      <c r="P10">
        <v>1637.5299886067708</v>
      </c>
      <c r="Q10">
        <v>1618.760009765625</v>
      </c>
      <c r="R10">
        <v>1698.52001953125</v>
      </c>
      <c r="S10">
        <v>1466.969970703125</v>
      </c>
      <c r="T10">
        <v>1593.5733235677083</v>
      </c>
    </row>
    <row r="11" spans="1:20" x14ac:dyDescent="0.35">
      <c r="A11" s="1">
        <v>45877.381249999999</v>
      </c>
      <c r="B11" s="147" t="s">
        <v>39</v>
      </c>
      <c r="C11">
        <v>1729.5</v>
      </c>
      <c r="D11">
        <v>1729.5999755859375</v>
      </c>
      <c r="E11">
        <v>1729.0999755859375</v>
      </c>
      <c r="F11">
        <v>1729.5</v>
      </c>
      <c r="G11">
        <v>272</v>
      </c>
      <c r="H11">
        <v>8553</v>
      </c>
      <c r="I11">
        <v>2.7249252312279743E-3</v>
      </c>
      <c r="J11">
        <v>4.699951171875</v>
      </c>
      <c r="K11">
        <v>-5.3499755859375</v>
      </c>
      <c r="L11">
        <v>56214</v>
      </c>
      <c r="M11">
        <v>1613.530029296875</v>
      </c>
      <c r="N11">
        <v>1698.52001953125</v>
      </c>
      <c r="O11">
        <v>1599.9599609375</v>
      </c>
      <c r="P11">
        <v>1637.5299886067708</v>
      </c>
      <c r="Q11">
        <v>1618.760009765625</v>
      </c>
      <c r="R11">
        <v>1698.52001953125</v>
      </c>
      <c r="S11">
        <v>1466.969970703125</v>
      </c>
      <c r="T11">
        <v>1593.5733235677083</v>
      </c>
    </row>
    <row r="12" spans="1:20" x14ac:dyDescent="0.35">
      <c r="A12" s="1">
        <v>45877.381944444445</v>
      </c>
      <c r="B12" s="147" t="s">
        <v>39</v>
      </c>
      <c r="C12">
        <v>1729.699951171875</v>
      </c>
      <c r="D12">
        <v>1730.199951171875</v>
      </c>
      <c r="E12">
        <v>1729.300048828125</v>
      </c>
      <c r="F12">
        <v>1729.300048828125</v>
      </c>
      <c r="G12">
        <v>454</v>
      </c>
      <c r="H12">
        <v>9007</v>
      </c>
      <c r="I12">
        <v>2.6089980708531519E-3</v>
      </c>
      <c r="J12">
        <v>4.5</v>
      </c>
      <c r="K12">
        <v>-5.5499267578125</v>
      </c>
      <c r="L12">
        <v>56214</v>
      </c>
      <c r="M12">
        <v>1613.530029296875</v>
      </c>
      <c r="N12">
        <v>1698.52001953125</v>
      </c>
      <c r="O12">
        <v>1599.9599609375</v>
      </c>
      <c r="P12">
        <v>1637.5299886067708</v>
      </c>
      <c r="Q12">
        <v>1618.760009765625</v>
      </c>
      <c r="R12">
        <v>1698.52001953125</v>
      </c>
      <c r="S12">
        <v>1466.969970703125</v>
      </c>
      <c r="T12">
        <v>1593.5733235677083</v>
      </c>
    </row>
    <row r="13" spans="1:20" x14ac:dyDescent="0.35">
      <c r="A13" s="1">
        <v>45877.382638888892</v>
      </c>
      <c r="B13" s="147" t="s">
        <v>39</v>
      </c>
      <c r="C13">
        <v>1728.699951171875</v>
      </c>
      <c r="D13">
        <v>1730.0999755859375</v>
      </c>
      <c r="E13">
        <v>1728.699951171875</v>
      </c>
      <c r="F13">
        <v>1729.699951171875</v>
      </c>
      <c r="G13">
        <v>480</v>
      </c>
      <c r="H13">
        <v>9487</v>
      </c>
      <c r="I13">
        <v>2.8408523916027971E-3</v>
      </c>
      <c r="J13">
        <v>4.89990234375</v>
      </c>
      <c r="K13">
        <v>-5.1500244140625</v>
      </c>
      <c r="L13">
        <v>56214</v>
      </c>
      <c r="M13">
        <v>1613.530029296875</v>
      </c>
      <c r="N13">
        <v>1698.52001953125</v>
      </c>
      <c r="O13">
        <v>1599.9599609375</v>
      </c>
      <c r="P13">
        <v>1637.5299886067708</v>
      </c>
      <c r="Q13">
        <v>1618.760009765625</v>
      </c>
      <c r="R13">
        <v>1698.52001953125</v>
      </c>
      <c r="S13">
        <v>1466.969970703125</v>
      </c>
      <c r="T13">
        <v>1593.5733235677083</v>
      </c>
    </row>
    <row r="14" spans="1:20" x14ac:dyDescent="0.35">
      <c r="A14" s="1">
        <v>45877.383333333331</v>
      </c>
      <c r="B14" s="147" t="s">
        <v>39</v>
      </c>
      <c r="C14">
        <v>1727.800048828125</v>
      </c>
      <c r="D14">
        <v>1728.800048828125</v>
      </c>
      <c r="E14">
        <v>1727.4000244140625</v>
      </c>
      <c r="F14">
        <v>1728.5999755859375</v>
      </c>
      <c r="G14">
        <v>1026</v>
      </c>
      <c r="H14">
        <v>10513</v>
      </c>
      <c r="I14">
        <v>2.2031114623369077E-3</v>
      </c>
      <c r="J14">
        <v>3.7999267578125</v>
      </c>
      <c r="K14">
        <v>-6.25</v>
      </c>
      <c r="L14">
        <v>56214</v>
      </c>
      <c r="M14">
        <v>1613.530029296875</v>
      </c>
      <c r="N14">
        <v>1698.52001953125</v>
      </c>
      <c r="O14">
        <v>1599.9599609375</v>
      </c>
      <c r="P14">
        <v>1637.5299886067708</v>
      </c>
      <c r="Q14">
        <v>1618.760009765625</v>
      </c>
      <c r="R14">
        <v>1698.52001953125</v>
      </c>
      <c r="S14">
        <v>1466.969970703125</v>
      </c>
      <c r="T14">
        <v>1593.5733235677083</v>
      </c>
    </row>
    <row r="15" spans="1:20" x14ac:dyDescent="0.35">
      <c r="A15" s="1">
        <v>45877.384027777778</v>
      </c>
      <c r="B15" s="147" t="s">
        <v>39</v>
      </c>
      <c r="C15">
        <v>1727.800048828125</v>
      </c>
      <c r="D15">
        <v>1728.4000244140625</v>
      </c>
      <c r="E15">
        <v>1727.4000244140625</v>
      </c>
      <c r="F15">
        <v>1727.800048828125</v>
      </c>
      <c r="G15">
        <v>563</v>
      </c>
      <c r="H15">
        <v>11076</v>
      </c>
      <c r="I15">
        <v>1.7393320472354344E-3</v>
      </c>
      <c r="J15">
        <v>3</v>
      </c>
      <c r="K15">
        <v>-7.0499267578125</v>
      </c>
      <c r="L15">
        <v>56214</v>
      </c>
      <c r="M15">
        <v>1613.530029296875</v>
      </c>
      <c r="N15">
        <v>1698.52001953125</v>
      </c>
      <c r="O15">
        <v>1599.9599609375</v>
      </c>
      <c r="P15">
        <v>1637.5299886067708</v>
      </c>
      <c r="Q15">
        <v>1618.760009765625</v>
      </c>
      <c r="R15">
        <v>1698.52001953125</v>
      </c>
      <c r="S15">
        <v>1466.969970703125</v>
      </c>
      <c r="T15">
        <v>1593.5733235677083</v>
      </c>
    </row>
    <row r="16" spans="1:20" x14ac:dyDescent="0.35">
      <c r="A16" s="1">
        <v>45877.384722222225</v>
      </c>
      <c r="B16" s="147" t="s">
        <v>39</v>
      </c>
      <c r="C16">
        <v>1727.300048828125</v>
      </c>
      <c r="D16">
        <v>1728</v>
      </c>
      <c r="E16">
        <v>1726.5999755859375</v>
      </c>
      <c r="F16">
        <v>1727.5999755859375</v>
      </c>
      <c r="G16">
        <v>856</v>
      </c>
      <c r="H16">
        <v>11932</v>
      </c>
      <c r="I16">
        <v>1.6233341132584295E-3</v>
      </c>
      <c r="J16">
        <v>2.7999267578125</v>
      </c>
      <c r="K16">
        <v>-7.25</v>
      </c>
      <c r="L16">
        <v>56214</v>
      </c>
      <c r="M16">
        <v>1613.530029296875</v>
      </c>
      <c r="N16">
        <v>1698.52001953125</v>
      </c>
      <c r="O16">
        <v>1599.9599609375</v>
      </c>
      <c r="P16">
        <v>1637.5299886067708</v>
      </c>
      <c r="Q16">
        <v>1618.760009765625</v>
      </c>
      <c r="R16">
        <v>1698.52001953125</v>
      </c>
      <c r="S16">
        <v>1466.969970703125</v>
      </c>
      <c r="T16">
        <v>1593.5733235677083</v>
      </c>
    </row>
    <row r="17" spans="1:20" x14ac:dyDescent="0.35">
      <c r="A17" s="1">
        <v>45877.385416666664</v>
      </c>
      <c r="B17" s="147" t="s">
        <v>39</v>
      </c>
      <c r="C17">
        <v>1727.9000244140625</v>
      </c>
      <c r="D17">
        <v>1728</v>
      </c>
      <c r="E17">
        <v>1727</v>
      </c>
      <c r="F17">
        <v>1727.5</v>
      </c>
      <c r="G17">
        <v>972</v>
      </c>
      <c r="H17">
        <v>12904</v>
      </c>
      <c r="I17">
        <v>1.5653705330710181E-3</v>
      </c>
      <c r="J17">
        <v>2.699951171875</v>
      </c>
      <c r="K17">
        <v>-7.3499755859375</v>
      </c>
      <c r="L17">
        <v>56214</v>
      </c>
      <c r="M17">
        <v>1613.530029296875</v>
      </c>
      <c r="N17">
        <v>1698.52001953125</v>
      </c>
      <c r="O17">
        <v>1599.9599609375</v>
      </c>
      <c r="P17">
        <v>1637.5299886067708</v>
      </c>
      <c r="Q17">
        <v>1618.760009765625</v>
      </c>
      <c r="R17">
        <v>1698.52001953125</v>
      </c>
      <c r="S17">
        <v>1466.969970703125</v>
      </c>
      <c r="T17">
        <v>1593.5733235677083</v>
      </c>
    </row>
    <row r="18" spans="1:20" x14ac:dyDescent="0.35">
      <c r="A18" s="1">
        <v>45877.386111111111</v>
      </c>
      <c r="B18" s="147" t="s">
        <v>39</v>
      </c>
      <c r="C18">
        <v>1729.800048828125</v>
      </c>
      <c r="D18">
        <v>1729.9000244140625</v>
      </c>
      <c r="E18">
        <v>1726.5</v>
      </c>
      <c r="F18">
        <v>1727.800048828125</v>
      </c>
      <c r="G18">
        <v>1317</v>
      </c>
      <c r="H18">
        <v>14221</v>
      </c>
      <c r="I18">
        <v>1.7393320472354344E-3</v>
      </c>
      <c r="J18">
        <v>3</v>
      </c>
      <c r="K18">
        <v>-7.0499267578125</v>
      </c>
      <c r="L18">
        <v>56214</v>
      </c>
      <c r="M18">
        <v>1613.530029296875</v>
      </c>
      <c r="N18">
        <v>1698.52001953125</v>
      </c>
      <c r="O18">
        <v>1599.9599609375</v>
      </c>
      <c r="P18">
        <v>1637.5299886067708</v>
      </c>
      <c r="Q18">
        <v>1618.760009765625</v>
      </c>
      <c r="R18">
        <v>1698.52001953125</v>
      </c>
      <c r="S18">
        <v>1466.969970703125</v>
      </c>
      <c r="T18">
        <v>1593.5733235677083</v>
      </c>
    </row>
    <row r="19" spans="1:20" x14ac:dyDescent="0.35">
      <c r="A19" s="1">
        <v>45877.386805555558</v>
      </c>
      <c r="B19" s="147" t="s">
        <v>39</v>
      </c>
      <c r="C19">
        <v>1732.0999755859375</v>
      </c>
      <c r="D19">
        <v>1732.199951171875</v>
      </c>
      <c r="E19">
        <v>1729.0999755859375</v>
      </c>
      <c r="F19">
        <v>1729.5</v>
      </c>
      <c r="G19">
        <v>2073</v>
      </c>
      <c r="H19">
        <v>16294</v>
      </c>
      <c r="I19">
        <v>2.7249252312279743E-3</v>
      </c>
      <c r="J19">
        <v>4.699951171875</v>
      </c>
      <c r="K19">
        <v>-5.3499755859375</v>
      </c>
      <c r="L19">
        <v>56214</v>
      </c>
      <c r="M19">
        <v>1613.530029296875</v>
      </c>
      <c r="N19">
        <v>1698.52001953125</v>
      </c>
      <c r="O19">
        <v>1599.9599609375</v>
      </c>
      <c r="P19">
        <v>1637.5299886067708</v>
      </c>
      <c r="Q19">
        <v>1618.760009765625</v>
      </c>
      <c r="R19">
        <v>1698.52001953125</v>
      </c>
      <c r="S19">
        <v>1466.969970703125</v>
      </c>
      <c r="T19">
        <v>1593.5733235677083</v>
      </c>
    </row>
    <row r="20" spans="1:20" x14ac:dyDescent="0.35">
      <c r="A20" s="1">
        <v>45877.387499999997</v>
      </c>
      <c r="B20" s="147" t="s">
        <v>39</v>
      </c>
      <c r="C20">
        <v>1728.5999755859375</v>
      </c>
      <c r="D20">
        <v>1732.199951171875</v>
      </c>
      <c r="E20">
        <v>1726.5</v>
      </c>
      <c r="F20">
        <v>1731.5</v>
      </c>
      <c r="G20">
        <v>1038</v>
      </c>
      <c r="H20">
        <v>17332</v>
      </c>
      <c r="I20">
        <v>3.8844799293849307E-3</v>
      </c>
      <c r="J20">
        <v>6.699951171875</v>
      </c>
      <c r="K20">
        <v>-3.3499755859375</v>
      </c>
      <c r="L20">
        <v>56214</v>
      </c>
      <c r="M20">
        <v>1613.530029296875</v>
      </c>
      <c r="N20">
        <v>1698.52001953125</v>
      </c>
      <c r="O20">
        <v>1599.9599609375</v>
      </c>
      <c r="P20">
        <v>1637.5299886067708</v>
      </c>
      <c r="Q20">
        <v>1618.760009765625</v>
      </c>
      <c r="R20">
        <v>1698.52001953125</v>
      </c>
      <c r="S20">
        <v>1466.969970703125</v>
      </c>
      <c r="T20">
        <v>1593.5733235677083</v>
      </c>
    </row>
    <row r="21" spans="1:20" x14ac:dyDescent="0.35">
      <c r="A21" s="1">
        <v>45877.388194444444</v>
      </c>
      <c r="B21" s="147" t="s">
        <v>39</v>
      </c>
      <c r="C21">
        <v>1726.4000244140625</v>
      </c>
      <c r="D21">
        <v>1729.0999755859375</v>
      </c>
      <c r="E21">
        <v>1726.300048828125</v>
      </c>
      <c r="F21">
        <v>1728.5999755859375</v>
      </c>
      <c r="G21">
        <v>891</v>
      </c>
      <c r="H21">
        <v>18223</v>
      </c>
      <c r="I21">
        <v>2.2031114623369077E-3</v>
      </c>
      <c r="J21">
        <v>3.7999267578125</v>
      </c>
      <c r="K21">
        <v>-6.25</v>
      </c>
      <c r="L21">
        <v>56214</v>
      </c>
      <c r="M21">
        <v>1613.530029296875</v>
      </c>
      <c r="N21">
        <v>1698.52001953125</v>
      </c>
      <c r="O21">
        <v>1599.9599609375</v>
      </c>
      <c r="P21">
        <v>1637.5299886067708</v>
      </c>
      <c r="Q21">
        <v>1618.760009765625</v>
      </c>
      <c r="R21">
        <v>1698.52001953125</v>
      </c>
      <c r="S21">
        <v>1466.969970703125</v>
      </c>
      <c r="T21">
        <v>1593.5733235677083</v>
      </c>
    </row>
    <row r="22" spans="1:20" x14ac:dyDescent="0.35">
      <c r="A22" s="1">
        <v>45877.388888888891</v>
      </c>
      <c r="B22" s="147" t="s">
        <v>39</v>
      </c>
      <c r="C22">
        <v>1726.5</v>
      </c>
      <c r="D22">
        <v>1727</v>
      </c>
      <c r="E22">
        <v>1725.199951171875</v>
      </c>
      <c r="F22">
        <v>1726.4000244140625</v>
      </c>
      <c r="G22">
        <v>1970</v>
      </c>
      <c r="H22">
        <v>20193</v>
      </c>
      <c r="I22">
        <v>9.2762960380512853E-4</v>
      </c>
      <c r="J22">
        <v>1.5999755859375</v>
      </c>
      <c r="K22">
        <v>-8.449951171875</v>
      </c>
      <c r="L22">
        <v>56214</v>
      </c>
      <c r="M22">
        <v>1613.530029296875</v>
      </c>
      <c r="N22">
        <v>1698.52001953125</v>
      </c>
      <c r="O22">
        <v>1599.9599609375</v>
      </c>
      <c r="P22">
        <v>1637.5299886067708</v>
      </c>
      <c r="Q22">
        <v>1618.760009765625</v>
      </c>
      <c r="R22">
        <v>1698.52001953125</v>
      </c>
      <c r="S22">
        <v>1466.969970703125</v>
      </c>
      <c r="T22">
        <v>1593.5733235677083</v>
      </c>
    </row>
    <row r="23" spans="1:20" x14ac:dyDescent="0.35">
      <c r="A23" s="1">
        <v>45877.38958333333</v>
      </c>
      <c r="B23" s="147" t="s">
        <v>39</v>
      </c>
      <c r="C23">
        <v>1725.5999755859375</v>
      </c>
      <c r="D23">
        <v>1727.0999755859375</v>
      </c>
      <c r="E23">
        <v>1725.300048828125</v>
      </c>
      <c r="F23">
        <v>1726.300048828125</v>
      </c>
      <c r="G23">
        <v>809</v>
      </c>
      <c r="H23">
        <v>21002</v>
      </c>
      <c r="I23">
        <v>8.6966602361771722E-4</v>
      </c>
      <c r="J23">
        <v>1.5</v>
      </c>
      <c r="K23">
        <v>-8.5499267578125</v>
      </c>
      <c r="L23">
        <v>56214</v>
      </c>
      <c r="M23">
        <v>1613.530029296875</v>
      </c>
      <c r="N23">
        <v>1698.52001953125</v>
      </c>
      <c r="O23">
        <v>1599.9599609375</v>
      </c>
      <c r="P23">
        <v>1637.5299886067708</v>
      </c>
      <c r="Q23">
        <v>1618.760009765625</v>
      </c>
      <c r="R23">
        <v>1698.52001953125</v>
      </c>
      <c r="S23">
        <v>1466.969970703125</v>
      </c>
      <c r="T23">
        <v>1593.5733235677083</v>
      </c>
    </row>
    <row r="24" spans="1:20" x14ac:dyDescent="0.35">
      <c r="A24" s="1">
        <v>45877.390277777777</v>
      </c>
      <c r="B24" s="147" t="s">
        <v>39</v>
      </c>
      <c r="C24">
        <v>1726.800048828125</v>
      </c>
      <c r="D24">
        <v>1727</v>
      </c>
      <c r="E24">
        <v>1725.199951171875</v>
      </c>
      <c r="F24">
        <v>1725.5999755859375</v>
      </c>
      <c r="G24">
        <v>829</v>
      </c>
      <c r="H24">
        <v>21831</v>
      </c>
      <c r="I24">
        <v>4.6377941510147304E-4</v>
      </c>
      <c r="J24">
        <v>0.7999267578125</v>
      </c>
      <c r="K24">
        <v>-9.25</v>
      </c>
      <c r="L24">
        <v>56214</v>
      </c>
      <c r="M24">
        <v>1613.530029296875</v>
      </c>
      <c r="N24">
        <v>1698.52001953125</v>
      </c>
      <c r="O24">
        <v>1599.9599609375</v>
      </c>
      <c r="P24">
        <v>1637.5299886067708</v>
      </c>
      <c r="Q24">
        <v>1618.760009765625</v>
      </c>
      <c r="R24">
        <v>1698.52001953125</v>
      </c>
      <c r="S24">
        <v>1466.969970703125</v>
      </c>
      <c r="T24">
        <v>1593.5733235677083</v>
      </c>
    </row>
    <row r="25" spans="1:20" x14ac:dyDescent="0.35">
      <c r="A25" s="1">
        <v>45877.390972222223</v>
      </c>
      <c r="B25" s="147" t="s">
        <v>39</v>
      </c>
      <c r="C25">
        <v>1726.199951171875</v>
      </c>
      <c r="D25">
        <v>1727.300048828125</v>
      </c>
      <c r="E25">
        <v>1725.5999755859375</v>
      </c>
      <c r="F25">
        <v>1726.800048828125</v>
      </c>
      <c r="G25">
        <v>570</v>
      </c>
      <c r="H25">
        <v>22401</v>
      </c>
      <c r="I25">
        <v>1.1595546981569562E-3</v>
      </c>
      <c r="J25">
        <v>2</v>
      </c>
      <c r="K25">
        <v>-8.0499267578125</v>
      </c>
      <c r="L25">
        <v>56214</v>
      </c>
      <c r="M25">
        <v>1613.530029296875</v>
      </c>
      <c r="N25">
        <v>1698.52001953125</v>
      </c>
      <c r="O25">
        <v>1599.9599609375</v>
      </c>
      <c r="P25">
        <v>1637.5299886067708</v>
      </c>
      <c r="Q25">
        <v>1618.760009765625</v>
      </c>
      <c r="R25">
        <v>1698.52001953125</v>
      </c>
      <c r="S25">
        <v>1466.969970703125</v>
      </c>
      <c r="T25">
        <v>1593.5733235677083</v>
      </c>
    </row>
    <row r="26" spans="1:20" x14ac:dyDescent="0.35">
      <c r="A26" s="1">
        <v>45877.39166666667</v>
      </c>
      <c r="B26" s="147" t="s">
        <v>39</v>
      </c>
      <c r="C26">
        <v>1727.4000244140625</v>
      </c>
      <c r="D26">
        <v>1727.9000244140625</v>
      </c>
      <c r="E26">
        <v>1725.800048828125</v>
      </c>
      <c r="F26">
        <v>1726.5999755859375</v>
      </c>
      <c r="G26">
        <v>929</v>
      </c>
      <c r="H26">
        <v>23330</v>
      </c>
      <c r="I26">
        <v>1.0435567641799513E-3</v>
      </c>
      <c r="J26">
        <v>1.7999267578125</v>
      </c>
      <c r="K26">
        <v>-8.25</v>
      </c>
      <c r="L26">
        <v>56214</v>
      </c>
      <c r="M26">
        <v>1613.530029296875</v>
      </c>
      <c r="N26">
        <v>1698.52001953125</v>
      </c>
      <c r="O26">
        <v>1599.9599609375</v>
      </c>
      <c r="P26">
        <v>1637.5299886067708</v>
      </c>
      <c r="Q26">
        <v>1618.760009765625</v>
      </c>
      <c r="R26">
        <v>1698.52001953125</v>
      </c>
      <c r="S26">
        <v>1466.969970703125</v>
      </c>
      <c r="T26">
        <v>1593.5733235677083</v>
      </c>
    </row>
    <row r="27" spans="1:20" x14ac:dyDescent="0.35">
      <c r="A27" s="1">
        <v>45877.392361111109</v>
      </c>
      <c r="B27" s="147" t="s">
        <v>39</v>
      </c>
      <c r="C27">
        <v>1726.5999755859375</v>
      </c>
      <c r="D27">
        <v>1728.800048828125</v>
      </c>
      <c r="E27">
        <v>1726</v>
      </c>
      <c r="F27">
        <v>1727.9000244140625</v>
      </c>
      <c r="G27">
        <v>918</v>
      </c>
      <c r="H27">
        <v>24248</v>
      </c>
      <c r="I27">
        <v>1.7972956274228459E-3</v>
      </c>
      <c r="J27">
        <v>3.0999755859375</v>
      </c>
      <c r="K27">
        <v>-6.949951171875</v>
      </c>
      <c r="L27">
        <v>56214</v>
      </c>
      <c r="M27">
        <v>1613.530029296875</v>
      </c>
      <c r="N27">
        <v>1698.52001953125</v>
      </c>
      <c r="O27">
        <v>1599.9599609375</v>
      </c>
      <c r="P27">
        <v>1637.5299886067708</v>
      </c>
      <c r="Q27">
        <v>1618.760009765625</v>
      </c>
      <c r="R27">
        <v>1698.52001953125</v>
      </c>
      <c r="S27">
        <v>1466.969970703125</v>
      </c>
      <c r="T27">
        <v>1593.5733235677083</v>
      </c>
    </row>
    <row r="28" spans="1:20" x14ac:dyDescent="0.35">
      <c r="A28" s="1">
        <v>45877.393055555556</v>
      </c>
      <c r="B28" s="147" t="s">
        <v>39</v>
      </c>
      <c r="C28">
        <v>1724.4000244140625</v>
      </c>
      <c r="D28">
        <v>1727</v>
      </c>
      <c r="E28">
        <v>1724.4000244140625</v>
      </c>
      <c r="F28">
        <v>1727</v>
      </c>
      <c r="G28">
        <v>1773</v>
      </c>
      <c r="H28">
        <v>26021</v>
      </c>
      <c r="I28">
        <v>1.2754818585317791E-3</v>
      </c>
      <c r="J28">
        <v>2.199951171875</v>
      </c>
      <c r="K28">
        <v>-7.8499755859375</v>
      </c>
      <c r="L28">
        <v>56214</v>
      </c>
      <c r="M28">
        <v>1613.530029296875</v>
      </c>
      <c r="N28">
        <v>1698.52001953125</v>
      </c>
      <c r="O28">
        <v>1599.9599609375</v>
      </c>
      <c r="P28">
        <v>1637.5299886067708</v>
      </c>
      <c r="Q28">
        <v>1618.760009765625</v>
      </c>
      <c r="R28">
        <v>1698.52001953125</v>
      </c>
      <c r="S28">
        <v>1466.969970703125</v>
      </c>
      <c r="T28">
        <v>1593.5733235677083</v>
      </c>
    </row>
    <row r="29" spans="1:20" x14ac:dyDescent="0.35">
      <c r="A29" s="1">
        <v>45877.393750000003</v>
      </c>
      <c r="B29" s="147" t="s">
        <v>39</v>
      </c>
      <c r="C29">
        <v>1726.0999755859375</v>
      </c>
      <c r="D29">
        <v>1727.800048828125</v>
      </c>
      <c r="E29">
        <v>1724.4000244140625</v>
      </c>
      <c r="F29">
        <v>1724.4000244140625</v>
      </c>
      <c r="G29">
        <v>931</v>
      </c>
      <c r="H29">
        <v>26952</v>
      </c>
      <c r="I29">
        <v>-2.3192509435182774E-4</v>
      </c>
      <c r="J29">
        <v>-0.4000244140625</v>
      </c>
      <c r="K29">
        <v>-10.449951171875</v>
      </c>
      <c r="L29">
        <v>56214</v>
      </c>
      <c r="M29">
        <v>1613.530029296875</v>
      </c>
      <c r="N29">
        <v>1698.52001953125</v>
      </c>
      <c r="O29">
        <v>1599.9599609375</v>
      </c>
      <c r="P29">
        <v>1637.5299886067708</v>
      </c>
      <c r="Q29">
        <v>1618.760009765625</v>
      </c>
      <c r="R29">
        <v>1698.52001953125</v>
      </c>
      <c r="S29">
        <v>1466.969970703125</v>
      </c>
      <c r="T29">
        <v>1593.5733235677083</v>
      </c>
    </row>
    <row r="30" spans="1:20" x14ac:dyDescent="0.35">
      <c r="A30" s="1">
        <v>45877.394444444442</v>
      </c>
      <c r="B30" s="147" t="s">
        <v>39</v>
      </c>
      <c r="C30">
        <v>1726.699951171875</v>
      </c>
      <c r="D30">
        <v>1727.5999755859375</v>
      </c>
      <c r="E30">
        <v>1725.4000244140625</v>
      </c>
      <c r="F30">
        <v>1725.5</v>
      </c>
      <c r="G30">
        <v>558</v>
      </c>
      <c r="H30">
        <v>27510</v>
      </c>
      <c r="I30">
        <v>4.0581583491406173E-4</v>
      </c>
      <c r="J30">
        <v>0.699951171875</v>
      </c>
      <c r="K30">
        <v>-9.3499755859375</v>
      </c>
      <c r="L30">
        <v>56214</v>
      </c>
      <c r="M30">
        <v>1613.530029296875</v>
      </c>
      <c r="N30">
        <v>1698.52001953125</v>
      </c>
      <c r="O30">
        <v>1599.9599609375</v>
      </c>
      <c r="P30">
        <v>1637.5299886067708</v>
      </c>
      <c r="Q30">
        <v>1618.760009765625</v>
      </c>
      <c r="R30">
        <v>1698.52001953125</v>
      </c>
      <c r="S30">
        <v>1466.969970703125</v>
      </c>
      <c r="T30">
        <v>1593.5733235677083</v>
      </c>
    </row>
    <row r="31" spans="1:20" x14ac:dyDescent="0.35">
      <c r="A31" s="1">
        <v>45877.395138888889</v>
      </c>
      <c r="B31" s="147" t="s">
        <v>39</v>
      </c>
      <c r="C31">
        <v>1726.699951171875</v>
      </c>
      <c r="D31">
        <v>1726.800048828125</v>
      </c>
      <c r="E31">
        <v>1725</v>
      </c>
      <c r="F31">
        <v>1726</v>
      </c>
      <c r="G31">
        <v>611</v>
      </c>
      <c r="H31">
        <v>28121</v>
      </c>
      <c r="I31">
        <v>6.9570450945330084E-4</v>
      </c>
      <c r="J31">
        <v>1.199951171875</v>
      </c>
      <c r="K31">
        <v>-8.8499755859375</v>
      </c>
      <c r="L31">
        <v>56214</v>
      </c>
      <c r="M31">
        <v>1613.530029296875</v>
      </c>
      <c r="N31">
        <v>1698.52001953125</v>
      </c>
      <c r="O31">
        <v>1599.9599609375</v>
      </c>
      <c r="P31">
        <v>1637.5299886067708</v>
      </c>
      <c r="Q31">
        <v>1618.760009765625</v>
      </c>
      <c r="R31">
        <v>1698.52001953125</v>
      </c>
      <c r="S31">
        <v>1466.969970703125</v>
      </c>
      <c r="T31">
        <v>1593.5733235677083</v>
      </c>
    </row>
    <row r="32" spans="1:20" x14ac:dyDescent="0.35">
      <c r="A32" s="1">
        <v>45877.395833333336</v>
      </c>
      <c r="B32" s="147" t="s">
        <v>39</v>
      </c>
      <c r="C32">
        <v>1727.0999755859375</v>
      </c>
      <c r="D32">
        <v>1727.5</v>
      </c>
      <c r="E32">
        <v>1725.699951171875</v>
      </c>
      <c r="F32">
        <v>1726.199951171875</v>
      </c>
      <c r="G32">
        <v>640</v>
      </c>
      <c r="H32">
        <v>28761</v>
      </c>
      <c r="I32">
        <v>8.1163166982812346E-4</v>
      </c>
      <c r="J32">
        <v>1.39990234375</v>
      </c>
      <c r="K32">
        <v>-8.6500244140625</v>
      </c>
      <c r="L32">
        <v>56214</v>
      </c>
      <c r="M32">
        <v>1613.530029296875</v>
      </c>
      <c r="N32">
        <v>1698.52001953125</v>
      </c>
      <c r="O32">
        <v>1599.9599609375</v>
      </c>
      <c r="P32">
        <v>1637.5299886067708</v>
      </c>
      <c r="Q32">
        <v>1618.760009765625</v>
      </c>
      <c r="R32">
        <v>1698.52001953125</v>
      </c>
      <c r="S32">
        <v>1466.969970703125</v>
      </c>
      <c r="T32">
        <v>1593.5733235677083</v>
      </c>
    </row>
    <row r="33" spans="1:20" x14ac:dyDescent="0.35">
      <c r="A33" s="1">
        <v>45877.396527777775</v>
      </c>
      <c r="B33" s="147" t="s">
        <v>39</v>
      </c>
      <c r="C33">
        <v>1726.0999755859375</v>
      </c>
      <c r="D33">
        <v>1727.0999755859375</v>
      </c>
      <c r="E33">
        <v>1725.699951171875</v>
      </c>
      <c r="F33">
        <v>1727.0999755859375</v>
      </c>
      <c r="G33">
        <v>399</v>
      </c>
      <c r="H33">
        <v>29160</v>
      </c>
      <c r="I33">
        <v>1.3334454387191903E-3</v>
      </c>
      <c r="J33">
        <v>2.2999267578125</v>
      </c>
      <c r="K33">
        <v>-7.75</v>
      </c>
      <c r="L33">
        <v>56214</v>
      </c>
      <c r="M33">
        <v>1613.530029296875</v>
      </c>
      <c r="N33">
        <v>1698.52001953125</v>
      </c>
      <c r="O33">
        <v>1599.9599609375</v>
      </c>
      <c r="P33">
        <v>1637.5299886067708</v>
      </c>
      <c r="Q33">
        <v>1618.760009765625</v>
      </c>
      <c r="R33">
        <v>1698.52001953125</v>
      </c>
      <c r="S33">
        <v>1466.969970703125</v>
      </c>
      <c r="T33">
        <v>1593.5733235677083</v>
      </c>
    </row>
    <row r="34" spans="1:20" x14ac:dyDescent="0.35">
      <c r="A34" s="1">
        <v>45877.397222222222</v>
      </c>
      <c r="B34" s="147" t="s">
        <v>39</v>
      </c>
      <c r="C34">
        <v>1725.4000244140625</v>
      </c>
      <c r="D34">
        <v>1726.5</v>
      </c>
      <c r="E34">
        <v>1724.9000244140625</v>
      </c>
      <c r="F34">
        <v>1726</v>
      </c>
      <c r="G34">
        <v>424</v>
      </c>
      <c r="H34">
        <v>29584</v>
      </c>
      <c r="I34">
        <v>6.9570450945330084E-4</v>
      </c>
      <c r="J34">
        <v>1.199951171875</v>
      </c>
      <c r="K34">
        <v>-8.8499755859375</v>
      </c>
      <c r="L34">
        <v>56214</v>
      </c>
      <c r="M34">
        <v>1613.530029296875</v>
      </c>
      <c r="N34">
        <v>1698.52001953125</v>
      </c>
      <c r="O34">
        <v>1599.9599609375</v>
      </c>
      <c r="P34">
        <v>1637.5299886067708</v>
      </c>
      <c r="Q34">
        <v>1618.760009765625</v>
      </c>
      <c r="R34">
        <v>1698.52001953125</v>
      </c>
      <c r="S34">
        <v>1466.969970703125</v>
      </c>
      <c r="T34">
        <v>1593.5733235677083</v>
      </c>
    </row>
    <row r="35" spans="1:20" x14ac:dyDescent="0.35">
      <c r="A35" s="1">
        <v>45877.397916666669</v>
      </c>
      <c r="B35" s="147" t="s">
        <v>39</v>
      </c>
      <c r="C35">
        <v>1726.199951171875</v>
      </c>
      <c r="D35">
        <v>1726.9000244140625</v>
      </c>
      <c r="E35">
        <v>1725</v>
      </c>
      <c r="F35">
        <v>1725.699951171875</v>
      </c>
      <c r="G35">
        <v>783</v>
      </c>
      <c r="H35">
        <v>30367</v>
      </c>
      <c r="I35">
        <v>5.2174299528888436E-4</v>
      </c>
      <c r="J35">
        <v>0.89990234375</v>
      </c>
      <c r="K35">
        <v>-9.1500244140625</v>
      </c>
      <c r="L35">
        <v>56214</v>
      </c>
      <c r="M35">
        <v>1613.530029296875</v>
      </c>
      <c r="N35">
        <v>1698.52001953125</v>
      </c>
      <c r="O35">
        <v>1599.9599609375</v>
      </c>
      <c r="P35">
        <v>1637.5299886067708</v>
      </c>
      <c r="Q35">
        <v>1618.760009765625</v>
      </c>
      <c r="R35">
        <v>1698.52001953125</v>
      </c>
      <c r="S35">
        <v>1466.969970703125</v>
      </c>
      <c r="T35">
        <v>1593.5733235677083</v>
      </c>
    </row>
    <row r="36" spans="1:20" x14ac:dyDescent="0.35">
      <c r="A36" s="1">
        <v>45877.398611111108</v>
      </c>
      <c r="B36" s="147" t="s">
        <v>39</v>
      </c>
      <c r="C36">
        <v>1727</v>
      </c>
      <c r="D36">
        <v>1727.5999755859375</v>
      </c>
      <c r="E36">
        <v>1726</v>
      </c>
      <c r="F36">
        <v>1726.5</v>
      </c>
      <c r="G36">
        <v>605</v>
      </c>
      <c r="H36">
        <v>30972</v>
      </c>
      <c r="I36">
        <v>9.8559318399253984E-4</v>
      </c>
      <c r="J36">
        <v>1.699951171875</v>
      </c>
      <c r="K36">
        <v>-8.3499755859375</v>
      </c>
      <c r="L36">
        <v>56214</v>
      </c>
      <c r="M36">
        <v>1613.530029296875</v>
      </c>
      <c r="N36">
        <v>1698.52001953125</v>
      </c>
      <c r="O36">
        <v>1599.9599609375</v>
      </c>
      <c r="P36">
        <v>1637.5299886067708</v>
      </c>
      <c r="Q36">
        <v>1618.760009765625</v>
      </c>
      <c r="R36">
        <v>1698.52001953125</v>
      </c>
      <c r="S36">
        <v>1466.969970703125</v>
      </c>
      <c r="T36">
        <v>1593.5733235677083</v>
      </c>
    </row>
    <row r="37" spans="1:20" x14ac:dyDescent="0.35">
      <c r="A37" s="1">
        <v>45877.399305555555</v>
      </c>
      <c r="B37" s="147" t="s">
        <v>39</v>
      </c>
      <c r="C37">
        <v>1726.300048828125</v>
      </c>
      <c r="D37">
        <v>1726.9000244140625</v>
      </c>
      <c r="E37">
        <v>1725</v>
      </c>
      <c r="F37">
        <v>1726.9000244140625</v>
      </c>
      <c r="G37">
        <v>394</v>
      </c>
      <c r="H37">
        <v>31366</v>
      </c>
      <c r="I37">
        <v>1.2175182783443676E-3</v>
      </c>
      <c r="J37">
        <v>2.0999755859375</v>
      </c>
      <c r="K37">
        <v>-7.949951171875</v>
      </c>
      <c r="L37">
        <v>56214</v>
      </c>
      <c r="M37">
        <v>1613.530029296875</v>
      </c>
      <c r="N37">
        <v>1698.52001953125</v>
      </c>
      <c r="O37">
        <v>1599.9599609375</v>
      </c>
      <c r="P37">
        <v>1637.5299886067708</v>
      </c>
      <c r="Q37">
        <v>1618.760009765625</v>
      </c>
      <c r="R37">
        <v>1698.52001953125</v>
      </c>
      <c r="S37">
        <v>1466.969970703125</v>
      </c>
      <c r="T37">
        <v>1593.5733235677083</v>
      </c>
    </row>
    <row r="38" spans="1:20" x14ac:dyDescent="0.35">
      <c r="A38" s="1">
        <v>45877.4</v>
      </c>
      <c r="B38" s="147" t="s">
        <v>39</v>
      </c>
      <c r="C38">
        <v>1723.300048828125</v>
      </c>
      <c r="D38">
        <v>1726.300048828125</v>
      </c>
      <c r="E38">
        <v>1722</v>
      </c>
      <c r="F38">
        <v>1725.300048828125</v>
      </c>
      <c r="G38">
        <v>1750</v>
      </c>
      <c r="H38">
        <v>33116</v>
      </c>
      <c r="I38">
        <v>2.8988867453923905E-4</v>
      </c>
      <c r="J38">
        <v>0.5</v>
      </c>
      <c r="K38">
        <v>-9.5499267578125</v>
      </c>
      <c r="L38">
        <v>56214</v>
      </c>
      <c r="M38">
        <v>1613.530029296875</v>
      </c>
      <c r="N38">
        <v>1698.52001953125</v>
      </c>
      <c r="O38">
        <v>1599.9599609375</v>
      </c>
      <c r="P38">
        <v>1637.5299886067708</v>
      </c>
      <c r="Q38">
        <v>1618.760009765625</v>
      </c>
      <c r="R38">
        <v>1698.52001953125</v>
      </c>
      <c r="S38">
        <v>1466.969970703125</v>
      </c>
      <c r="T38">
        <v>1593.5733235677083</v>
      </c>
    </row>
    <row r="39" spans="1:20" x14ac:dyDescent="0.35">
      <c r="A39" s="1">
        <v>45877.400694444441</v>
      </c>
      <c r="B39" s="147" t="s">
        <v>39</v>
      </c>
      <c r="C39">
        <v>1724.800048828125</v>
      </c>
      <c r="D39">
        <v>1725</v>
      </c>
      <c r="E39">
        <v>1722.4000244140625</v>
      </c>
      <c r="F39">
        <v>1723.4000244140625</v>
      </c>
      <c r="G39">
        <v>1095</v>
      </c>
      <c r="H39">
        <v>34211</v>
      </c>
      <c r="I39">
        <v>-8.117024434303059E-4</v>
      </c>
      <c r="J39">
        <v>-1.4000244140625</v>
      </c>
      <c r="K39">
        <v>-11.449951171875</v>
      </c>
      <c r="L39">
        <v>56214</v>
      </c>
      <c r="M39">
        <v>1613.530029296875</v>
      </c>
      <c r="N39">
        <v>1698.52001953125</v>
      </c>
      <c r="O39">
        <v>1599.9599609375</v>
      </c>
      <c r="P39">
        <v>1637.5299886067708</v>
      </c>
      <c r="Q39">
        <v>1618.760009765625</v>
      </c>
      <c r="R39">
        <v>1698.52001953125</v>
      </c>
      <c r="S39">
        <v>1466.969970703125</v>
      </c>
      <c r="T39">
        <v>1593.5733235677083</v>
      </c>
    </row>
    <row r="40" spans="1:20" x14ac:dyDescent="0.35">
      <c r="A40" s="1">
        <v>45877.401388888888</v>
      </c>
      <c r="B40" s="147" t="s">
        <v>39</v>
      </c>
      <c r="C40">
        <v>1724.800048828125</v>
      </c>
      <c r="D40">
        <v>1725.699951171875</v>
      </c>
      <c r="E40">
        <v>1723.300048828125</v>
      </c>
      <c r="F40">
        <v>1725</v>
      </c>
      <c r="G40">
        <v>518</v>
      </c>
      <c r="H40">
        <v>34729</v>
      </c>
      <c r="I40">
        <v>1.1592716037482266E-4</v>
      </c>
      <c r="J40">
        <v>0.199951171875</v>
      </c>
      <c r="K40">
        <v>-9.8499755859375</v>
      </c>
      <c r="L40">
        <v>56214</v>
      </c>
      <c r="M40">
        <v>1613.530029296875</v>
      </c>
      <c r="N40">
        <v>1698.52001953125</v>
      </c>
      <c r="O40">
        <v>1599.9599609375</v>
      </c>
      <c r="P40">
        <v>1637.5299886067708</v>
      </c>
      <c r="Q40">
        <v>1618.760009765625</v>
      </c>
      <c r="R40">
        <v>1698.52001953125</v>
      </c>
      <c r="S40">
        <v>1466.969970703125</v>
      </c>
      <c r="T40">
        <v>1593.5733235677083</v>
      </c>
    </row>
    <row r="41" spans="1:20" x14ac:dyDescent="0.35">
      <c r="A41" s="1">
        <v>45877.402083333334</v>
      </c>
      <c r="B41" s="147" t="s">
        <v>39</v>
      </c>
      <c r="C41">
        <v>1722.699951171875</v>
      </c>
      <c r="D41">
        <v>1725.199951171875</v>
      </c>
      <c r="E41">
        <v>1722.5999755859375</v>
      </c>
      <c r="F41">
        <v>1724.800048828125</v>
      </c>
      <c r="G41">
        <v>702</v>
      </c>
      <c r="H41">
        <v>35431</v>
      </c>
      <c r="I41">
        <v>0</v>
      </c>
      <c r="J41">
        <v>0</v>
      </c>
      <c r="K41">
        <v>-10.0499267578125</v>
      </c>
      <c r="L41">
        <v>56214</v>
      </c>
      <c r="M41">
        <v>1613.530029296875</v>
      </c>
      <c r="N41">
        <v>1698.52001953125</v>
      </c>
      <c r="O41">
        <v>1599.9599609375</v>
      </c>
      <c r="P41">
        <v>1637.5299886067708</v>
      </c>
      <c r="Q41">
        <v>1618.760009765625</v>
      </c>
      <c r="R41">
        <v>1698.52001953125</v>
      </c>
      <c r="S41">
        <v>1466.969970703125</v>
      </c>
      <c r="T41">
        <v>1593.5733235677083</v>
      </c>
    </row>
    <row r="42" spans="1:20" x14ac:dyDescent="0.35">
      <c r="A42" s="1">
        <v>45877.402777777781</v>
      </c>
      <c r="B42" s="147" t="s">
        <v>39</v>
      </c>
      <c r="C42">
        <v>1723.4000244140625</v>
      </c>
      <c r="D42">
        <v>1724</v>
      </c>
      <c r="E42">
        <v>1722.0999755859375</v>
      </c>
      <c r="F42">
        <v>1722.800048828125</v>
      </c>
      <c r="G42">
        <v>1139</v>
      </c>
      <c r="H42">
        <v>36570</v>
      </c>
      <c r="I42">
        <v>-1.1595546981569562E-3</v>
      </c>
      <c r="J42">
        <v>-2</v>
      </c>
      <c r="K42">
        <v>-12.0499267578125</v>
      </c>
      <c r="L42">
        <v>56214</v>
      </c>
      <c r="M42">
        <v>1613.530029296875</v>
      </c>
      <c r="N42">
        <v>1698.52001953125</v>
      </c>
      <c r="O42">
        <v>1599.9599609375</v>
      </c>
      <c r="P42">
        <v>1637.5299886067708</v>
      </c>
      <c r="Q42">
        <v>1618.760009765625</v>
      </c>
      <c r="R42">
        <v>1698.52001953125</v>
      </c>
      <c r="S42">
        <v>1466.969970703125</v>
      </c>
      <c r="T42">
        <v>1593.5733235677083</v>
      </c>
    </row>
    <row r="43" spans="1:20" x14ac:dyDescent="0.35">
      <c r="A43" s="1">
        <v>45877.40347222222</v>
      </c>
      <c r="B43" s="147" t="s">
        <v>39</v>
      </c>
      <c r="C43">
        <v>1723.0999755859375</v>
      </c>
      <c r="D43">
        <v>1723.5999755859375</v>
      </c>
      <c r="E43">
        <v>1722.5</v>
      </c>
      <c r="F43">
        <v>1723.0999755859375</v>
      </c>
      <c r="G43">
        <v>572</v>
      </c>
      <c r="H43">
        <v>37142</v>
      </c>
      <c r="I43">
        <v>-9.8566395759472239E-4</v>
      </c>
      <c r="J43">
        <v>-1.7000732421875</v>
      </c>
      <c r="K43">
        <v>-11.75</v>
      </c>
      <c r="L43">
        <v>56214</v>
      </c>
      <c r="M43">
        <v>1613.530029296875</v>
      </c>
      <c r="N43">
        <v>1698.52001953125</v>
      </c>
      <c r="O43">
        <v>1599.9599609375</v>
      </c>
      <c r="P43">
        <v>1637.5299886067708</v>
      </c>
      <c r="Q43">
        <v>1618.760009765625</v>
      </c>
      <c r="R43">
        <v>1698.52001953125</v>
      </c>
      <c r="S43">
        <v>1466.969970703125</v>
      </c>
      <c r="T43">
        <v>1593.5733235677083</v>
      </c>
    </row>
    <row r="44" spans="1:20" x14ac:dyDescent="0.35">
      <c r="A44" s="1">
        <v>45877.404166666667</v>
      </c>
      <c r="B44" s="147" t="s">
        <v>39</v>
      </c>
      <c r="C44">
        <v>1723.199951171875</v>
      </c>
      <c r="D44">
        <v>1723.199951171875</v>
      </c>
      <c r="E44">
        <v>1722.199951171875</v>
      </c>
      <c r="F44">
        <v>1723.0999755859375</v>
      </c>
      <c r="G44">
        <v>574</v>
      </c>
      <c r="H44">
        <v>37716</v>
      </c>
      <c r="I44">
        <v>-9.8566395759472239E-4</v>
      </c>
      <c r="J44">
        <v>-1.7000732421875</v>
      </c>
      <c r="K44">
        <v>-11.75</v>
      </c>
      <c r="L44">
        <v>56214</v>
      </c>
      <c r="M44">
        <v>1613.530029296875</v>
      </c>
      <c r="N44">
        <v>1698.52001953125</v>
      </c>
      <c r="O44">
        <v>1599.9599609375</v>
      </c>
      <c r="P44">
        <v>1637.5299886067708</v>
      </c>
      <c r="Q44">
        <v>1618.760009765625</v>
      </c>
      <c r="R44">
        <v>1698.52001953125</v>
      </c>
      <c r="S44">
        <v>1466.969970703125</v>
      </c>
      <c r="T44">
        <v>1593.5733235677083</v>
      </c>
    </row>
    <row r="45" spans="1:20" x14ac:dyDescent="0.35">
      <c r="A45" s="1">
        <v>45877.404861111114</v>
      </c>
      <c r="B45" s="147" t="s">
        <v>39</v>
      </c>
      <c r="C45">
        <v>1724</v>
      </c>
      <c r="D45">
        <v>1724.5999755859375</v>
      </c>
      <c r="E45">
        <v>1723</v>
      </c>
      <c r="F45">
        <v>1723.199951171875</v>
      </c>
      <c r="G45">
        <v>637</v>
      </c>
      <c r="H45">
        <v>38353</v>
      </c>
      <c r="I45">
        <v>-9.2770037740731097E-4</v>
      </c>
      <c r="J45">
        <v>-1.60009765625</v>
      </c>
      <c r="K45">
        <v>-11.6500244140625</v>
      </c>
      <c r="L45">
        <v>56214</v>
      </c>
      <c r="M45">
        <v>1613.530029296875</v>
      </c>
      <c r="N45">
        <v>1698.52001953125</v>
      </c>
      <c r="O45">
        <v>1599.9599609375</v>
      </c>
      <c r="P45">
        <v>1637.5299886067708</v>
      </c>
      <c r="Q45">
        <v>1618.760009765625</v>
      </c>
      <c r="R45">
        <v>1698.52001953125</v>
      </c>
      <c r="S45">
        <v>1466.969970703125</v>
      </c>
      <c r="T45">
        <v>1593.5733235677083</v>
      </c>
    </row>
    <row r="46" spans="1:20" x14ac:dyDescent="0.35">
      <c r="A46" s="1">
        <v>45877.405555555553</v>
      </c>
      <c r="B46" s="147" t="s">
        <v>39</v>
      </c>
      <c r="C46">
        <v>1723.4000244140625</v>
      </c>
      <c r="D46">
        <v>1724.5999755859375</v>
      </c>
      <c r="E46">
        <v>1723.4000244140625</v>
      </c>
      <c r="F46">
        <v>1723.800048828125</v>
      </c>
      <c r="G46">
        <v>429</v>
      </c>
      <c r="H46">
        <v>38782</v>
      </c>
      <c r="I46">
        <v>-5.7977734907847811E-4</v>
      </c>
      <c r="J46">
        <v>-1</v>
      </c>
      <c r="K46">
        <v>-11.0499267578125</v>
      </c>
      <c r="L46">
        <v>56214</v>
      </c>
      <c r="M46">
        <v>1613.530029296875</v>
      </c>
      <c r="N46">
        <v>1698.52001953125</v>
      </c>
      <c r="O46">
        <v>1599.9599609375</v>
      </c>
      <c r="P46">
        <v>1637.5299886067708</v>
      </c>
      <c r="Q46">
        <v>1618.760009765625</v>
      </c>
      <c r="R46">
        <v>1698.52001953125</v>
      </c>
      <c r="S46">
        <v>1466.969970703125</v>
      </c>
      <c r="T46">
        <v>1593.5733235677083</v>
      </c>
    </row>
    <row r="47" spans="1:20" x14ac:dyDescent="0.35">
      <c r="A47" s="1">
        <v>45877.40625</v>
      </c>
      <c r="B47" s="147" t="s">
        <v>39</v>
      </c>
      <c r="C47">
        <v>1724.5</v>
      </c>
      <c r="D47">
        <v>1724.5999755859375</v>
      </c>
      <c r="E47">
        <v>1723.199951171875</v>
      </c>
      <c r="F47">
        <v>1723.300048828125</v>
      </c>
      <c r="G47">
        <v>552</v>
      </c>
      <c r="H47">
        <v>39334</v>
      </c>
      <c r="I47">
        <v>-8.6966602361771722E-4</v>
      </c>
      <c r="J47">
        <v>-1.5</v>
      </c>
      <c r="K47">
        <v>-11.5499267578125</v>
      </c>
      <c r="L47">
        <v>56214</v>
      </c>
      <c r="M47">
        <v>1613.530029296875</v>
      </c>
      <c r="N47">
        <v>1698.52001953125</v>
      </c>
      <c r="O47">
        <v>1599.9599609375</v>
      </c>
      <c r="P47">
        <v>1637.5299886067708</v>
      </c>
      <c r="Q47">
        <v>1618.760009765625</v>
      </c>
      <c r="R47">
        <v>1698.52001953125</v>
      </c>
      <c r="S47">
        <v>1466.969970703125</v>
      </c>
      <c r="T47">
        <v>1593.5733235677083</v>
      </c>
    </row>
    <row r="48" spans="1:20" x14ac:dyDescent="0.35">
      <c r="A48" s="1">
        <v>45877.406944444447</v>
      </c>
      <c r="B48" s="147" t="s">
        <v>39</v>
      </c>
      <c r="C48">
        <v>1725</v>
      </c>
      <c r="D48">
        <v>1725</v>
      </c>
      <c r="E48">
        <v>1723.5999755859375</v>
      </c>
      <c r="F48">
        <v>1724.5</v>
      </c>
      <c r="G48">
        <v>696</v>
      </c>
      <c r="H48">
        <v>40030</v>
      </c>
      <c r="I48">
        <v>-1.7396151416441643E-4</v>
      </c>
      <c r="J48">
        <v>-0.300048828125</v>
      </c>
      <c r="K48">
        <v>-10.3499755859375</v>
      </c>
      <c r="L48">
        <v>56214</v>
      </c>
      <c r="M48">
        <v>1613.530029296875</v>
      </c>
      <c r="N48">
        <v>1698.52001953125</v>
      </c>
      <c r="O48">
        <v>1599.9599609375</v>
      </c>
      <c r="P48">
        <v>1637.5299886067708</v>
      </c>
      <c r="Q48">
        <v>1618.760009765625</v>
      </c>
      <c r="R48">
        <v>1698.52001953125</v>
      </c>
      <c r="S48">
        <v>1466.969970703125</v>
      </c>
      <c r="T48">
        <v>1593.5733235677083</v>
      </c>
    </row>
    <row r="49" spans="1:20" x14ac:dyDescent="0.35">
      <c r="A49" s="1">
        <v>45877.407638888886</v>
      </c>
      <c r="B49" s="147" t="s">
        <v>39</v>
      </c>
      <c r="C49">
        <v>1722.0999755859375</v>
      </c>
      <c r="D49">
        <v>1725.0999755859375</v>
      </c>
      <c r="E49">
        <v>1722.0999755859375</v>
      </c>
      <c r="F49">
        <v>1725</v>
      </c>
      <c r="G49">
        <v>698</v>
      </c>
      <c r="H49">
        <v>40728</v>
      </c>
      <c r="I49">
        <v>1.1592716037482266E-4</v>
      </c>
      <c r="J49">
        <v>0.199951171875</v>
      </c>
      <c r="K49">
        <v>-9.8499755859375</v>
      </c>
      <c r="L49">
        <v>56214</v>
      </c>
      <c r="M49">
        <v>1613.530029296875</v>
      </c>
      <c r="N49">
        <v>1698.52001953125</v>
      </c>
      <c r="O49">
        <v>1599.9599609375</v>
      </c>
      <c r="P49">
        <v>1637.5299886067708</v>
      </c>
      <c r="Q49">
        <v>1618.760009765625</v>
      </c>
      <c r="R49">
        <v>1698.52001953125</v>
      </c>
      <c r="S49">
        <v>1466.969970703125</v>
      </c>
      <c r="T49">
        <v>1593.5733235677083</v>
      </c>
    </row>
    <row r="50" spans="1:20" x14ac:dyDescent="0.35">
      <c r="A50" s="1">
        <v>45877.408333333333</v>
      </c>
      <c r="B50" s="147" t="s">
        <v>39</v>
      </c>
      <c r="C50">
        <v>1721.300048828125</v>
      </c>
      <c r="D50">
        <v>1724</v>
      </c>
      <c r="E50">
        <v>1721.199951171875</v>
      </c>
      <c r="F50">
        <v>1722.5</v>
      </c>
      <c r="G50">
        <v>1515</v>
      </c>
      <c r="H50">
        <v>42243</v>
      </c>
      <c r="I50">
        <v>-1.3335162123213728E-3</v>
      </c>
      <c r="J50">
        <v>-2.300048828125</v>
      </c>
      <c r="K50">
        <v>-12.3499755859375</v>
      </c>
      <c r="L50">
        <v>56214</v>
      </c>
      <c r="M50">
        <v>1613.530029296875</v>
      </c>
      <c r="N50">
        <v>1698.52001953125</v>
      </c>
      <c r="O50">
        <v>1599.9599609375</v>
      </c>
      <c r="P50">
        <v>1637.5299886067708</v>
      </c>
      <c r="Q50">
        <v>1618.760009765625</v>
      </c>
      <c r="R50">
        <v>1698.52001953125</v>
      </c>
      <c r="S50">
        <v>1466.969970703125</v>
      </c>
      <c r="T50">
        <v>1593.5733235677083</v>
      </c>
    </row>
    <row r="51" spans="1:20" x14ac:dyDescent="0.35">
      <c r="A51" s="1">
        <v>45877.40902777778</v>
      </c>
      <c r="B51" s="147" t="s">
        <v>39</v>
      </c>
      <c r="C51">
        <v>1721.199951171875</v>
      </c>
      <c r="D51">
        <v>1722.300048828125</v>
      </c>
      <c r="E51">
        <v>1720.199951171875</v>
      </c>
      <c r="F51">
        <v>1721.300048828125</v>
      </c>
      <c r="G51">
        <v>1568</v>
      </c>
      <c r="H51">
        <v>43811</v>
      </c>
      <c r="I51">
        <v>-2.0292207217746734E-3</v>
      </c>
      <c r="J51">
        <v>-3.5</v>
      </c>
      <c r="K51">
        <v>-13.5499267578125</v>
      </c>
      <c r="L51">
        <v>56214</v>
      </c>
      <c r="M51">
        <v>1613.530029296875</v>
      </c>
      <c r="N51">
        <v>1698.52001953125</v>
      </c>
      <c r="O51">
        <v>1599.9599609375</v>
      </c>
      <c r="P51">
        <v>1637.5299886067708</v>
      </c>
      <c r="Q51">
        <v>1618.760009765625</v>
      </c>
      <c r="R51">
        <v>1698.52001953125</v>
      </c>
      <c r="S51">
        <v>1466.969970703125</v>
      </c>
      <c r="T51">
        <v>1593.5733235677083</v>
      </c>
    </row>
    <row r="52" spans="1:20" x14ac:dyDescent="0.35">
      <c r="A52" s="1">
        <v>45877.409722222219</v>
      </c>
      <c r="B52" s="147" t="s">
        <v>39</v>
      </c>
      <c r="C52">
        <v>1719</v>
      </c>
      <c r="D52">
        <v>1721.0999755859375</v>
      </c>
      <c r="E52">
        <v>1718</v>
      </c>
      <c r="F52">
        <v>1720.9000244140625</v>
      </c>
      <c r="G52">
        <v>3717</v>
      </c>
      <c r="H52">
        <v>47528</v>
      </c>
      <c r="I52">
        <v>-2.2611458161265014E-3</v>
      </c>
      <c r="J52">
        <v>-3.9000244140625</v>
      </c>
      <c r="K52">
        <v>-13.949951171875</v>
      </c>
      <c r="L52">
        <v>56214</v>
      </c>
      <c r="M52">
        <v>1613.530029296875</v>
      </c>
      <c r="N52">
        <v>1698.52001953125</v>
      </c>
      <c r="O52">
        <v>1599.9599609375</v>
      </c>
      <c r="P52">
        <v>1637.5299886067708</v>
      </c>
      <c r="Q52">
        <v>1618.760009765625</v>
      </c>
      <c r="R52">
        <v>1698.52001953125</v>
      </c>
      <c r="S52">
        <v>1466.969970703125</v>
      </c>
      <c r="T52">
        <v>1593.5733235677083</v>
      </c>
    </row>
    <row r="53" spans="1:20" x14ac:dyDescent="0.35">
      <c r="A53" s="1">
        <v>45877.410416666666</v>
      </c>
      <c r="B53" s="147" t="s">
        <v>39</v>
      </c>
      <c r="C53">
        <v>1718.0999755859375</v>
      </c>
      <c r="D53">
        <v>1719.9000244140625</v>
      </c>
      <c r="E53">
        <v>1718.0999755859375</v>
      </c>
      <c r="F53">
        <v>1719</v>
      </c>
      <c r="G53">
        <v>1214</v>
      </c>
      <c r="H53">
        <v>48742</v>
      </c>
      <c r="I53">
        <v>-3.3627369340960465E-3</v>
      </c>
      <c r="J53">
        <v>-5.800048828125</v>
      </c>
      <c r="K53">
        <v>-15.8499755859375</v>
      </c>
      <c r="L53">
        <v>56214</v>
      </c>
      <c r="M53">
        <v>1613.530029296875</v>
      </c>
      <c r="N53">
        <v>1698.52001953125</v>
      </c>
      <c r="O53">
        <v>1599.9599609375</v>
      </c>
      <c r="P53">
        <v>1637.5299886067708</v>
      </c>
      <c r="Q53">
        <v>1618.760009765625</v>
      </c>
      <c r="R53">
        <v>1698.52001953125</v>
      </c>
      <c r="S53">
        <v>1466.969970703125</v>
      </c>
      <c r="T53">
        <v>1593.5733235677083</v>
      </c>
    </row>
    <row r="54" spans="1:20" x14ac:dyDescent="0.35">
      <c r="A54" s="1">
        <v>45877.411111111112</v>
      </c>
      <c r="B54" s="147" t="s">
        <v>39</v>
      </c>
      <c r="C54">
        <v>1719.9000244140625</v>
      </c>
      <c r="D54">
        <v>1719.9000244140625</v>
      </c>
      <c r="E54">
        <v>1717</v>
      </c>
      <c r="F54">
        <v>1718.0999755859375</v>
      </c>
      <c r="G54">
        <v>1879</v>
      </c>
      <c r="H54">
        <v>50621</v>
      </c>
      <c r="I54">
        <v>-3.884550702987113E-3</v>
      </c>
      <c r="J54">
        <v>-6.7000732421875</v>
      </c>
      <c r="K54">
        <v>-16.75</v>
      </c>
      <c r="L54">
        <v>56214</v>
      </c>
      <c r="M54">
        <v>1613.530029296875</v>
      </c>
      <c r="N54">
        <v>1698.52001953125</v>
      </c>
      <c r="O54">
        <v>1599.9599609375</v>
      </c>
      <c r="P54">
        <v>1637.5299886067708</v>
      </c>
      <c r="Q54">
        <v>1618.760009765625</v>
      </c>
      <c r="R54">
        <v>1698.52001953125</v>
      </c>
      <c r="S54">
        <v>1466.969970703125</v>
      </c>
      <c r="T54">
        <v>1593.5733235677083</v>
      </c>
    </row>
    <row r="55" spans="1:20" x14ac:dyDescent="0.35">
      <c r="A55" s="1">
        <v>45877.411805555559</v>
      </c>
      <c r="B55" s="147" t="s">
        <v>39</v>
      </c>
      <c r="C55">
        <v>1719.699951171875</v>
      </c>
      <c r="D55">
        <v>1721</v>
      </c>
      <c r="E55">
        <v>1719.5</v>
      </c>
      <c r="F55">
        <v>1719.9000244140625</v>
      </c>
      <c r="G55">
        <v>1026</v>
      </c>
      <c r="H55">
        <v>51647</v>
      </c>
      <c r="I55">
        <v>-2.8409231652049794E-3</v>
      </c>
      <c r="J55">
        <v>-4.9000244140625</v>
      </c>
      <c r="K55">
        <v>-14.949951171875</v>
      </c>
      <c r="L55">
        <v>56214</v>
      </c>
      <c r="M55">
        <v>1613.530029296875</v>
      </c>
      <c r="N55">
        <v>1698.52001953125</v>
      </c>
      <c r="O55">
        <v>1599.9599609375</v>
      </c>
      <c r="P55">
        <v>1637.5299886067708</v>
      </c>
      <c r="Q55">
        <v>1618.760009765625</v>
      </c>
      <c r="R55">
        <v>1698.52001953125</v>
      </c>
      <c r="S55">
        <v>1466.969970703125</v>
      </c>
      <c r="T55">
        <v>1593.5733235677083</v>
      </c>
    </row>
    <row r="56" spans="1:20" x14ac:dyDescent="0.35">
      <c r="A56" s="1">
        <v>45877.412499999999</v>
      </c>
      <c r="B56" s="147" t="s">
        <v>39</v>
      </c>
      <c r="C56">
        <v>1721.5</v>
      </c>
      <c r="D56">
        <v>1721.5</v>
      </c>
      <c r="E56">
        <v>1718.800048828125</v>
      </c>
      <c r="F56">
        <v>1719.699951171875</v>
      </c>
      <c r="G56">
        <v>1467</v>
      </c>
      <c r="H56">
        <v>53114</v>
      </c>
      <c r="I56">
        <v>-2.9569210991819846E-3</v>
      </c>
      <c r="J56">
        <v>-5.10009765625</v>
      </c>
      <c r="K56">
        <v>-15.1500244140625</v>
      </c>
      <c r="L56">
        <v>56214</v>
      </c>
      <c r="M56">
        <v>1613.530029296875</v>
      </c>
      <c r="N56">
        <v>1698.52001953125</v>
      </c>
      <c r="O56">
        <v>1599.9599609375</v>
      </c>
      <c r="P56">
        <v>1637.5299886067708</v>
      </c>
      <c r="Q56">
        <v>1618.760009765625</v>
      </c>
      <c r="R56">
        <v>1698.52001953125</v>
      </c>
      <c r="S56">
        <v>1466.969970703125</v>
      </c>
      <c r="T56">
        <v>1593.5733235677083</v>
      </c>
    </row>
    <row r="57" spans="1:20" x14ac:dyDescent="0.35">
      <c r="A57" s="1">
        <v>45877.413194444445</v>
      </c>
      <c r="B57" s="147" t="s">
        <v>39</v>
      </c>
      <c r="C57">
        <v>1720.9000244140625</v>
      </c>
      <c r="D57">
        <v>1721.5</v>
      </c>
      <c r="E57">
        <v>1720</v>
      </c>
      <c r="F57">
        <v>1720.9000244140625</v>
      </c>
      <c r="G57">
        <v>828</v>
      </c>
      <c r="H57">
        <v>53942</v>
      </c>
      <c r="I57">
        <v>-2.2611458161265014E-3</v>
      </c>
      <c r="J57">
        <v>-3.9000244140625</v>
      </c>
      <c r="K57">
        <v>-13.949951171875</v>
      </c>
      <c r="L57">
        <v>56214</v>
      </c>
      <c r="M57">
        <v>1613.530029296875</v>
      </c>
      <c r="N57">
        <v>1698.52001953125</v>
      </c>
      <c r="O57">
        <v>1599.9599609375</v>
      </c>
      <c r="P57">
        <v>1637.5299886067708</v>
      </c>
      <c r="Q57">
        <v>1618.760009765625</v>
      </c>
      <c r="R57">
        <v>1698.52001953125</v>
      </c>
      <c r="S57">
        <v>1466.969970703125</v>
      </c>
      <c r="T57">
        <v>1593.5733235677083</v>
      </c>
    </row>
    <row r="58" spans="1:20" x14ac:dyDescent="0.35">
      <c r="A58" s="1">
        <v>45877.413888888892</v>
      </c>
      <c r="B58" s="147" t="s">
        <v>39</v>
      </c>
      <c r="C58">
        <v>1721.5999755859375</v>
      </c>
      <c r="D58">
        <v>1722.300048828125</v>
      </c>
      <c r="E58">
        <v>1721</v>
      </c>
      <c r="F58">
        <v>1721</v>
      </c>
      <c r="G58">
        <v>1463</v>
      </c>
      <c r="H58">
        <v>55405</v>
      </c>
      <c r="I58">
        <v>-2.20318223593909E-3</v>
      </c>
      <c r="J58">
        <v>-3.800048828125</v>
      </c>
      <c r="K58">
        <v>-13.8499755859375</v>
      </c>
      <c r="L58">
        <v>56214</v>
      </c>
      <c r="M58">
        <v>1613.530029296875</v>
      </c>
      <c r="N58">
        <v>1698.52001953125</v>
      </c>
      <c r="O58">
        <v>1599.9599609375</v>
      </c>
      <c r="P58">
        <v>1637.5299886067708</v>
      </c>
      <c r="Q58">
        <v>1618.760009765625</v>
      </c>
      <c r="R58">
        <v>1698.52001953125</v>
      </c>
      <c r="S58">
        <v>1466.969970703125</v>
      </c>
      <c r="T58">
        <v>1593.5733235677083</v>
      </c>
    </row>
    <row r="59" spans="1:20" x14ac:dyDescent="0.35">
      <c r="A59" s="1">
        <v>45877.414583333331</v>
      </c>
      <c r="B59" s="147" t="s">
        <v>39</v>
      </c>
      <c r="C59">
        <v>1721.699951171875</v>
      </c>
      <c r="D59">
        <v>1722.199951171875</v>
      </c>
      <c r="E59">
        <v>1721.199951171875</v>
      </c>
      <c r="F59">
        <v>1721.4000244140625</v>
      </c>
      <c r="G59">
        <v>714</v>
      </c>
      <c r="H59">
        <v>56119</v>
      </c>
      <c r="I59">
        <v>-1.971257141587262E-3</v>
      </c>
      <c r="J59">
        <v>-3.4000244140625</v>
      </c>
      <c r="K59">
        <v>-13.449951171875</v>
      </c>
      <c r="L59">
        <v>56214</v>
      </c>
      <c r="M59">
        <v>1613.530029296875</v>
      </c>
      <c r="N59">
        <v>1698.52001953125</v>
      </c>
      <c r="O59">
        <v>1599.9599609375</v>
      </c>
      <c r="P59">
        <v>1637.5299886067708</v>
      </c>
      <c r="Q59">
        <v>1618.760009765625</v>
      </c>
      <c r="R59">
        <v>1698.52001953125</v>
      </c>
      <c r="S59">
        <v>1466.969970703125</v>
      </c>
      <c r="T59">
        <v>1593.5733235677083</v>
      </c>
    </row>
    <row r="60" spans="1:20" x14ac:dyDescent="0.35">
      <c r="A60" s="1">
        <v>45877.415277777778</v>
      </c>
      <c r="B60" s="147" t="s">
        <v>39</v>
      </c>
      <c r="C60">
        <v>1723.300048828125</v>
      </c>
      <c r="D60">
        <v>1723.4000244140625</v>
      </c>
      <c r="E60">
        <v>1721.5999755859375</v>
      </c>
      <c r="F60">
        <v>1721.699951171875</v>
      </c>
      <c r="G60">
        <v>1190</v>
      </c>
      <c r="H60">
        <v>57309</v>
      </c>
      <c r="I60">
        <v>-1.7973664010250282E-3</v>
      </c>
      <c r="J60">
        <v>-3.10009765625</v>
      </c>
      <c r="K60">
        <v>-13.1500244140625</v>
      </c>
      <c r="L60">
        <v>56214</v>
      </c>
      <c r="M60">
        <v>1613.530029296875</v>
      </c>
      <c r="N60">
        <v>1698.52001953125</v>
      </c>
      <c r="O60">
        <v>1599.9599609375</v>
      </c>
      <c r="P60">
        <v>1637.5299886067708</v>
      </c>
      <c r="Q60">
        <v>1618.760009765625</v>
      </c>
      <c r="R60">
        <v>1698.52001953125</v>
      </c>
      <c r="S60">
        <v>1466.969970703125</v>
      </c>
      <c r="T60">
        <v>1593.5733235677083</v>
      </c>
    </row>
    <row r="61" spans="1:20" x14ac:dyDescent="0.35">
      <c r="A61" s="1">
        <v>45877.415972222225</v>
      </c>
      <c r="B61" s="147" t="s">
        <v>39</v>
      </c>
      <c r="C61">
        <v>1722.5</v>
      </c>
      <c r="D61">
        <v>1723.4000244140625</v>
      </c>
      <c r="E61">
        <v>1722.300048828125</v>
      </c>
      <c r="F61">
        <v>1722.800048828125</v>
      </c>
      <c r="G61">
        <v>927</v>
      </c>
      <c r="H61">
        <v>58236</v>
      </c>
      <c r="I61">
        <v>-1.1595546981569562E-3</v>
      </c>
      <c r="J61">
        <v>-2</v>
      </c>
      <c r="K61">
        <v>-12.0499267578125</v>
      </c>
      <c r="L61">
        <v>56214</v>
      </c>
      <c r="M61">
        <v>1613.530029296875</v>
      </c>
      <c r="N61">
        <v>1698.52001953125</v>
      </c>
      <c r="O61">
        <v>1599.9599609375</v>
      </c>
      <c r="P61">
        <v>1637.5299886067708</v>
      </c>
      <c r="Q61">
        <v>1618.760009765625</v>
      </c>
      <c r="R61">
        <v>1698.52001953125</v>
      </c>
      <c r="S61">
        <v>1466.969970703125</v>
      </c>
      <c r="T61">
        <v>1593.5733235677083</v>
      </c>
    </row>
    <row r="62" spans="1:20" x14ac:dyDescent="0.35">
      <c r="A62" s="1">
        <v>45877.416666666664</v>
      </c>
      <c r="B62" s="147" t="s">
        <v>39</v>
      </c>
      <c r="C62">
        <v>1722</v>
      </c>
      <c r="D62">
        <v>1723.300048828125</v>
      </c>
      <c r="E62">
        <v>1721.800048828125</v>
      </c>
      <c r="F62">
        <v>1722.5</v>
      </c>
      <c r="G62">
        <v>1065</v>
      </c>
      <c r="H62">
        <v>59301</v>
      </c>
      <c r="I62">
        <v>-1.3335162123213728E-3</v>
      </c>
      <c r="J62">
        <v>-2.300048828125</v>
      </c>
      <c r="K62">
        <v>-12.3499755859375</v>
      </c>
      <c r="L62">
        <v>56214</v>
      </c>
      <c r="M62">
        <v>1613.530029296875</v>
      </c>
      <c r="N62">
        <v>1698.52001953125</v>
      </c>
      <c r="O62">
        <v>1599.9599609375</v>
      </c>
      <c r="P62">
        <v>1637.5299886067708</v>
      </c>
      <c r="Q62">
        <v>1618.760009765625</v>
      </c>
      <c r="R62">
        <v>1698.52001953125</v>
      </c>
      <c r="S62">
        <v>1466.969970703125</v>
      </c>
      <c r="T62">
        <v>1593.5733235677083</v>
      </c>
    </row>
    <row r="63" spans="1:20" x14ac:dyDescent="0.35">
      <c r="A63" s="1">
        <v>45877.417361111111</v>
      </c>
      <c r="B63" s="147" t="s">
        <v>39</v>
      </c>
      <c r="C63">
        <v>1722.5999755859375</v>
      </c>
      <c r="D63">
        <v>1723</v>
      </c>
      <c r="E63">
        <v>1721.300048828125</v>
      </c>
      <c r="F63">
        <v>1721.800048828125</v>
      </c>
      <c r="G63">
        <v>517</v>
      </c>
      <c r="H63">
        <v>59818</v>
      </c>
      <c r="I63">
        <v>-1.7393320472354344E-3</v>
      </c>
      <c r="J63">
        <v>-3</v>
      </c>
      <c r="K63">
        <v>-13.0499267578125</v>
      </c>
      <c r="L63">
        <v>56214</v>
      </c>
      <c r="M63">
        <v>1613.530029296875</v>
      </c>
      <c r="N63">
        <v>1698.52001953125</v>
      </c>
      <c r="O63">
        <v>1599.9599609375</v>
      </c>
      <c r="P63">
        <v>1637.5299886067708</v>
      </c>
      <c r="Q63">
        <v>1618.760009765625</v>
      </c>
      <c r="R63">
        <v>1698.52001953125</v>
      </c>
      <c r="S63">
        <v>1466.969970703125</v>
      </c>
      <c r="T63">
        <v>1593.5733235677083</v>
      </c>
    </row>
    <row r="64" spans="1:20" x14ac:dyDescent="0.35">
      <c r="A64" s="1">
        <v>45877.418055555558</v>
      </c>
      <c r="B64" s="147" t="s">
        <v>39</v>
      </c>
      <c r="C64">
        <v>1724.5999755859375</v>
      </c>
      <c r="D64">
        <v>1725</v>
      </c>
      <c r="E64">
        <v>1722.699951171875</v>
      </c>
      <c r="F64">
        <v>1723</v>
      </c>
      <c r="G64">
        <v>1919</v>
      </c>
      <c r="H64">
        <v>61737</v>
      </c>
      <c r="I64">
        <v>-1.0436275377821336E-3</v>
      </c>
      <c r="J64">
        <v>-1.800048828125</v>
      </c>
      <c r="K64">
        <v>-11.8499755859375</v>
      </c>
      <c r="L64">
        <v>56214</v>
      </c>
      <c r="M64">
        <v>1613.530029296875</v>
      </c>
      <c r="N64">
        <v>1698.52001953125</v>
      </c>
      <c r="O64">
        <v>1599.9599609375</v>
      </c>
      <c r="P64">
        <v>1637.5299886067708</v>
      </c>
      <c r="Q64">
        <v>1618.760009765625</v>
      </c>
      <c r="R64">
        <v>1698.52001953125</v>
      </c>
      <c r="S64">
        <v>1466.969970703125</v>
      </c>
      <c r="T64">
        <v>1593.5733235677083</v>
      </c>
    </row>
    <row r="65" spans="1:20" x14ac:dyDescent="0.35">
      <c r="A65" s="1">
        <v>45877.418749999997</v>
      </c>
      <c r="B65" s="147" t="s">
        <v>39</v>
      </c>
      <c r="C65">
        <v>1725.199951171875</v>
      </c>
      <c r="D65">
        <v>1725.199951171875</v>
      </c>
      <c r="E65">
        <v>1724</v>
      </c>
      <c r="F65">
        <v>1724.5</v>
      </c>
      <c r="G65">
        <v>885</v>
      </c>
      <c r="H65">
        <v>62622</v>
      </c>
      <c r="I65">
        <v>-1.7396151416441643E-4</v>
      </c>
      <c r="J65">
        <v>-0.300048828125</v>
      </c>
      <c r="K65">
        <v>-10.3499755859375</v>
      </c>
      <c r="L65">
        <v>56214</v>
      </c>
      <c r="M65">
        <v>1613.530029296875</v>
      </c>
      <c r="N65">
        <v>1698.52001953125</v>
      </c>
      <c r="O65">
        <v>1599.9599609375</v>
      </c>
      <c r="P65">
        <v>1637.5299886067708</v>
      </c>
      <c r="Q65">
        <v>1618.760009765625</v>
      </c>
      <c r="R65">
        <v>1698.52001953125</v>
      </c>
      <c r="S65">
        <v>1466.969970703125</v>
      </c>
      <c r="T65">
        <v>1593.5733235677083</v>
      </c>
    </row>
    <row r="66" spans="1:20" x14ac:dyDescent="0.35">
      <c r="A66" s="1">
        <v>45877.419444444444</v>
      </c>
      <c r="B66" s="147" t="s">
        <v>39</v>
      </c>
      <c r="C66">
        <v>1725.300048828125</v>
      </c>
      <c r="D66">
        <v>1725.5</v>
      </c>
      <c r="E66">
        <v>1724.5999755859375</v>
      </c>
      <c r="F66">
        <v>1725.199951171875</v>
      </c>
      <c r="G66">
        <v>1434</v>
      </c>
      <c r="H66">
        <v>64056</v>
      </c>
      <c r="I66">
        <v>2.3185432074964533E-4</v>
      </c>
      <c r="J66">
        <v>0.39990234375</v>
      </c>
      <c r="K66">
        <v>-9.6500244140625</v>
      </c>
      <c r="L66">
        <v>56214</v>
      </c>
      <c r="M66">
        <v>1613.530029296875</v>
      </c>
      <c r="N66">
        <v>1698.52001953125</v>
      </c>
      <c r="O66">
        <v>1599.9599609375</v>
      </c>
      <c r="P66">
        <v>1637.5299886067708</v>
      </c>
      <c r="Q66">
        <v>1618.760009765625</v>
      </c>
      <c r="R66">
        <v>1698.52001953125</v>
      </c>
      <c r="S66">
        <v>1466.969970703125</v>
      </c>
      <c r="T66">
        <v>1593.5733235677083</v>
      </c>
    </row>
    <row r="67" spans="1:20" x14ac:dyDescent="0.35">
      <c r="A67" s="1">
        <v>45877.420138888891</v>
      </c>
      <c r="B67" s="147" t="s">
        <v>39</v>
      </c>
      <c r="C67">
        <v>1726.5999755859375</v>
      </c>
      <c r="D67">
        <v>1726.699951171875</v>
      </c>
      <c r="E67">
        <v>1725</v>
      </c>
      <c r="F67">
        <v>1725.199951171875</v>
      </c>
      <c r="G67">
        <v>1408</v>
      </c>
      <c r="H67">
        <v>65464</v>
      </c>
      <c r="I67">
        <v>2.3185432074964533E-4</v>
      </c>
      <c r="J67">
        <v>0.39990234375</v>
      </c>
      <c r="K67">
        <v>-9.6500244140625</v>
      </c>
      <c r="L67">
        <v>56214</v>
      </c>
      <c r="M67">
        <v>1613.530029296875</v>
      </c>
      <c r="N67">
        <v>1698.52001953125</v>
      </c>
      <c r="O67">
        <v>1599.9599609375</v>
      </c>
      <c r="P67">
        <v>1637.5299886067708</v>
      </c>
      <c r="Q67">
        <v>1618.760009765625</v>
      </c>
      <c r="R67">
        <v>1698.52001953125</v>
      </c>
      <c r="S67">
        <v>1466.969970703125</v>
      </c>
      <c r="T67">
        <v>1593.5733235677083</v>
      </c>
    </row>
    <row r="68" spans="1:20" x14ac:dyDescent="0.35">
      <c r="A68" s="1">
        <v>45877.42083333333</v>
      </c>
      <c r="B68" s="147" t="s">
        <v>39</v>
      </c>
      <c r="C68">
        <v>1724.800048828125</v>
      </c>
      <c r="D68">
        <v>1726.5999755859375</v>
      </c>
      <c r="E68">
        <v>1724.5</v>
      </c>
      <c r="F68">
        <v>1726.5999755859375</v>
      </c>
      <c r="G68">
        <v>1288</v>
      </c>
      <c r="H68">
        <v>66752</v>
      </c>
      <c r="I68">
        <v>1.0435567641799513E-3</v>
      </c>
      <c r="J68">
        <v>1.7999267578125</v>
      </c>
      <c r="K68">
        <v>-8.25</v>
      </c>
      <c r="L68">
        <v>56214</v>
      </c>
      <c r="M68">
        <v>1613.530029296875</v>
      </c>
      <c r="N68">
        <v>1698.52001953125</v>
      </c>
      <c r="O68">
        <v>1599.9599609375</v>
      </c>
      <c r="P68">
        <v>1637.5299886067708</v>
      </c>
      <c r="Q68">
        <v>1618.760009765625</v>
      </c>
      <c r="R68">
        <v>1698.52001953125</v>
      </c>
      <c r="S68">
        <v>1466.969970703125</v>
      </c>
      <c r="T68">
        <v>1593.5733235677083</v>
      </c>
    </row>
    <row r="69" spans="1:20" x14ac:dyDescent="0.35">
      <c r="A69" s="1">
        <v>45877.421527777777</v>
      </c>
      <c r="B69" s="147" t="s">
        <v>39</v>
      </c>
      <c r="C69">
        <v>1723.800048828125</v>
      </c>
      <c r="D69">
        <v>1725</v>
      </c>
      <c r="E69">
        <v>1723.800048828125</v>
      </c>
      <c r="F69">
        <v>1724.800048828125</v>
      </c>
      <c r="G69">
        <v>1101</v>
      </c>
      <c r="H69">
        <v>67853</v>
      </c>
      <c r="I69">
        <v>0</v>
      </c>
      <c r="J69">
        <v>0</v>
      </c>
      <c r="K69">
        <v>-10.0499267578125</v>
      </c>
      <c r="L69">
        <v>56214</v>
      </c>
      <c r="M69">
        <v>1613.530029296875</v>
      </c>
      <c r="N69">
        <v>1698.52001953125</v>
      </c>
      <c r="O69">
        <v>1599.9599609375</v>
      </c>
      <c r="P69">
        <v>1637.5299886067708</v>
      </c>
      <c r="Q69">
        <v>1618.760009765625</v>
      </c>
      <c r="R69">
        <v>1698.52001953125</v>
      </c>
      <c r="S69">
        <v>1466.969970703125</v>
      </c>
      <c r="T69">
        <v>1593.5733235677083</v>
      </c>
    </row>
    <row r="70" spans="1:20" x14ac:dyDescent="0.35">
      <c r="A70" s="1">
        <v>45877.422222222223</v>
      </c>
      <c r="B70" s="147" t="s">
        <v>39</v>
      </c>
      <c r="C70">
        <v>1724.5</v>
      </c>
      <c r="D70">
        <v>1725</v>
      </c>
      <c r="E70">
        <v>1723.699951171875</v>
      </c>
      <c r="F70">
        <v>1723.800048828125</v>
      </c>
      <c r="G70">
        <v>741</v>
      </c>
      <c r="H70">
        <v>68594</v>
      </c>
      <c r="I70">
        <v>-5.7977734907847811E-4</v>
      </c>
      <c r="J70">
        <v>-1</v>
      </c>
      <c r="K70">
        <v>-11.0499267578125</v>
      </c>
      <c r="L70">
        <v>56214</v>
      </c>
      <c r="M70">
        <v>1613.530029296875</v>
      </c>
      <c r="N70">
        <v>1698.52001953125</v>
      </c>
      <c r="O70">
        <v>1599.9599609375</v>
      </c>
      <c r="P70">
        <v>1637.5299886067708</v>
      </c>
      <c r="Q70">
        <v>1618.760009765625</v>
      </c>
      <c r="R70">
        <v>1698.52001953125</v>
      </c>
      <c r="S70">
        <v>1466.969970703125</v>
      </c>
      <c r="T70">
        <v>1593.5733235677083</v>
      </c>
    </row>
    <row r="71" spans="1:20" x14ac:dyDescent="0.35">
      <c r="A71" s="1">
        <v>45877.42291666667</v>
      </c>
      <c r="B71" s="147" t="s">
        <v>39</v>
      </c>
      <c r="C71">
        <v>1724.5</v>
      </c>
      <c r="D71">
        <v>1724.800048828125</v>
      </c>
      <c r="E71">
        <v>1724</v>
      </c>
      <c r="F71">
        <v>1724.5</v>
      </c>
      <c r="G71">
        <v>395</v>
      </c>
      <c r="H71">
        <v>68989</v>
      </c>
      <c r="I71">
        <v>-1.7396151416441643E-4</v>
      </c>
      <c r="J71">
        <v>-0.300048828125</v>
      </c>
      <c r="K71">
        <v>-10.3499755859375</v>
      </c>
      <c r="L71">
        <v>56214</v>
      </c>
      <c r="M71">
        <v>1613.530029296875</v>
      </c>
      <c r="N71">
        <v>1698.52001953125</v>
      </c>
      <c r="O71">
        <v>1599.9599609375</v>
      </c>
      <c r="P71">
        <v>1637.5299886067708</v>
      </c>
      <c r="Q71">
        <v>1618.760009765625</v>
      </c>
      <c r="R71">
        <v>1698.52001953125</v>
      </c>
      <c r="S71">
        <v>1466.969970703125</v>
      </c>
      <c r="T71">
        <v>1593.5733235677083</v>
      </c>
    </row>
    <row r="72" spans="1:20" x14ac:dyDescent="0.35">
      <c r="A72" s="1">
        <v>45877.423611111109</v>
      </c>
      <c r="B72" s="147" t="s">
        <v>39</v>
      </c>
      <c r="C72">
        <v>1724.0999755859375</v>
      </c>
      <c r="D72">
        <v>1725</v>
      </c>
      <c r="E72">
        <v>1724</v>
      </c>
      <c r="F72">
        <v>1724.300048828125</v>
      </c>
      <c r="G72">
        <v>311</v>
      </c>
      <c r="H72">
        <v>69300</v>
      </c>
      <c r="I72">
        <v>-2.8988867453923905E-4</v>
      </c>
      <c r="J72">
        <v>-0.5</v>
      </c>
      <c r="K72">
        <v>-10.5499267578125</v>
      </c>
      <c r="L72">
        <v>56214</v>
      </c>
      <c r="M72">
        <v>1613.530029296875</v>
      </c>
      <c r="N72">
        <v>1698.52001953125</v>
      </c>
      <c r="O72">
        <v>1599.9599609375</v>
      </c>
      <c r="P72">
        <v>1637.5299886067708</v>
      </c>
      <c r="Q72">
        <v>1618.760009765625</v>
      </c>
      <c r="R72">
        <v>1698.52001953125</v>
      </c>
      <c r="S72">
        <v>1466.969970703125</v>
      </c>
      <c r="T72">
        <v>1593.5733235677083</v>
      </c>
    </row>
    <row r="73" spans="1:20" x14ac:dyDescent="0.35">
      <c r="A73" s="1">
        <v>45877.424305555556</v>
      </c>
      <c r="B73" s="147" t="s">
        <v>39</v>
      </c>
      <c r="C73">
        <v>1723.800048828125</v>
      </c>
      <c r="D73">
        <v>1724.300048828125</v>
      </c>
      <c r="E73">
        <v>1723.800048828125</v>
      </c>
      <c r="F73">
        <v>1724</v>
      </c>
      <c r="G73">
        <v>251</v>
      </c>
      <c r="H73">
        <v>69551</v>
      </c>
      <c r="I73">
        <v>-4.6385018870365548E-4</v>
      </c>
      <c r="J73">
        <v>-0.800048828125</v>
      </c>
      <c r="K73">
        <v>-10.8499755859375</v>
      </c>
      <c r="L73">
        <v>56214</v>
      </c>
      <c r="M73">
        <v>1613.530029296875</v>
      </c>
      <c r="N73">
        <v>1698.52001953125</v>
      </c>
      <c r="O73">
        <v>1599.9599609375</v>
      </c>
      <c r="P73">
        <v>1637.5299886067708</v>
      </c>
      <c r="Q73">
        <v>1618.760009765625</v>
      </c>
      <c r="R73">
        <v>1698.52001953125</v>
      </c>
      <c r="S73">
        <v>1466.969970703125</v>
      </c>
      <c r="T73">
        <v>1593.5733235677083</v>
      </c>
    </row>
    <row r="74" spans="1:20" x14ac:dyDescent="0.35">
      <c r="A74" s="1">
        <v>45877.425000000003</v>
      </c>
      <c r="B74" s="147" t="s">
        <v>39</v>
      </c>
      <c r="C74">
        <v>1723</v>
      </c>
      <c r="D74">
        <v>1723.9000244140625</v>
      </c>
      <c r="E74">
        <v>1722.800048828125</v>
      </c>
      <c r="F74">
        <v>1723.800048828125</v>
      </c>
      <c r="G74">
        <v>910</v>
      </c>
      <c r="H74">
        <v>70461</v>
      </c>
      <c r="I74">
        <v>-5.7977734907847811E-4</v>
      </c>
      <c r="J74">
        <v>-1</v>
      </c>
      <c r="K74">
        <v>-11.0499267578125</v>
      </c>
      <c r="L74">
        <v>56214</v>
      </c>
      <c r="M74">
        <v>1613.530029296875</v>
      </c>
      <c r="N74">
        <v>1698.52001953125</v>
      </c>
      <c r="O74">
        <v>1599.9599609375</v>
      </c>
      <c r="P74">
        <v>1637.5299886067708</v>
      </c>
      <c r="Q74">
        <v>1618.760009765625</v>
      </c>
      <c r="R74">
        <v>1698.52001953125</v>
      </c>
      <c r="S74">
        <v>1466.969970703125</v>
      </c>
      <c r="T74">
        <v>1593.5733235677083</v>
      </c>
    </row>
    <row r="75" spans="1:20" x14ac:dyDescent="0.35">
      <c r="A75" s="1">
        <v>45877.425694444442</v>
      </c>
      <c r="B75" s="147" t="s">
        <v>39</v>
      </c>
      <c r="C75">
        <v>1722.5</v>
      </c>
      <c r="D75">
        <v>1723.199951171875</v>
      </c>
      <c r="E75">
        <v>1722.199951171875</v>
      </c>
      <c r="F75">
        <v>1723</v>
      </c>
      <c r="G75">
        <v>745</v>
      </c>
      <c r="H75">
        <v>71206</v>
      </c>
      <c r="I75">
        <v>-1.0436275377821336E-3</v>
      </c>
      <c r="J75">
        <v>-1.800048828125</v>
      </c>
      <c r="K75">
        <v>-11.8499755859375</v>
      </c>
      <c r="L75">
        <v>56214</v>
      </c>
      <c r="M75">
        <v>1613.530029296875</v>
      </c>
      <c r="N75">
        <v>1698.52001953125</v>
      </c>
      <c r="O75">
        <v>1599.9599609375</v>
      </c>
      <c r="P75">
        <v>1637.5299886067708</v>
      </c>
      <c r="Q75">
        <v>1618.760009765625</v>
      </c>
      <c r="R75">
        <v>1698.52001953125</v>
      </c>
      <c r="S75">
        <v>1466.969970703125</v>
      </c>
      <c r="T75">
        <v>1593.5733235677083</v>
      </c>
    </row>
    <row r="76" spans="1:20" x14ac:dyDescent="0.35">
      <c r="A76" s="1">
        <v>45877.426388888889</v>
      </c>
      <c r="B76" s="147" t="s">
        <v>39</v>
      </c>
      <c r="C76">
        <v>1723</v>
      </c>
      <c r="D76">
        <v>1723</v>
      </c>
      <c r="E76">
        <v>1722.4000244140625</v>
      </c>
      <c r="F76">
        <v>1722.5</v>
      </c>
      <c r="G76">
        <v>246</v>
      </c>
      <c r="H76">
        <v>71452</v>
      </c>
      <c r="I76">
        <v>-1.3335162123213728E-3</v>
      </c>
      <c r="J76">
        <v>-2.300048828125</v>
      </c>
      <c r="K76">
        <v>-12.3499755859375</v>
      </c>
      <c r="L76">
        <v>56214</v>
      </c>
      <c r="M76">
        <v>1613.530029296875</v>
      </c>
      <c r="N76">
        <v>1698.52001953125</v>
      </c>
      <c r="O76">
        <v>1599.9599609375</v>
      </c>
      <c r="P76">
        <v>1637.5299886067708</v>
      </c>
      <c r="Q76">
        <v>1618.760009765625</v>
      </c>
      <c r="R76">
        <v>1698.52001953125</v>
      </c>
      <c r="S76">
        <v>1466.969970703125</v>
      </c>
      <c r="T76">
        <v>1593.5733235677083</v>
      </c>
    </row>
    <row r="77" spans="1:20" x14ac:dyDescent="0.35">
      <c r="A77" s="1">
        <v>45877.427083333336</v>
      </c>
      <c r="B77" s="147" t="s">
        <v>39</v>
      </c>
      <c r="C77">
        <v>1723</v>
      </c>
      <c r="D77">
        <v>1723.699951171875</v>
      </c>
      <c r="E77">
        <v>1722.5999755859375</v>
      </c>
      <c r="F77">
        <v>1723</v>
      </c>
      <c r="G77">
        <v>262</v>
      </c>
      <c r="H77">
        <v>71714</v>
      </c>
      <c r="I77">
        <v>-1.0436275377821336E-3</v>
      </c>
      <c r="J77">
        <v>-1.800048828125</v>
      </c>
      <c r="K77">
        <v>-11.8499755859375</v>
      </c>
      <c r="L77">
        <v>56214</v>
      </c>
      <c r="M77">
        <v>1613.530029296875</v>
      </c>
      <c r="N77">
        <v>1698.52001953125</v>
      </c>
      <c r="O77">
        <v>1599.9599609375</v>
      </c>
      <c r="P77">
        <v>1637.5299886067708</v>
      </c>
      <c r="Q77">
        <v>1618.760009765625</v>
      </c>
      <c r="R77">
        <v>1698.52001953125</v>
      </c>
      <c r="S77">
        <v>1466.969970703125</v>
      </c>
      <c r="T77">
        <v>1593.5733235677083</v>
      </c>
    </row>
    <row r="78" spans="1:20" x14ac:dyDescent="0.35">
      <c r="A78" s="1">
        <v>45877.427777777775</v>
      </c>
      <c r="B78" s="147" t="s">
        <v>39</v>
      </c>
      <c r="C78">
        <v>1724.4000244140625</v>
      </c>
      <c r="D78">
        <v>1724.5</v>
      </c>
      <c r="E78">
        <v>1723</v>
      </c>
      <c r="F78">
        <v>1723</v>
      </c>
      <c r="G78">
        <v>976</v>
      </c>
      <c r="H78">
        <v>72690</v>
      </c>
      <c r="I78">
        <v>-1.0436275377821336E-3</v>
      </c>
      <c r="J78">
        <v>-1.800048828125</v>
      </c>
      <c r="K78">
        <v>-11.8499755859375</v>
      </c>
      <c r="L78">
        <v>56214</v>
      </c>
      <c r="M78">
        <v>1613.530029296875</v>
      </c>
      <c r="N78">
        <v>1698.52001953125</v>
      </c>
      <c r="O78">
        <v>1599.9599609375</v>
      </c>
      <c r="P78">
        <v>1637.5299886067708</v>
      </c>
      <c r="Q78">
        <v>1618.760009765625</v>
      </c>
      <c r="R78">
        <v>1698.52001953125</v>
      </c>
      <c r="S78">
        <v>1466.969970703125</v>
      </c>
      <c r="T78">
        <v>1593.5733235677083</v>
      </c>
    </row>
    <row r="79" spans="1:20" x14ac:dyDescent="0.35">
      <c r="A79" s="1">
        <v>45877.428472222222</v>
      </c>
      <c r="B79" s="147" t="s">
        <v>39</v>
      </c>
      <c r="C79">
        <v>1724.800048828125</v>
      </c>
      <c r="D79">
        <v>1725.699951171875</v>
      </c>
      <c r="E79">
        <v>1724</v>
      </c>
      <c r="F79">
        <v>1724.4000244140625</v>
      </c>
      <c r="G79">
        <v>1250</v>
      </c>
      <c r="H79">
        <v>73940</v>
      </c>
      <c r="I79">
        <v>-2.3192509435182774E-4</v>
      </c>
      <c r="J79">
        <v>-0.4000244140625</v>
      </c>
      <c r="K79">
        <v>-10.449951171875</v>
      </c>
      <c r="L79">
        <v>56214</v>
      </c>
      <c r="M79">
        <v>1613.530029296875</v>
      </c>
      <c r="N79">
        <v>1698.52001953125</v>
      </c>
      <c r="O79">
        <v>1599.9599609375</v>
      </c>
      <c r="P79">
        <v>1637.5299886067708</v>
      </c>
      <c r="Q79">
        <v>1618.760009765625</v>
      </c>
      <c r="R79">
        <v>1698.52001953125</v>
      </c>
      <c r="S79">
        <v>1466.969970703125</v>
      </c>
      <c r="T79">
        <v>1593.5733235677083</v>
      </c>
    </row>
    <row r="80" spans="1:20" x14ac:dyDescent="0.35">
      <c r="A80" s="1">
        <v>45877.429166666669</v>
      </c>
      <c r="B80" s="147" t="s">
        <v>39</v>
      </c>
      <c r="C80">
        <v>1724.5999755859375</v>
      </c>
      <c r="D80">
        <v>1724.9000244140625</v>
      </c>
      <c r="E80">
        <v>1724.300048828125</v>
      </c>
      <c r="F80">
        <v>1724.800048828125</v>
      </c>
      <c r="G80">
        <v>198</v>
      </c>
      <c r="H80">
        <v>74138</v>
      </c>
      <c r="I80">
        <v>0</v>
      </c>
      <c r="J80">
        <v>0</v>
      </c>
      <c r="K80">
        <v>-10.0499267578125</v>
      </c>
      <c r="L80">
        <v>56214</v>
      </c>
      <c r="M80">
        <v>1613.530029296875</v>
      </c>
      <c r="N80">
        <v>1698.52001953125</v>
      </c>
      <c r="O80">
        <v>1599.9599609375</v>
      </c>
      <c r="P80">
        <v>1637.5299886067708</v>
      </c>
      <c r="Q80">
        <v>1618.760009765625</v>
      </c>
      <c r="R80">
        <v>1698.52001953125</v>
      </c>
      <c r="S80">
        <v>1466.969970703125</v>
      </c>
      <c r="T80">
        <v>1593.5733235677083</v>
      </c>
    </row>
    <row r="81" spans="1:20" x14ac:dyDescent="0.35">
      <c r="A81" s="1">
        <v>45877.429861111108</v>
      </c>
      <c r="B81" s="147" t="s">
        <v>39</v>
      </c>
      <c r="C81">
        <v>1724.5999755859375</v>
      </c>
      <c r="D81">
        <v>1725</v>
      </c>
      <c r="E81">
        <v>1724.300048828125</v>
      </c>
      <c r="F81">
        <v>1724.5999755859375</v>
      </c>
      <c r="G81">
        <v>277</v>
      </c>
      <c r="H81">
        <v>74415</v>
      </c>
      <c r="I81">
        <v>-1.1599793397700509E-4</v>
      </c>
      <c r="J81">
        <v>-0.2000732421875</v>
      </c>
      <c r="K81">
        <v>-10.25</v>
      </c>
      <c r="L81">
        <v>56214</v>
      </c>
      <c r="M81">
        <v>1613.530029296875</v>
      </c>
      <c r="N81">
        <v>1698.52001953125</v>
      </c>
      <c r="O81">
        <v>1599.9599609375</v>
      </c>
      <c r="P81">
        <v>1637.5299886067708</v>
      </c>
      <c r="Q81">
        <v>1618.760009765625</v>
      </c>
      <c r="R81">
        <v>1698.52001953125</v>
      </c>
      <c r="S81">
        <v>1466.969970703125</v>
      </c>
      <c r="T81">
        <v>1593.5733235677083</v>
      </c>
    </row>
    <row r="82" spans="1:20" x14ac:dyDescent="0.35">
      <c r="A82" s="1">
        <v>45877.430555555555</v>
      </c>
      <c r="B82" s="147" t="s">
        <v>39</v>
      </c>
      <c r="C82">
        <v>1724.5999755859375</v>
      </c>
      <c r="D82">
        <v>1724.9000244140625</v>
      </c>
      <c r="E82">
        <v>1724.0999755859375</v>
      </c>
      <c r="F82">
        <v>1724.5999755859375</v>
      </c>
      <c r="G82">
        <v>323</v>
      </c>
      <c r="H82">
        <v>74738</v>
      </c>
      <c r="I82">
        <v>-1.1599793397700509E-4</v>
      </c>
      <c r="J82">
        <v>-0.2000732421875</v>
      </c>
      <c r="K82">
        <v>-10.25</v>
      </c>
      <c r="L82">
        <v>56214</v>
      </c>
      <c r="M82">
        <v>1613.530029296875</v>
      </c>
      <c r="N82">
        <v>1698.52001953125</v>
      </c>
      <c r="O82">
        <v>1599.9599609375</v>
      </c>
      <c r="P82">
        <v>1637.5299886067708</v>
      </c>
      <c r="Q82">
        <v>1618.760009765625</v>
      </c>
      <c r="R82">
        <v>1698.52001953125</v>
      </c>
      <c r="S82">
        <v>1466.969970703125</v>
      </c>
      <c r="T82">
        <v>1593.5733235677083</v>
      </c>
    </row>
    <row r="83" spans="1:20" x14ac:dyDescent="0.35">
      <c r="A83" s="1">
        <v>45877.431250000001</v>
      </c>
      <c r="B83" s="147" t="s">
        <v>39</v>
      </c>
      <c r="C83">
        <v>1723.5</v>
      </c>
      <c r="D83">
        <v>1725</v>
      </c>
      <c r="E83">
        <v>1723.300048828125</v>
      </c>
      <c r="F83">
        <v>1724.300048828125</v>
      </c>
      <c r="G83">
        <v>562</v>
      </c>
      <c r="H83">
        <v>75300</v>
      </c>
      <c r="I83">
        <v>-2.8988867453923905E-4</v>
      </c>
      <c r="J83">
        <v>-0.5</v>
      </c>
      <c r="K83">
        <v>-10.5499267578125</v>
      </c>
      <c r="L83">
        <v>56214</v>
      </c>
      <c r="M83">
        <v>1613.530029296875</v>
      </c>
      <c r="N83">
        <v>1698.52001953125</v>
      </c>
      <c r="O83">
        <v>1599.9599609375</v>
      </c>
      <c r="P83">
        <v>1637.5299886067708</v>
      </c>
      <c r="Q83">
        <v>1618.760009765625</v>
      </c>
      <c r="R83">
        <v>1698.52001953125</v>
      </c>
      <c r="S83">
        <v>1466.969970703125</v>
      </c>
      <c r="T83">
        <v>1593.5733235677083</v>
      </c>
    </row>
    <row r="84" spans="1:20" x14ac:dyDescent="0.35">
      <c r="A84" s="1">
        <v>45877.431944444441</v>
      </c>
      <c r="B84" s="147" t="s">
        <v>39</v>
      </c>
      <c r="C84">
        <v>1723.5999755859375</v>
      </c>
      <c r="D84">
        <v>1723.800048828125</v>
      </c>
      <c r="E84">
        <v>1722.800048828125</v>
      </c>
      <c r="F84">
        <v>1723.300048828125</v>
      </c>
      <c r="G84">
        <v>439</v>
      </c>
      <c r="H84">
        <v>75739</v>
      </c>
      <c r="I84">
        <v>-8.6966602361771722E-4</v>
      </c>
      <c r="J84">
        <v>-1.5</v>
      </c>
      <c r="K84">
        <v>-11.5499267578125</v>
      </c>
      <c r="L84">
        <v>56214</v>
      </c>
      <c r="M84">
        <v>1613.530029296875</v>
      </c>
      <c r="N84">
        <v>1698.52001953125</v>
      </c>
      <c r="O84">
        <v>1599.9599609375</v>
      </c>
      <c r="P84">
        <v>1637.5299886067708</v>
      </c>
      <c r="Q84">
        <v>1618.760009765625</v>
      </c>
      <c r="R84">
        <v>1698.52001953125</v>
      </c>
      <c r="S84">
        <v>1466.969970703125</v>
      </c>
      <c r="T84">
        <v>1593.5733235677083</v>
      </c>
    </row>
    <row r="85" spans="1:20" x14ac:dyDescent="0.35">
      <c r="A85" s="1">
        <v>45877.432638888888</v>
      </c>
      <c r="B85" s="147" t="s">
        <v>39</v>
      </c>
      <c r="C85">
        <v>1723.9000244140625</v>
      </c>
      <c r="D85">
        <v>1723.9000244140625</v>
      </c>
      <c r="E85">
        <v>1722.699951171875</v>
      </c>
      <c r="F85">
        <v>1723.5999755859375</v>
      </c>
      <c r="G85">
        <v>510</v>
      </c>
      <c r="H85">
        <v>76249</v>
      </c>
      <c r="I85">
        <v>-6.9577528305548328E-4</v>
      </c>
      <c r="J85">
        <v>-1.2000732421875</v>
      </c>
      <c r="K85">
        <v>-11.25</v>
      </c>
      <c r="L85">
        <v>56214</v>
      </c>
      <c r="M85">
        <v>1613.530029296875</v>
      </c>
      <c r="N85">
        <v>1698.52001953125</v>
      </c>
      <c r="O85">
        <v>1599.9599609375</v>
      </c>
      <c r="P85">
        <v>1637.5299886067708</v>
      </c>
      <c r="Q85">
        <v>1618.760009765625</v>
      </c>
      <c r="R85">
        <v>1698.52001953125</v>
      </c>
      <c r="S85">
        <v>1466.969970703125</v>
      </c>
      <c r="T85">
        <v>1593.5733235677083</v>
      </c>
    </row>
    <row r="86" spans="1:20" x14ac:dyDescent="0.35">
      <c r="A86" s="1">
        <v>45877.433333333334</v>
      </c>
      <c r="B86" s="147" t="s">
        <v>39</v>
      </c>
      <c r="C86">
        <v>1723.800048828125</v>
      </c>
      <c r="D86">
        <v>1724</v>
      </c>
      <c r="E86">
        <v>1723.4000244140625</v>
      </c>
      <c r="F86">
        <v>1723.800048828125</v>
      </c>
      <c r="G86">
        <v>109</v>
      </c>
      <c r="H86">
        <v>76358</v>
      </c>
      <c r="I86">
        <v>-5.7977734907847811E-4</v>
      </c>
      <c r="J86">
        <v>-1</v>
      </c>
      <c r="K86">
        <v>-11.0499267578125</v>
      </c>
      <c r="L86">
        <v>56214</v>
      </c>
      <c r="M86">
        <v>1613.530029296875</v>
      </c>
      <c r="N86">
        <v>1698.52001953125</v>
      </c>
      <c r="O86">
        <v>1599.9599609375</v>
      </c>
      <c r="P86">
        <v>1637.5299886067708</v>
      </c>
      <c r="Q86">
        <v>1618.760009765625</v>
      </c>
      <c r="R86">
        <v>1698.52001953125</v>
      </c>
      <c r="S86">
        <v>1466.969970703125</v>
      </c>
      <c r="T86">
        <v>1593.5733235677083</v>
      </c>
    </row>
    <row r="87" spans="1:20" x14ac:dyDescent="0.35">
      <c r="A87" s="1">
        <v>45877.434027777781</v>
      </c>
      <c r="B87" s="147" t="s">
        <v>39</v>
      </c>
      <c r="C87">
        <v>1725</v>
      </c>
      <c r="D87">
        <v>1725</v>
      </c>
      <c r="E87">
        <v>1723.5</v>
      </c>
      <c r="F87">
        <v>1723.800048828125</v>
      </c>
      <c r="G87">
        <v>489</v>
      </c>
      <c r="H87">
        <v>76847</v>
      </c>
      <c r="I87">
        <v>-5.7977734907847811E-4</v>
      </c>
      <c r="J87">
        <v>-1</v>
      </c>
      <c r="K87">
        <v>-11.0499267578125</v>
      </c>
      <c r="L87">
        <v>56214</v>
      </c>
      <c r="M87">
        <v>1613.530029296875</v>
      </c>
      <c r="N87">
        <v>1698.52001953125</v>
      </c>
      <c r="O87">
        <v>1599.9599609375</v>
      </c>
      <c r="P87">
        <v>1637.5299886067708</v>
      </c>
      <c r="Q87">
        <v>1618.760009765625</v>
      </c>
      <c r="R87">
        <v>1698.52001953125</v>
      </c>
      <c r="S87">
        <v>1466.969970703125</v>
      </c>
      <c r="T87">
        <v>1593.5733235677083</v>
      </c>
    </row>
    <row r="88" spans="1:20" x14ac:dyDescent="0.35">
      <c r="A88" s="1">
        <v>45877.43472222222</v>
      </c>
      <c r="B88" s="147" t="s">
        <v>39</v>
      </c>
      <c r="C88">
        <v>1726.0999755859375</v>
      </c>
      <c r="D88">
        <v>1726.300048828125</v>
      </c>
      <c r="E88">
        <v>1724.5999755859375</v>
      </c>
      <c r="F88">
        <v>1724.800048828125</v>
      </c>
      <c r="G88">
        <v>925</v>
      </c>
      <c r="H88">
        <v>77772</v>
      </c>
      <c r="I88">
        <v>0</v>
      </c>
      <c r="J88">
        <v>0</v>
      </c>
      <c r="K88">
        <v>-10.0499267578125</v>
      </c>
      <c r="L88">
        <v>56214</v>
      </c>
      <c r="M88">
        <v>1613.530029296875</v>
      </c>
      <c r="N88">
        <v>1698.52001953125</v>
      </c>
      <c r="O88">
        <v>1599.9599609375</v>
      </c>
      <c r="P88">
        <v>1637.5299886067708</v>
      </c>
      <c r="Q88">
        <v>1618.760009765625</v>
      </c>
      <c r="R88">
        <v>1698.52001953125</v>
      </c>
      <c r="S88">
        <v>1466.969970703125</v>
      </c>
      <c r="T88">
        <v>1593.5733235677083</v>
      </c>
    </row>
    <row r="89" spans="1:20" x14ac:dyDescent="0.35">
      <c r="A89" s="1">
        <v>45877.435416666667</v>
      </c>
      <c r="B89" s="147" t="s">
        <v>39</v>
      </c>
      <c r="C89">
        <v>1726.5</v>
      </c>
      <c r="D89">
        <v>1727.4000244140625</v>
      </c>
      <c r="E89">
        <v>1726</v>
      </c>
      <c r="F89">
        <v>1726.0999755859375</v>
      </c>
      <c r="G89">
        <v>1588</v>
      </c>
      <c r="H89">
        <v>79360</v>
      </c>
      <c r="I89">
        <v>7.5366808964071215E-4</v>
      </c>
      <c r="J89">
        <v>1.2999267578125</v>
      </c>
      <c r="K89">
        <v>-8.75</v>
      </c>
      <c r="L89">
        <v>56214</v>
      </c>
      <c r="M89">
        <v>1613.530029296875</v>
      </c>
      <c r="N89">
        <v>1698.52001953125</v>
      </c>
      <c r="O89">
        <v>1599.9599609375</v>
      </c>
      <c r="P89">
        <v>1637.5299886067708</v>
      </c>
      <c r="Q89">
        <v>1618.760009765625</v>
      </c>
      <c r="R89">
        <v>1698.52001953125</v>
      </c>
      <c r="S89">
        <v>1466.969970703125</v>
      </c>
      <c r="T89">
        <v>1593.5733235677083</v>
      </c>
    </row>
    <row r="90" spans="1:20" x14ac:dyDescent="0.35">
      <c r="A90" s="1">
        <v>45877.436111111114</v>
      </c>
      <c r="B90" s="147" t="s">
        <v>39</v>
      </c>
      <c r="C90">
        <v>1725.5999755859375</v>
      </c>
      <c r="D90">
        <v>1727</v>
      </c>
      <c r="E90">
        <v>1725.5999755859375</v>
      </c>
      <c r="F90">
        <v>1726.5</v>
      </c>
      <c r="G90">
        <v>636</v>
      </c>
      <c r="H90">
        <v>79996</v>
      </c>
      <c r="I90">
        <v>9.8559318399253984E-4</v>
      </c>
      <c r="J90">
        <v>1.699951171875</v>
      </c>
      <c r="K90">
        <v>-8.3499755859375</v>
      </c>
      <c r="L90">
        <v>56214</v>
      </c>
      <c r="M90">
        <v>1613.530029296875</v>
      </c>
      <c r="N90">
        <v>1698.52001953125</v>
      </c>
      <c r="O90">
        <v>1599.9599609375</v>
      </c>
      <c r="P90">
        <v>1637.5299886067708</v>
      </c>
      <c r="Q90">
        <v>1618.760009765625</v>
      </c>
      <c r="R90">
        <v>1698.52001953125</v>
      </c>
      <c r="S90">
        <v>1466.969970703125</v>
      </c>
      <c r="T90">
        <v>1593.5733235677083</v>
      </c>
    </row>
    <row r="91" spans="1:20" x14ac:dyDescent="0.35">
      <c r="A91" s="1">
        <v>45877.436805555553</v>
      </c>
      <c r="B91" s="147" t="s">
        <v>39</v>
      </c>
      <c r="C91">
        <v>1724.800048828125</v>
      </c>
      <c r="D91">
        <v>1726.199951171875</v>
      </c>
      <c r="E91">
        <v>1724.800048828125</v>
      </c>
      <c r="F91">
        <v>1725.5999755859375</v>
      </c>
      <c r="G91">
        <v>645</v>
      </c>
      <c r="H91">
        <v>80641</v>
      </c>
      <c r="I91">
        <v>4.6377941510147304E-4</v>
      </c>
      <c r="J91">
        <v>0.7999267578125</v>
      </c>
      <c r="K91">
        <v>-9.25</v>
      </c>
      <c r="L91">
        <v>56214</v>
      </c>
      <c r="M91">
        <v>1613.530029296875</v>
      </c>
      <c r="N91">
        <v>1698.52001953125</v>
      </c>
      <c r="O91">
        <v>1599.9599609375</v>
      </c>
      <c r="P91">
        <v>1637.5299886067708</v>
      </c>
      <c r="Q91">
        <v>1618.760009765625</v>
      </c>
      <c r="R91">
        <v>1698.52001953125</v>
      </c>
      <c r="S91">
        <v>1466.969970703125</v>
      </c>
      <c r="T91">
        <v>1593.5733235677083</v>
      </c>
    </row>
    <row r="92" spans="1:20" x14ac:dyDescent="0.35">
      <c r="A92" s="1">
        <v>45877.4375</v>
      </c>
      <c r="B92" s="147" t="s">
        <v>39</v>
      </c>
      <c r="C92">
        <v>1724.300048828125</v>
      </c>
      <c r="D92">
        <v>1725.4000244140625</v>
      </c>
      <c r="E92">
        <v>1724.199951171875</v>
      </c>
      <c r="F92">
        <v>1724.800048828125</v>
      </c>
      <c r="G92">
        <v>501</v>
      </c>
      <c r="H92">
        <v>81142</v>
      </c>
      <c r="I92">
        <v>0</v>
      </c>
      <c r="J92">
        <v>0</v>
      </c>
      <c r="K92">
        <v>-10.0499267578125</v>
      </c>
      <c r="L92">
        <v>56214</v>
      </c>
      <c r="M92">
        <v>1613.530029296875</v>
      </c>
      <c r="N92">
        <v>1698.52001953125</v>
      </c>
      <c r="O92">
        <v>1599.9599609375</v>
      </c>
      <c r="P92">
        <v>1637.5299886067708</v>
      </c>
      <c r="Q92">
        <v>1618.760009765625</v>
      </c>
      <c r="R92">
        <v>1698.52001953125</v>
      </c>
      <c r="S92">
        <v>1466.969970703125</v>
      </c>
      <c r="T92">
        <v>1593.5733235677083</v>
      </c>
    </row>
    <row r="93" spans="1:20" x14ac:dyDescent="0.35">
      <c r="A93" s="1">
        <v>45877.438194444447</v>
      </c>
      <c r="B93" s="147" t="s">
        <v>39</v>
      </c>
      <c r="C93">
        <v>1724.5</v>
      </c>
      <c r="D93">
        <v>1724.800048828125</v>
      </c>
      <c r="E93">
        <v>1724</v>
      </c>
      <c r="F93">
        <v>1724.199951171875</v>
      </c>
      <c r="G93">
        <v>383</v>
      </c>
      <c r="H93">
        <v>81525</v>
      </c>
      <c r="I93">
        <v>-3.4792302832883286E-4</v>
      </c>
      <c r="J93">
        <v>-0.60009765625</v>
      </c>
      <c r="K93">
        <v>-10.6500244140625</v>
      </c>
      <c r="L93">
        <v>56214</v>
      </c>
      <c r="M93">
        <v>1613.530029296875</v>
      </c>
      <c r="N93">
        <v>1698.52001953125</v>
      </c>
      <c r="O93">
        <v>1599.9599609375</v>
      </c>
      <c r="P93">
        <v>1637.5299886067708</v>
      </c>
      <c r="Q93">
        <v>1618.760009765625</v>
      </c>
      <c r="R93">
        <v>1698.52001953125</v>
      </c>
      <c r="S93">
        <v>1466.969970703125</v>
      </c>
      <c r="T93">
        <v>1593.5733235677083</v>
      </c>
    </row>
    <row r="94" spans="1:20" x14ac:dyDescent="0.35">
      <c r="A94" s="1">
        <v>45877.438888888886</v>
      </c>
      <c r="B94" s="147" t="s">
        <v>39</v>
      </c>
      <c r="C94">
        <v>1723.5999755859375</v>
      </c>
      <c r="D94">
        <v>1724.5999755859375</v>
      </c>
      <c r="E94">
        <v>1723.5999755859375</v>
      </c>
      <c r="F94">
        <v>1724.5999755859375</v>
      </c>
      <c r="G94">
        <v>506</v>
      </c>
      <c r="H94">
        <v>82031</v>
      </c>
      <c r="I94">
        <v>-1.1599793397700509E-4</v>
      </c>
      <c r="J94">
        <v>-0.2000732421875</v>
      </c>
      <c r="K94">
        <v>-10.25</v>
      </c>
      <c r="L94">
        <v>56214</v>
      </c>
      <c r="M94">
        <v>1613.530029296875</v>
      </c>
      <c r="N94">
        <v>1698.52001953125</v>
      </c>
      <c r="O94">
        <v>1599.9599609375</v>
      </c>
      <c r="P94">
        <v>1637.5299886067708</v>
      </c>
      <c r="Q94">
        <v>1618.760009765625</v>
      </c>
      <c r="R94">
        <v>1698.52001953125</v>
      </c>
      <c r="S94">
        <v>1466.969970703125</v>
      </c>
      <c r="T94">
        <v>1593.5733235677083</v>
      </c>
    </row>
    <row r="95" spans="1:20" x14ac:dyDescent="0.35">
      <c r="A95" s="1">
        <v>45877.439583333333</v>
      </c>
      <c r="B95" s="147" t="s">
        <v>39</v>
      </c>
      <c r="C95">
        <v>1724.300048828125</v>
      </c>
      <c r="D95">
        <v>1724.699951171875</v>
      </c>
      <c r="E95">
        <v>1723.5999755859375</v>
      </c>
      <c r="F95">
        <v>1723.5999755859375</v>
      </c>
      <c r="G95">
        <v>357</v>
      </c>
      <c r="H95">
        <v>82388</v>
      </c>
      <c r="I95">
        <v>-6.9577528305548328E-4</v>
      </c>
      <c r="J95">
        <v>-1.2000732421875</v>
      </c>
      <c r="K95">
        <v>-11.25</v>
      </c>
      <c r="L95">
        <v>56214</v>
      </c>
      <c r="M95">
        <v>1613.530029296875</v>
      </c>
      <c r="N95">
        <v>1698.52001953125</v>
      </c>
      <c r="O95">
        <v>1599.9599609375</v>
      </c>
      <c r="P95">
        <v>1637.5299886067708</v>
      </c>
      <c r="Q95">
        <v>1618.760009765625</v>
      </c>
      <c r="R95">
        <v>1698.52001953125</v>
      </c>
      <c r="S95">
        <v>1466.969970703125</v>
      </c>
      <c r="T95">
        <v>1593.5733235677083</v>
      </c>
    </row>
    <row r="96" spans="1:20" x14ac:dyDescent="0.35">
      <c r="A96" s="1">
        <v>45877.44027777778</v>
      </c>
      <c r="B96" s="147" t="s">
        <v>39</v>
      </c>
      <c r="C96">
        <v>1723.4000244140625</v>
      </c>
      <c r="D96">
        <v>1724.5</v>
      </c>
      <c r="E96">
        <v>1723.4000244140625</v>
      </c>
      <c r="F96">
        <v>1724.5</v>
      </c>
      <c r="G96">
        <v>513</v>
      </c>
      <c r="H96">
        <v>82901</v>
      </c>
      <c r="I96">
        <v>-1.7396151416441643E-4</v>
      </c>
      <c r="J96">
        <v>-0.300048828125</v>
      </c>
      <c r="K96">
        <v>-10.3499755859375</v>
      </c>
      <c r="L96">
        <v>56214</v>
      </c>
      <c r="M96">
        <v>1613.530029296875</v>
      </c>
      <c r="N96">
        <v>1698.52001953125</v>
      </c>
      <c r="O96">
        <v>1599.9599609375</v>
      </c>
      <c r="P96">
        <v>1637.5299886067708</v>
      </c>
      <c r="Q96">
        <v>1618.760009765625</v>
      </c>
      <c r="R96">
        <v>1698.52001953125</v>
      </c>
      <c r="S96">
        <v>1466.969970703125</v>
      </c>
      <c r="T96">
        <v>1593.5733235677083</v>
      </c>
    </row>
    <row r="97" spans="1:20" x14ac:dyDescent="0.35">
      <c r="A97" s="1">
        <v>45877.440972222219</v>
      </c>
      <c r="B97" s="147" t="s">
        <v>39</v>
      </c>
      <c r="C97">
        <v>1723.5</v>
      </c>
      <c r="D97">
        <v>1723.9000244140625</v>
      </c>
      <c r="E97">
        <v>1723</v>
      </c>
      <c r="F97">
        <v>1723.300048828125</v>
      </c>
      <c r="G97">
        <v>376</v>
      </c>
      <c r="H97">
        <v>83277</v>
      </c>
      <c r="I97">
        <v>-8.6966602361771722E-4</v>
      </c>
      <c r="J97">
        <v>-1.5</v>
      </c>
      <c r="K97">
        <v>-11.5499267578125</v>
      </c>
      <c r="L97">
        <v>56214</v>
      </c>
      <c r="M97">
        <v>1613.530029296875</v>
      </c>
      <c r="N97">
        <v>1698.52001953125</v>
      </c>
      <c r="O97">
        <v>1599.9599609375</v>
      </c>
      <c r="P97">
        <v>1637.5299886067708</v>
      </c>
      <c r="Q97">
        <v>1618.760009765625</v>
      </c>
      <c r="R97">
        <v>1698.52001953125</v>
      </c>
      <c r="S97">
        <v>1466.969970703125</v>
      </c>
      <c r="T97">
        <v>1593.5733235677083</v>
      </c>
    </row>
    <row r="98" spans="1:20" x14ac:dyDescent="0.35">
      <c r="A98" s="1">
        <v>45877.441666666666</v>
      </c>
      <c r="B98" s="147" t="s">
        <v>39</v>
      </c>
      <c r="C98">
        <v>1722.4000244140625</v>
      </c>
      <c r="D98">
        <v>1723.4000244140625</v>
      </c>
      <c r="E98">
        <v>1722</v>
      </c>
      <c r="F98">
        <v>1723.4000244140625</v>
      </c>
      <c r="G98">
        <v>982</v>
      </c>
      <c r="H98">
        <v>84259</v>
      </c>
      <c r="I98">
        <v>-8.117024434303059E-4</v>
      </c>
      <c r="J98">
        <v>-1.4000244140625</v>
      </c>
      <c r="K98">
        <v>-11.449951171875</v>
      </c>
      <c r="L98">
        <v>56214</v>
      </c>
      <c r="M98">
        <v>1613.530029296875</v>
      </c>
      <c r="N98">
        <v>1698.52001953125</v>
      </c>
      <c r="O98">
        <v>1599.9599609375</v>
      </c>
      <c r="P98">
        <v>1637.5299886067708</v>
      </c>
      <c r="Q98">
        <v>1618.760009765625</v>
      </c>
      <c r="R98">
        <v>1698.52001953125</v>
      </c>
      <c r="S98">
        <v>1466.969970703125</v>
      </c>
      <c r="T98">
        <v>1593.5733235677083</v>
      </c>
    </row>
    <row r="99" spans="1:20" x14ac:dyDescent="0.35">
      <c r="A99" s="1">
        <v>45877.442361111112</v>
      </c>
      <c r="B99" s="147" t="s">
        <v>39</v>
      </c>
      <c r="C99">
        <v>1721.199951171875</v>
      </c>
      <c r="D99">
        <v>1723</v>
      </c>
      <c r="E99">
        <v>1721.199951171875</v>
      </c>
      <c r="F99">
        <v>1722.199951171875</v>
      </c>
      <c r="G99">
        <v>499</v>
      </c>
      <c r="H99">
        <v>84758</v>
      </c>
      <c r="I99">
        <v>-1.5074777264857892E-3</v>
      </c>
      <c r="J99">
        <v>-2.60009765625</v>
      </c>
      <c r="K99">
        <v>-12.6500244140625</v>
      </c>
      <c r="L99">
        <v>56214</v>
      </c>
      <c r="M99">
        <v>1613.530029296875</v>
      </c>
      <c r="N99">
        <v>1698.52001953125</v>
      </c>
      <c r="O99">
        <v>1599.9599609375</v>
      </c>
      <c r="P99">
        <v>1637.5299886067708</v>
      </c>
      <c r="Q99">
        <v>1618.760009765625</v>
      </c>
      <c r="R99">
        <v>1698.52001953125</v>
      </c>
      <c r="S99">
        <v>1466.969970703125</v>
      </c>
      <c r="T99">
        <v>1593.5733235677083</v>
      </c>
    </row>
    <row r="100" spans="1:20" x14ac:dyDescent="0.35">
      <c r="A100" s="1">
        <v>45877.443055555559</v>
      </c>
      <c r="B100" s="147" t="s">
        <v>39</v>
      </c>
      <c r="C100">
        <v>1721.9000244140625</v>
      </c>
      <c r="D100">
        <v>1722.5</v>
      </c>
      <c r="E100">
        <v>1721.199951171875</v>
      </c>
      <c r="F100">
        <v>1721.4000244140625</v>
      </c>
      <c r="G100">
        <v>504</v>
      </c>
      <c r="H100">
        <v>85262</v>
      </c>
      <c r="I100">
        <v>-1.971257141587262E-3</v>
      </c>
      <c r="J100">
        <v>-3.4000244140625</v>
      </c>
      <c r="K100">
        <v>-13.449951171875</v>
      </c>
      <c r="L100">
        <v>56214</v>
      </c>
      <c r="M100">
        <v>1613.530029296875</v>
      </c>
      <c r="N100">
        <v>1698.52001953125</v>
      </c>
      <c r="O100">
        <v>1599.9599609375</v>
      </c>
      <c r="P100">
        <v>1637.5299886067708</v>
      </c>
      <c r="Q100">
        <v>1618.760009765625</v>
      </c>
      <c r="R100">
        <v>1698.52001953125</v>
      </c>
      <c r="S100">
        <v>1466.969970703125</v>
      </c>
      <c r="T100">
        <v>1593.5733235677083</v>
      </c>
    </row>
    <row r="101" spans="1:20" x14ac:dyDescent="0.35">
      <c r="A101" s="1">
        <v>45877.443749999999</v>
      </c>
      <c r="B101" s="147" t="s">
        <v>39</v>
      </c>
      <c r="C101">
        <v>1721.699951171875</v>
      </c>
      <c r="D101">
        <v>1722.5</v>
      </c>
      <c r="E101">
        <v>1721.5</v>
      </c>
      <c r="F101">
        <v>1721.5</v>
      </c>
      <c r="G101">
        <v>390</v>
      </c>
      <c r="H101">
        <v>85652</v>
      </c>
      <c r="I101">
        <v>-1.9132935613998508E-3</v>
      </c>
      <c r="J101">
        <v>-3.300048828125</v>
      </c>
      <c r="K101">
        <v>-13.3499755859375</v>
      </c>
      <c r="L101">
        <v>56214</v>
      </c>
      <c r="M101">
        <v>1613.530029296875</v>
      </c>
      <c r="N101">
        <v>1698.52001953125</v>
      </c>
      <c r="O101">
        <v>1599.9599609375</v>
      </c>
      <c r="P101">
        <v>1637.5299886067708</v>
      </c>
      <c r="Q101">
        <v>1618.760009765625</v>
      </c>
      <c r="R101">
        <v>1698.52001953125</v>
      </c>
      <c r="S101">
        <v>1466.969970703125</v>
      </c>
      <c r="T101">
        <v>1593.5733235677083</v>
      </c>
    </row>
    <row r="102" spans="1:20" x14ac:dyDescent="0.35">
      <c r="A102" s="1">
        <v>45877.444444444445</v>
      </c>
      <c r="B102" s="147" t="s">
        <v>39</v>
      </c>
      <c r="C102">
        <v>1720</v>
      </c>
      <c r="D102">
        <v>1721.699951171875</v>
      </c>
      <c r="E102">
        <v>1719.300048828125</v>
      </c>
      <c r="F102">
        <v>1721.5999755859375</v>
      </c>
      <c r="G102">
        <v>1719</v>
      </c>
      <c r="H102">
        <v>87371</v>
      </c>
      <c r="I102">
        <v>-1.8553299812124396E-3</v>
      </c>
      <c r="J102">
        <v>-3.2000732421875</v>
      </c>
      <c r="K102">
        <v>-13.25</v>
      </c>
      <c r="L102">
        <v>56214</v>
      </c>
      <c r="M102">
        <v>1613.530029296875</v>
      </c>
      <c r="N102">
        <v>1698.52001953125</v>
      </c>
      <c r="O102">
        <v>1599.9599609375</v>
      </c>
      <c r="P102">
        <v>1637.5299886067708</v>
      </c>
      <c r="Q102">
        <v>1618.760009765625</v>
      </c>
      <c r="R102">
        <v>1698.52001953125</v>
      </c>
      <c r="S102">
        <v>1466.969970703125</v>
      </c>
      <c r="T102">
        <v>1593.5733235677083</v>
      </c>
    </row>
    <row r="103" spans="1:20" x14ac:dyDescent="0.35">
      <c r="A103" s="1">
        <v>45877.445138888892</v>
      </c>
      <c r="B103" s="147" t="s">
        <v>39</v>
      </c>
      <c r="C103">
        <v>1719.5999755859375</v>
      </c>
      <c r="D103">
        <v>1720</v>
      </c>
      <c r="E103">
        <v>1718.800048828125</v>
      </c>
      <c r="F103">
        <v>1719.699951171875</v>
      </c>
      <c r="G103">
        <v>1094</v>
      </c>
      <c r="H103">
        <v>88465</v>
      </c>
      <c r="I103">
        <v>-2.9569210991819846E-3</v>
      </c>
      <c r="J103">
        <v>-5.10009765625</v>
      </c>
      <c r="K103">
        <v>-15.1500244140625</v>
      </c>
      <c r="L103">
        <v>56214</v>
      </c>
      <c r="M103">
        <v>1613.530029296875</v>
      </c>
      <c r="N103">
        <v>1698.52001953125</v>
      </c>
      <c r="O103">
        <v>1599.9599609375</v>
      </c>
      <c r="P103">
        <v>1637.5299886067708</v>
      </c>
      <c r="Q103">
        <v>1618.760009765625</v>
      </c>
      <c r="R103">
        <v>1698.52001953125</v>
      </c>
      <c r="S103">
        <v>1466.969970703125</v>
      </c>
      <c r="T103">
        <v>1593.5733235677083</v>
      </c>
    </row>
    <row r="104" spans="1:20" x14ac:dyDescent="0.35">
      <c r="A104" s="1">
        <v>45877.445833333331</v>
      </c>
      <c r="B104" s="147" t="s">
        <v>39</v>
      </c>
      <c r="C104">
        <v>1719.9000244140625</v>
      </c>
      <c r="D104">
        <v>1720.800048828125</v>
      </c>
      <c r="E104">
        <v>1718.800048828125</v>
      </c>
      <c r="F104">
        <v>1719.800048828125</v>
      </c>
      <c r="G104">
        <v>1313</v>
      </c>
      <c r="H104">
        <v>89778</v>
      </c>
      <c r="I104">
        <v>-2.8988867453923909E-3</v>
      </c>
      <c r="J104">
        <v>-5</v>
      </c>
      <c r="K104">
        <v>-15.0499267578125</v>
      </c>
      <c r="L104">
        <v>56214</v>
      </c>
      <c r="M104">
        <v>1613.530029296875</v>
      </c>
      <c r="N104">
        <v>1698.52001953125</v>
      </c>
      <c r="O104">
        <v>1599.9599609375</v>
      </c>
      <c r="P104">
        <v>1637.5299886067708</v>
      </c>
      <c r="Q104">
        <v>1618.760009765625</v>
      </c>
      <c r="R104">
        <v>1698.52001953125</v>
      </c>
      <c r="S104">
        <v>1466.969970703125</v>
      </c>
      <c r="T104">
        <v>1593.5733235677083</v>
      </c>
    </row>
    <row r="105" spans="1:20" x14ac:dyDescent="0.35">
      <c r="A105" s="1">
        <v>45877.446527777778</v>
      </c>
      <c r="B105" s="147" t="s">
        <v>39</v>
      </c>
      <c r="C105">
        <v>1719.699951171875</v>
      </c>
      <c r="D105">
        <v>1720.4000244140625</v>
      </c>
      <c r="E105">
        <v>1718.800048828125</v>
      </c>
      <c r="F105">
        <v>1719.199951171875</v>
      </c>
      <c r="G105">
        <v>967</v>
      </c>
      <c r="H105">
        <v>90745</v>
      </c>
      <c r="I105">
        <v>-3.2468097737212236E-3</v>
      </c>
      <c r="J105">
        <v>-5.60009765625</v>
      </c>
      <c r="K105">
        <v>-15.6500244140625</v>
      </c>
      <c r="L105">
        <v>56214</v>
      </c>
      <c r="M105">
        <v>1613.530029296875</v>
      </c>
      <c r="N105">
        <v>1698.52001953125</v>
      </c>
      <c r="O105">
        <v>1599.9599609375</v>
      </c>
      <c r="P105">
        <v>1637.5299886067708</v>
      </c>
      <c r="Q105">
        <v>1618.760009765625</v>
      </c>
      <c r="R105">
        <v>1698.52001953125</v>
      </c>
      <c r="S105">
        <v>1466.969970703125</v>
      </c>
      <c r="T105">
        <v>1593.5733235677083</v>
      </c>
    </row>
    <row r="106" spans="1:20" x14ac:dyDescent="0.35">
      <c r="A106" s="1">
        <v>45877.447222222225</v>
      </c>
      <c r="B106" s="147" t="s">
        <v>39</v>
      </c>
      <c r="C106">
        <v>1720.800048828125</v>
      </c>
      <c r="D106">
        <v>1721.5999755859375</v>
      </c>
      <c r="E106">
        <v>1719.300048828125</v>
      </c>
      <c r="F106">
        <v>1719.699951171875</v>
      </c>
      <c r="G106">
        <v>993</v>
      </c>
      <c r="H106">
        <v>91738</v>
      </c>
      <c r="I106">
        <v>-2.9569210991819846E-3</v>
      </c>
      <c r="J106">
        <v>-5.10009765625</v>
      </c>
      <c r="K106">
        <v>-15.1500244140625</v>
      </c>
      <c r="L106">
        <v>56214</v>
      </c>
      <c r="M106">
        <v>1613.530029296875</v>
      </c>
      <c r="N106">
        <v>1698.52001953125</v>
      </c>
      <c r="O106">
        <v>1599.9599609375</v>
      </c>
      <c r="P106">
        <v>1637.5299886067708</v>
      </c>
      <c r="Q106">
        <v>1618.760009765625</v>
      </c>
      <c r="R106">
        <v>1698.52001953125</v>
      </c>
      <c r="S106">
        <v>1466.969970703125</v>
      </c>
      <c r="T106">
        <v>1593.5733235677083</v>
      </c>
    </row>
    <row r="107" spans="1:20" x14ac:dyDescent="0.35">
      <c r="A107" s="1">
        <v>45877.447916666664</v>
      </c>
      <c r="B107" s="147" t="s">
        <v>39</v>
      </c>
      <c r="C107">
        <v>1720</v>
      </c>
      <c r="D107">
        <v>1720.800048828125</v>
      </c>
      <c r="E107">
        <v>1719.699951171875</v>
      </c>
      <c r="F107">
        <v>1720.800048828125</v>
      </c>
      <c r="G107">
        <v>570</v>
      </c>
      <c r="H107">
        <v>92308</v>
      </c>
      <c r="I107">
        <v>-2.3191093963139124E-3</v>
      </c>
      <c r="J107">
        <v>-4</v>
      </c>
      <c r="K107">
        <v>-14.0499267578125</v>
      </c>
      <c r="L107">
        <v>56214</v>
      </c>
      <c r="M107">
        <v>1613.530029296875</v>
      </c>
      <c r="N107">
        <v>1698.52001953125</v>
      </c>
      <c r="O107">
        <v>1599.9599609375</v>
      </c>
      <c r="P107">
        <v>1637.5299886067708</v>
      </c>
      <c r="Q107">
        <v>1618.760009765625</v>
      </c>
      <c r="R107">
        <v>1698.52001953125</v>
      </c>
      <c r="S107">
        <v>1466.969970703125</v>
      </c>
      <c r="T107">
        <v>1593.5733235677083</v>
      </c>
    </row>
    <row r="108" spans="1:20" x14ac:dyDescent="0.35">
      <c r="A108" s="1">
        <v>45877.448611111111</v>
      </c>
      <c r="B108" s="147" t="s">
        <v>39</v>
      </c>
      <c r="C108">
        <v>1720</v>
      </c>
      <c r="D108">
        <v>1720.5</v>
      </c>
      <c r="E108">
        <v>1719.800048828125</v>
      </c>
      <c r="F108">
        <v>1720</v>
      </c>
      <c r="G108">
        <v>324</v>
      </c>
      <c r="H108">
        <v>92632</v>
      </c>
      <c r="I108">
        <v>-2.782959585017568E-3</v>
      </c>
      <c r="J108">
        <v>-4.800048828125</v>
      </c>
      <c r="K108">
        <v>-14.8499755859375</v>
      </c>
      <c r="L108">
        <v>56214</v>
      </c>
      <c r="M108">
        <v>1613.530029296875</v>
      </c>
      <c r="N108">
        <v>1698.52001953125</v>
      </c>
      <c r="O108">
        <v>1599.9599609375</v>
      </c>
      <c r="P108">
        <v>1637.5299886067708</v>
      </c>
      <c r="Q108">
        <v>1618.760009765625</v>
      </c>
      <c r="R108">
        <v>1698.52001953125</v>
      </c>
      <c r="S108">
        <v>1466.969970703125</v>
      </c>
      <c r="T108">
        <v>1593.5733235677083</v>
      </c>
    </row>
    <row r="109" spans="1:20" x14ac:dyDescent="0.35">
      <c r="A109" s="1">
        <v>45877.449305555558</v>
      </c>
      <c r="B109" s="147" t="s">
        <v>39</v>
      </c>
      <c r="C109">
        <v>1720.199951171875</v>
      </c>
      <c r="D109">
        <v>1720.800048828125</v>
      </c>
      <c r="E109">
        <v>1719.800048828125</v>
      </c>
      <c r="F109">
        <v>1720.300048828125</v>
      </c>
      <c r="G109">
        <v>311</v>
      </c>
      <c r="H109">
        <v>92943</v>
      </c>
      <c r="I109">
        <v>-2.6089980708531519E-3</v>
      </c>
      <c r="J109">
        <v>-4.5</v>
      </c>
      <c r="K109">
        <v>-14.5499267578125</v>
      </c>
      <c r="L109">
        <v>56214</v>
      </c>
      <c r="M109">
        <v>1613.530029296875</v>
      </c>
      <c r="N109">
        <v>1698.52001953125</v>
      </c>
      <c r="O109">
        <v>1599.9599609375</v>
      </c>
      <c r="P109">
        <v>1637.5299886067708</v>
      </c>
      <c r="Q109">
        <v>1618.760009765625</v>
      </c>
      <c r="R109">
        <v>1698.52001953125</v>
      </c>
      <c r="S109">
        <v>1466.969970703125</v>
      </c>
      <c r="T109">
        <v>1593.5733235677083</v>
      </c>
    </row>
    <row r="110" spans="1:20" x14ac:dyDescent="0.35">
      <c r="A110" s="1">
        <v>45877.45</v>
      </c>
      <c r="B110" s="147" t="s">
        <v>39</v>
      </c>
      <c r="C110">
        <v>1719.800048828125</v>
      </c>
      <c r="D110">
        <v>1720.5</v>
      </c>
      <c r="E110">
        <v>1719.699951171875</v>
      </c>
      <c r="F110">
        <v>1720.0999755859375</v>
      </c>
      <c r="G110">
        <v>348</v>
      </c>
      <c r="H110">
        <v>93291</v>
      </c>
      <c r="I110">
        <v>-2.7249960048301566E-3</v>
      </c>
      <c r="J110">
        <v>-4.7000732421875</v>
      </c>
      <c r="K110">
        <v>-14.75</v>
      </c>
      <c r="L110">
        <v>56214</v>
      </c>
      <c r="M110">
        <v>1613.530029296875</v>
      </c>
      <c r="N110">
        <v>1698.52001953125</v>
      </c>
      <c r="O110">
        <v>1599.9599609375</v>
      </c>
      <c r="P110">
        <v>1637.5299886067708</v>
      </c>
      <c r="Q110">
        <v>1618.760009765625</v>
      </c>
      <c r="R110">
        <v>1698.52001953125</v>
      </c>
      <c r="S110">
        <v>1466.969970703125</v>
      </c>
      <c r="T110">
        <v>1593.5733235677083</v>
      </c>
    </row>
    <row r="111" spans="1:20" x14ac:dyDescent="0.35">
      <c r="A111" s="1">
        <v>45877.450694444444</v>
      </c>
      <c r="B111" s="147" t="s">
        <v>39</v>
      </c>
      <c r="C111">
        <v>1719.4000244140625</v>
      </c>
      <c r="D111">
        <v>1720</v>
      </c>
      <c r="E111">
        <v>1718.5999755859375</v>
      </c>
      <c r="F111">
        <v>1719.800048828125</v>
      </c>
      <c r="G111">
        <v>1583</v>
      </c>
      <c r="H111">
        <v>94874</v>
      </c>
      <c r="I111">
        <v>-2.8988867453923909E-3</v>
      </c>
      <c r="J111">
        <v>-5</v>
      </c>
      <c r="K111">
        <v>-15.0499267578125</v>
      </c>
      <c r="L111">
        <v>56214</v>
      </c>
      <c r="M111">
        <v>1613.530029296875</v>
      </c>
      <c r="N111">
        <v>1698.52001953125</v>
      </c>
      <c r="O111">
        <v>1599.9599609375</v>
      </c>
      <c r="P111">
        <v>1637.5299886067708</v>
      </c>
      <c r="Q111">
        <v>1618.760009765625</v>
      </c>
      <c r="R111">
        <v>1698.52001953125</v>
      </c>
      <c r="S111">
        <v>1466.969970703125</v>
      </c>
      <c r="T111">
        <v>1593.5733235677083</v>
      </c>
    </row>
    <row r="112" spans="1:20" x14ac:dyDescent="0.35">
      <c r="A112" s="1">
        <v>45877.451388888891</v>
      </c>
      <c r="B112" s="147" t="s">
        <v>39</v>
      </c>
      <c r="C112">
        <v>1718.4000244140625</v>
      </c>
      <c r="D112">
        <v>1719.300048828125</v>
      </c>
      <c r="E112">
        <v>1718.199951171875</v>
      </c>
      <c r="F112">
        <v>1719.300048828125</v>
      </c>
      <c r="G112">
        <v>1123</v>
      </c>
      <c r="H112">
        <v>95997</v>
      </c>
      <c r="I112">
        <v>-3.1887754199316299E-3</v>
      </c>
      <c r="J112">
        <v>-5.5</v>
      </c>
      <c r="K112">
        <v>-15.5499267578125</v>
      </c>
      <c r="L112">
        <v>56214</v>
      </c>
      <c r="M112">
        <v>1613.530029296875</v>
      </c>
      <c r="N112">
        <v>1698.52001953125</v>
      </c>
      <c r="O112">
        <v>1599.9599609375</v>
      </c>
      <c r="P112">
        <v>1637.5299886067708</v>
      </c>
      <c r="Q112">
        <v>1618.760009765625</v>
      </c>
      <c r="R112">
        <v>1698.52001953125</v>
      </c>
      <c r="S112">
        <v>1466.969970703125</v>
      </c>
      <c r="T112">
        <v>1593.5733235677083</v>
      </c>
    </row>
    <row r="113" spans="1:20" x14ac:dyDescent="0.35">
      <c r="A113" s="1">
        <v>45877.45208333333</v>
      </c>
      <c r="B113" s="147" t="s">
        <v>39</v>
      </c>
      <c r="C113">
        <v>1719.0999755859375</v>
      </c>
      <c r="D113">
        <v>1719.0999755859375</v>
      </c>
      <c r="E113">
        <v>1718.199951171875</v>
      </c>
      <c r="F113">
        <v>1718.199951171875</v>
      </c>
      <c r="G113">
        <v>552</v>
      </c>
      <c r="H113">
        <v>96549</v>
      </c>
      <c r="I113">
        <v>-3.8265871227997016E-3</v>
      </c>
      <c r="J113">
        <v>-6.60009765625</v>
      </c>
      <c r="K113">
        <v>-16.6500244140625</v>
      </c>
      <c r="L113">
        <v>56214</v>
      </c>
      <c r="M113">
        <v>1613.530029296875</v>
      </c>
      <c r="N113">
        <v>1698.52001953125</v>
      </c>
      <c r="O113">
        <v>1599.9599609375</v>
      </c>
      <c r="P113">
        <v>1637.5299886067708</v>
      </c>
      <c r="Q113">
        <v>1618.760009765625</v>
      </c>
      <c r="R113">
        <v>1698.52001953125</v>
      </c>
      <c r="S113">
        <v>1466.969970703125</v>
      </c>
      <c r="T113">
        <v>1593.5733235677083</v>
      </c>
    </row>
    <row r="114" spans="1:20" x14ac:dyDescent="0.35">
      <c r="A114" s="1">
        <v>45877.452777777777</v>
      </c>
      <c r="B114" s="147" t="s">
        <v>39</v>
      </c>
      <c r="C114">
        <v>1721</v>
      </c>
      <c r="D114">
        <v>1721.4000244140625</v>
      </c>
      <c r="E114">
        <v>1718.800048828125</v>
      </c>
      <c r="F114">
        <v>1719.0999755859375</v>
      </c>
      <c r="G114">
        <v>1181</v>
      </c>
      <c r="H114">
        <v>97730</v>
      </c>
      <c r="I114">
        <v>-3.304773353908635E-3</v>
      </c>
      <c r="J114">
        <v>-5.7000732421875</v>
      </c>
      <c r="K114">
        <v>-15.75</v>
      </c>
      <c r="L114">
        <v>56214</v>
      </c>
      <c r="M114">
        <v>1613.530029296875</v>
      </c>
      <c r="N114">
        <v>1698.52001953125</v>
      </c>
      <c r="O114">
        <v>1599.9599609375</v>
      </c>
      <c r="P114">
        <v>1637.5299886067708</v>
      </c>
      <c r="Q114">
        <v>1618.760009765625</v>
      </c>
      <c r="R114">
        <v>1698.52001953125</v>
      </c>
      <c r="S114">
        <v>1466.969970703125</v>
      </c>
      <c r="T114">
        <v>1593.5733235677083</v>
      </c>
    </row>
    <row r="115" spans="1:20" x14ac:dyDescent="0.35">
      <c r="A115" s="1">
        <v>45877.453472222223</v>
      </c>
      <c r="B115" s="147" t="s">
        <v>39</v>
      </c>
      <c r="C115">
        <v>1721.5</v>
      </c>
      <c r="D115">
        <v>1722.9000244140625</v>
      </c>
      <c r="E115">
        <v>1720.5</v>
      </c>
      <c r="F115">
        <v>1720.9000244140625</v>
      </c>
      <c r="G115">
        <v>1178</v>
      </c>
      <c r="H115">
        <v>98908</v>
      </c>
      <c r="I115">
        <v>-2.2611458161265014E-3</v>
      </c>
      <c r="J115">
        <v>-3.9000244140625</v>
      </c>
      <c r="K115">
        <v>-13.949951171875</v>
      </c>
      <c r="L115">
        <v>56214</v>
      </c>
      <c r="M115">
        <v>1613.530029296875</v>
      </c>
      <c r="N115">
        <v>1698.52001953125</v>
      </c>
      <c r="O115">
        <v>1599.9599609375</v>
      </c>
      <c r="P115">
        <v>1637.5299886067708</v>
      </c>
      <c r="Q115">
        <v>1618.760009765625</v>
      </c>
      <c r="R115">
        <v>1698.52001953125</v>
      </c>
      <c r="S115">
        <v>1466.969970703125</v>
      </c>
      <c r="T115">
        <v>1593.5733235677083</v>
      </c>
    </row>
    <row r="116" spans="1:20" x14ac:dyDescent="0.35">
      <c r="A116" s="1">
        <v>45877.45416666667</v>
      </c>
      <c r="B116" s="147" t="s">
        <v>39</v>
      </c>
      <c r="C116">
        <v>1720.699951171875</v>
      </c>
      <c r="D116">
        <v>1721.5</v>
      </c>
      <c r="E116">
        <v>1720.5999755859375</v>
      </c>
      <c r="F116">
        <v>1721.5</v>
      </c>
      <c r="G116">
        <v>434</v>
      </c>
      <c r="H116">
        <v>99342</v>
      </c>
      <c r="I116">
        <v>-1.9132935613998508E-3</v>
      </c>
      <c r="J116">
        <v>-3.300048828125</v>
      </c>
      <c r="K116">
        <v>-13.3499755859375</v>
      </c>
      <c r="L116">
        <v>56214</v>
      </c>
      <c r="M116">
        <v>1613.530029296875</v>
      </c>
      <c r="N116">
        <v>1698.52001953125</v>
      </c>
      <c r="O116">
        <v>1599.9599609375</v>
      </c>
      <c r="P116">
        <v>1637.5299886067708</v>
      </c>
      <c r="Q116">
        <v>1618.760009765625</v>
      </c>
      <c r="R116">
        <v>1698.52001953125</v>
      </c>
      <c r="S116">
        <v>1466.969970703125</v>
      </c>
      <c r="T116">
        <v>1593.5733235677083</v>
      </c>
    </row>
    <row r="117" spans="1:20" x14ac:dyDescent="0.35">
      <c r="A117" s="1">
        <v>45877.454861111109</v>
      </c>
      <c r="B117" s="147" t="s">
        <v>39</v>
      </c>
      <c r="C117">
        <v>1720.5</v>
      </c>
      <c r="D117">
        <v>1721</v>
      </c>
      <c r="E117">
        <v>1720.5</v>
      </c>
      <c r="F117">
        <v>1720.699951171875</v>
      </c>
      <c r="G117">
        <v>474</v>
      </c>
      <c r="H117">
        <v>99816</v>
      </c>
      <c r="I117">
        <v>-2.3771437501035062E-3</v>
      </c>
      <c r="J117">
        <v>-4.10009765625</v>
      </c>
      <c r="K117">
        <v>-14.1500244140625</v>
      </c>
      <c r="L117">
        <v>56214</v>
      </c>
      <c r="M117">
        <v>1613.530029296875</v>
      </c>
      <c r="N117">
        <v>1698.52001953125</v>
      </c>
      <c r="O117">
        <v>1599.9599609375</v>
      </c>
      <c r="P117">
        <v>1637.5299886067708</v>
      </c>
      <c r="Q117">
        <v>1618.760009765625</v>
      </c>
      <c r="R117">
        <v>1698.52001953125</v>
      </c>
      <c r="S117">
        <v>1466.969970703125</v>
      </c>
      <c r="T117">
        <v>1593.5733235677083</v>
      </c>
    </row>
    <row r="118" spans="1:20" x14ac:dyDescent="0.35">
      <c r="A118" s="1">
        <v>45877.455555555556</v>
      </c>
      <c r="B118" s="147" t="s">
        <v>39</v>
      </c>
      <c r="C118">
        <v>1720.199951171875</v>
      </c>
      <c r="D118">
        <v>1721.4000244140625</v>
      </c>
      <c r="E118">
        <v>1720.199951171875</v>
      </c>
      <c r="F118">
        <v>1720.5</v>
      </c>
      <c r="G118">
        <v>479</v>
      </c>
      <c r="H118">
        <v>100295</v>
      </c>
      <c r="I118">
        <v>-2.493070910478329E-3</v>
      </c>
      <c r="J118">
        <v>-4.300048828125</v>
      </c>
      <c r="K118">
        <v>-14.3499755859375</v>
      </c>
      <c r="L118">
        <v>56214</v>
      </c>
      <c r="M118">
        <v>1613.530029296875</v>
      </c>
      <c r="N118">
        <v>1698.52001953125</v>
      </c>
      <c r="O118">
        <v>1599.9599609375</v>
      </c>
      <c r="P118">
        <v>1637.5299886067708</v>
      </c>
      <c r="Q118">
        <v>1618.760009765625</v>
      </c>
      <c r="R118">
        <v>1698.52001953125</v>
      </c>
      <c r="S118">
        <v>1466.969970703125</v>
      </c>
      <c r="T118">
        <v>1593.5733235677083</v>
      </c>
    </row>
    <row r="119" spans="1:20" x14ac:dyDescent="0.35">
      <c r="A119" s="1">
        <v>45877.456250000003</v>
      </c>
      <c r="B119" s="147" t="s">
        <v>39</v>
      </c>
      <c r="C119">
        <v>1718.5999755859375</v>
      </c>
      <c r="D119">
        <v>1720.5</v>
      </c>
      <c r="E119">
        <v>1718.5999755859375</v>
      </c>
      <c r="F119">
        <v>1720.300048828125</v>
      </c>
      <c r="G119">
        <v>1138</v>
      </c>
      <c r="H119">
        <v>101433</v>
      </c>
      <c r="I119">
        <v>-2.6089980708531519E-3</v>
      </c>
      <c r="J119">
        <v>-4.5</v>
      </c>
      <c r="K119">
        <v>-14.5499267578125</v>
      </c>
      <c r="L119">
        <v>56214</v>
      </c>
      <c r="M119">
        <v>1613.530029296875</v>
      </c>
      <c r="N119">
        <v>1698.52001953125</v>
      </c>
      <c r="O119">
        <v>1599.9599609375</v>
      </c>
      <c r="P119">
        <v>1637.5299886067708</v>
      </c>
      <c r="Q119">
        <v>1618.760009765625</v>
      </c>
      <c r="R119">
        <v>1698.52001953125</v>
      </c>
      <c r="S119">
        <v>1466.969970703125</v>
      </c>
      <c r="T119">
        <v>1593.5733235677083</v>
      </c>
    </row>
    <row r="120" spans="1:20" x14ac:dyDescent="0.35">
      <c r="A120" s="1">
        <v>45877.456944444442</v>
      </c>
      <c r="B120" s="147" t="s">
        <v>39</v>
      </c>
      <c r="C120">
        <v>1719.4000244140625</v>
      </c>
      <c r="D120">
        <v>1719.699951171875</v>
      </c>
      <c r="E120">
        <v>1718.199951171875</v>
      </c>
      <c r="F120">
        <v>1718.5999755859375</v>
      </c>
      <c r="G120">
        <v>1004</v>
      </c>
      <c r="H120">
        <v>102437</v>
      </c>
      <c r="I120">
        <v>-3.594662028447874E-3</v>
      </c>
      <c r="J120">
        <v>-6.2000732421875</v>
      </c>
      <c r="K120">
        <v>-16.25</v>
      </c>
      <c r="L120">
        <v>56214</v>
      </c>
      <c r="M120">
        <v>1613.530029296875</v>
      </c>
      <c r="N120">
        <v>1698.52001953125</v>
      </c>
      <c r="O120">
        <v>1599.9599609375</v>
      </c>
      <c r="P120">
        <v>1637.5299886067708</v>
      </c>
      <c r="Q120">
        <v>1618.760009765625</v>
      </c>
      <c r="R120">
        <v>1698.52001953125</v>
      </c>
      <c r="S120">
        <v>1466.969970703125</v>
      </c>
      <c r="T120">
        <v>1593.5733235677083</v>
      </c>
    </row>
    <row r="121" spans="1:20" x14ac:dyDescent="0.35">
      <c r="A121" s="1">
        <v>45877.457638888889</v>
      </c>
      <c r="B121" s="147" t="s">
        <v>39</v>
      </c>
      <c r="C121">
        <v>1720.9000244140625</v>
      </c>
      <c r="D121">
        <v>1721.300048828125</v>
      </c>
      <c r="E121">
        <v>1719.4000244140625</v>
      </c>
      <c r="F121">
        <v>1719.5</v>
      </c>
      <c r="G121">
        <v>848</v>
      </c>
      <c r="H121">
        <v>103285</v>
      </c>
      <c r="I121">
        <v>-3.072848259556807E-3</v>
      </c>
      <c r="J121">
        <v>-5.300048828125</v>
      </c>
      <c r="K121">
        <v>-15.3499755859375</v>
      </c>
      <c r="L121">
        <v>56214</v>
      </c>
      <c r="M121">
        <v>1613.530029296875</v>
      </c>
      <c r="N121">
        <v>1698.52001953125</v>
      </c>
      <c r="O121">
        <v>1599.9599609375</v>
      </c>
      <c r="P121">
        <v>1637.5299886067708</v>
      </c>
      <c r="Q121">
        <v>1618.760009765625</v>
      </c>
      <c r="R121">
        <v>1698.52001953125</v>
      </c>
      <c r="S121">
        <v>1466.969970703125</v>
      </c>
      <c r="T121">
        <v>1593.5733235677083</v>
      </c>
    </row>
    <row r="122" spans="1:20" x14ac:dyDescent="0.35">
      <c r="A122" s="1">
        <v>45877.458333333336</v>
      </c>
      <c r="B122" s="147" t="s">
        <v>39</v>
      </c>
      <c r="C122">
        <v>1720.5999755859375</v>
      </c>
      <c r="D122">
        <v>1721</v>
      </c>
      <c r="E122">
        <v>1720</v>
      </c>
      <c r="F122">
        <v>1720.9000244140625</v>
      </c>
      <c r="G122">
        <v>433</v>
      </c>
      <c r="H122">
        <v>103718</v>
      </c>
      <c r="I122">
        <v>-2.2611458161265014E-3</v>
      </c>
      <c r="J122">
        <v>-3.9000244140625</v>
      </c>
      <c r="K122">
        <v>-13.949951171875</v>
      </c>
      <c r="L122">
        <v>56214</v>
      </c>
      <c r="M122">
        <v>1613.530029296875</v>
      </c>
      <c r="N122">
        <v>1698.52001953125</v>
      </c>
      <c r="O122">
        <v>1599.9599609375</v>
      </c>
      <c r="P122">
        <v>1637.5299886067708</v>
      </c>
      <c r="Q122">
        <v>1618.760009765625</v>
      </c>
      <c r="R122">
        <v>1698.52001953125</v>
      </c>
      <c r="S122">
        <v>1466.969970703125</v>
      </c>
      <c r="T122">
        <v>1593.5733235677083</v>
      </c>
    </row>
    <row r="123" spans="1:20" x14ac:dyDescent="0.35">
      <c r="A123" s="1">
        <v>45877.459027777775</v>
      </c>
      <c r="B123" s="147" t="s">
        <v>39</v>
      </c>
      <c r="C123">
        <v>1720</v>
      </c>
      <c r="D123">
        <v>1721.5</v>
      </c>
      <c r="E123">
        <v>1719.300048828125</v>
      </c>
      <c r="F123">
        <v>1720.9000244140625</v>
      </c>
      <c r="G123">
        <v>460</v>
      </c>
      <c r="H123">
        <v>104178</v>
      </c>
      <c r="I123">
        <v>-2.2611458161265014E-3</v>
      </c>
      <c r="J123">
        <v>-3.9000244140625</v>
      </c>
      <c r="K123">
        <v>-13.949951171875</v>
      </c>
      <c r="L123">
        <v>56214</v>
      </c>
      <c r="M123">
        <v>1613.530029296875</v>
      </c>
      <c r="N123">
        <v>1698.52001953125</v>
      </c>
      <c r="O123">
        <v>1599.9599609375</v>
      </c>
      <c r="P123">
        <v>1637.5299886067708</v>
      </c>
      <c r="Q123">
        <v>1618.760009765625</v>
      </c>
      <c r="R123">
        <v>1698.52001953125</v>
      </c>
      <c r="S123">
        <v>1466.969970703125</v>
      </c>
      <c r="T123">
        <v>1593.5733235677083</v>
      </c>
    </row>
    <row r="124" spans="1:20" x14ac:dyDescent="0.35">
      <c r="A124" s="1">
        <v>45877.459722222222</v>
      </c>
      <c r="B124" s="147" t="s">
        <v>39</v>
      </c>
      <c r="C124">
        <v>1719.5</v>
      </c>
      <c r="D124">
        <v>1720.5</v>
      </c>
      <c r="E124">
        <v>1719</v>
      </c>
      <c r="F124">
        <v>1720.300048828125</v>
      </c>
      <c r="G124">
        <v>317</v>
      </c>
      <c r="H124">
        <v>104495</v>
      </c>
      <c r="I124">
        <v>-2.6089980708531519E-3</v>
      </c>
      <c r="J124">
        <v>-4.5</v>
      </c>
      <c r="K124">
        <v>-14.5499267578125</v>
      </c>
      <c r="L124">
        <v>56214</v>
      </c>
      <c r="M124">
        <v>1613.530029296875</v>
      </c>
      <c r="N124">
        <v>1698.52001953125</v>
      </c>
      <c r="O124">
        <v>1599.9599609375</v>
      </c>
      <c r="P124">
        <v>1637.5299886067708</v>
      </c>
      <c r="Q124">
        <v>1618.760009765625</v>
      </c>
      <c r="R124">
        <v>1698.52001953125</v>
      </c>
      <c r="S124">
        <v>1466.969970703125</v>
      </c>
      <c r="T124">
        <v>1593.5733235677083</v>
      </c>
    </row>
    <row r="125" spans="1:20" x14ac:dyDescent="0.35">
      <c r="A125" s="1">
        <v>45877.460416666669</v>
      </c>
      <c r="B125" s="147" t="s">
        <v>39</v>
      </c>
      <c r="C125">
        <v>1719</v>
      </c>
      <c r="D125">
        <v>1719.800048828125</v>
      </c>
      <c r="E125">
        <v>1718.5</v>
      </c>
      <c r="F125">
        <v>1719.5</v>
      </c>
      <c r="G125">
        <v>574</v>
      </c>
      <c r="H125">
        <v>105069</v>
      </c>
      <c r="I125">
        <v>-3.072848259556807E-3</v>
      </c>
      <c r="J125">
        <v>-5.300048828125</v>
      </c>
      <c r="K125">
        <v>-15.3499755859375</v>
      </c>
      <c r="L125">
        <v>56214</v>
      </c>
      <c r="M125">
        <v>1613.530029296875</v>
      </c>
      <c r="N125">
        <v>1698.52001953125</v>
      </c>
      <c r="O125">
        <v>1599.9599609375</v>
      </c>
      <c r="P125">
        <v>1637.5299886067708</v>
      </c>
      <c r="Q125">
        <v>1618.760009765625</v>
      </c>
      <c r="R125">
        <v>1698.52001953125</v>
      </c>
      <c r="S125">
        <v>1466.969970703125</v>
      </c>
      <c r="T125">
        <v>1593.5733235677083</v>
      </c>
    </row>
    <row r="126" spans="1:20" x14ac:dyDescent="0.35">
      <c r="A126" s="1">
        <v>45877.461111111108</v>
      </c>
      <c r="B126" s="147" t="s">
        <v>39</v>
      </c>
      <c r="C126">
        <v>1721.4000244140625</v>
      </c>
      <c r="D126">
        <v>1721.800048828125</v>
      </c>
      <c r="E126">
        <v>1719</v>
      </c>
      <c r="F126">
        <v>1719.0999755859375</v>
      </c>
      <c r="G126">
        <v>839</v>
      </c>
      <c r="H126">
        <v>105908</v>
      </c>
      <c r="I126">
        <v>-3.304773353908635E-3</v>
      </c>
      <c r="J126">
        <v>-5.7000732421875</v>
      </c>
      <c r="K126">
        <v>-15.75</v>
      </c>
      <c r="L126">
        <v>56214</v>
      </c>
      <c r="M126">
        <v>1613.530029296875</v>
      </c>
      <c r="N126">
        <v>1698.52001953125</v>
      </c>
      <c r="O126">
        <v>1599.9599609375</v>
      </c>
      <c r="P126">
        <v>1637.5299886067708</v>
      </c>
      <c r="Q126">
        <v>1618.760009765625</v>
      </c>
      <c r="R126">
        <v>1698.52001953125</v>
      </c>
      <c r="S126">
        <v>1466.969970703125</v>
      </c>
      <c r="T126">
        <v>1593.5733235677083</v>
      </c>
    </row>
    <row r="127" spans="1:20" x14ac:dyDescent="0.35">
      <c r="A127" s="1">
        <v>45877.461805555555</v>
      </c>
      <c r="B127" s="147" t="s">
        <v>39</v>
      </c>
      <c r="C127">
        <v>1720.699951171875</v>
      </c>
      <c r="D127">
        <v>1722.800048828125</v>
      </c>
      <c r="E127">
        <v>1720.199951171875</v>
      </c>
      <c r="F127">
        <v>1721.4000244140625</v>
      </c>
      <c r="G127">
        <v>1052</v>
      </c>
      <c r="H127">
        <v>106960</v>
      </c>
      <c r="I127">
        <v>-1.971257141587262E-3</v>
      </c>
      <c r="J127">
        <v>-3.4000244140625</v>
      </c>
      <c r="K127">
        <v>-13.449951171875</v>
      </c>
      <c r="L127">
        <v>56214</v>
      </c>
      <c r="M127">
        <v>1613.530029296875</v>
      </c>
      <c r="N127">
        <v>1698.52001953125</v>
      </c>
      <c r="O127">
        <v>1599.9599609375</v>
      </c>
      <c r="P127">
        <v>1637.5299886067708</v>
      </c>
      <c r="Q127">
        <v>1618.760009765625</v>
      </c>
      <c r="R127">
        <v>1698.52001953125</v>
      </c>
      <c r="S127">
        <v>1466.969970703125</v>
      </c>
      <c r="T127">
        <v>1593.5733235677083</v>
      </c>
    </row>
    <row r="128" spans="1:20" x14ac:dyDescent="0.35">
      <c r="A128" s="1">
        <v>45877.462500000001</v>
      </c>
      <c r="B128" s="147" t="s">
        <v>39</v>
      </c>
      <c r="C128">
        <v>1718.5</v>
      </c>
      <c r="D128">
        <v>1720.9000244140625</v>
      </c>
      <c r="E128">
        <v>1718.5</v>
      </c>
      <c r="F128">
        <v>1720.699951171875</v>
      </c>
      <c r="G128">
        <v>779</v>
      </c>
      <c r="H128">
        <v>107739</v>
      </c>
      <c r="I128">
        <v>-2.3771437501035062E-3</v>
      </c>
      <c r="J128">
        <v>-4.10009765625</v>
      </c>
      <c r="K128">
        <v>-14.1500244140625</v>
      </c>
      <c r="L128">
        <v>56214</v>
      </c>
      <c r="M128">
        <v>1613.530029296875</v>
      </c>
      <c r="N128">
        <v>1698.52001953125</v>
      </c>
      <c r="O128">
        <v>1599.9599609375</v>
      </c>
      <c r="P128">
        <v>1637.5299886067708</v>
      </c>
      <c r="Q128">
        <v>1618.760009765625</v>
      </c>
      <c r="R128">
        <v>1698.52001953125</v>
      </c>
      <c r="S128">
        <v>1466.969970703125</v>
      </c>
      <c r="T128">
        <v>1593.5733235677083</v>
      </c>
    </row>
    <row r="129" spans="1:20" x14ac:dyDescent="0.35">
      <c r="A129" s="1">
        <v>45877.463194444441</v>
      </c>
      <c r="B129" s="147" t="s">
        <v>39</v>
      </c>
      <c r="C129">
        <v>1719.300048828125</v>
      </c>
      <c r="D129">
        <v>1720</v>
      </c>
      <c r="E129">
        <v>1718.5</v>
      </c>
      <c r="F129">
        <v>1718.5999755859375</v>
      </c>
      <c r="G129">
        <v>329</v>
      </c>
      <c r="H129">
        <v>108068</v>
      </c>
      <c r="I129">
        <v>-3.594662028447874E-3</v>
      </c>
      <c r="J129">
        <v>-6.2000732421875</v>
      </c>
      <c r="K129">
        <v>-16.25</v>
      </c>
      <c r="L129">
        <v>56214</v>
      </c>
      <c r="M129">
        <v>1613.530029296875</v>
      </c>
      <c r="N129">
        <v>1698.52001953125</v>
      </c>
      <c r="O129">
        <v>1599.9599609375</v>
      </c>
      <c r="P129">
        <v>1637.5299886067708</v>
      </c>
      <c r="Q129">
        <v>1618.760009765625</v>
      </c>
      <c r="R129">
        <v>1698.52001953125</v>
      </c>
      <c r="S129">
        <v>1466.969970703125</v>
      </c>
      <c r="T129">
        <v>1593.5733235677083</v>
      </c>
    </row>
    <row r="130" spans="1:20" x14ac:dyDescent="0.35">
      <c r="A130" s="1">
        <v>45877.463888888888</v>
      </c>
      <c r="B130" s="147" t="s">
        <v>39</v>
      </c>
      <c r="C130">
        <v>1719</v>
      </c>
      <c r="D130">
        <v>1719.9000244140625</v>
      </c>
      <c r="E130">
        <v>1718.800048828125</v>
      </c>
      <c r="F130">
        <v>1719.800048828125</v>
      </c>
      <c r="G130">
        <v>248</v>
      </c>
      <c r="H130">
        <v>108316</v>
      </c>
      <c r="I130">
        <v>-2.8988867453923909E-3</v>
      </c>
      <c r="J130">
        <v>-5</v>
      </c>
      <c r="K130">
        <v>-15.0499267578125</v>
      </c>
      <c r="L130">
        <v>56214</v>
      </c>
      <c r="M130">
        <v>1613.530029296875</v>
      </c>
      <c r="N130">
        <v>1698.52001953125</v>
      </c>
      <c r="O130">
        <v>1599.9599609375</v>
      </c>
      <c r="P130">
        <v>1637.5299886067708</v>
      </c>
      <c r="Q130">
        <v>1618.760009765625</v>
      </c>
      <c r="R130">
        <v>1698.52001953125</v>
      </c>
      <c r="S130">
        <v>1466.969970703125</v>
      </c>
      <c r="T130">
        <v>1593.5733235677083</v>
      </c>
    </row>
    <row r="131" spans="1:20" x14ac:dyDescent="0.35">
      <c r="A131" s="1">
        <v>45877.464583333334</v>
      </c>
      <c r="B131" s="147" t="s">
        <v>39</v>
      </c>
      <c r="C131">
        <v>1717.699951171875</v>
      </c>
      <c r="D131">
        <v>1719.199951171875</v>
      </c>
      <c r="E131">
        <v>1717</v>
      </c>
      <c r="F131">
        <v>1719</v>
      </c>
      <c r="G131">
        <v>1906</v>
      </c>
      <c r="H131">
        <v>110222</v>
      </c>
      <c r="I131">
        <v>-3.3627369340960465E-3</v>
      </c>
      <c r="J131">
        <v>-5.800048828125</v>
      </c>
      <c r="K131">
        <v>-15.8499755859375</v>
      </c>
      <c r="L131">
        <v>56214</v>
      </c>
      <c r="M131">
        <v>1613.530029296875</v>
      </c>
      <c r="N131">
        <v>1698.52001953125</v>
      </c>
      <c r="O131">
        <v>1599.9599609375</v>
      </c>
      <c r="P131">
        <v>1637.5299886067708</v>
      </c>
      <c r="Q131">
        <v>1618.760009765625</v>
      </c>
      <c r="R131">
        <v>1698.52001953125</v>
      </c>
      <c r="S131">
        <v>1466.969970703125</v>
      </c>
      <c r="T131">
        <v>1593.5733235677083</v>
      </c>
    </row>
    <row r="132" spans="1:20" x14ac:dyDescent="0.35">
      <c r="A132" s="1">
        <v>45877.465277777781</v>
      </c>
      <c r="B132" s="147" t="s">
        <v>39</v>
      </c>
      <c r="C132">
        <v>1719.199951171875</v>
      </c>
      <c r="D132">
        <v>1719.5999755859375</v>
      </c>
      <c r="E132">
        <v>1717.300048828125</v>
      </c>
      <c r="F132">
        <v>1717.800048828125</v>
      </c>
      <c r="G132">
        <v>562</v>
      </c>
      <c r="H132">
        <v>110784</v>
      </c>
      <c r="I132">
        <v>-4.0584414435493469E-3</v>
      </c>
      <c r="J132">
        <v>-7</v>
      </c>
      <c r="K132">
        <v>-17.0499267578125</v>
      </c>
      <c r="L132">
        <v>56214</v>
      </c>
      <c r="M132">
        <v>1613.530029296875</v>
      </c>
      <c r="N132">
        <v>1698.52001953125</v>
      </c>
      <c r="O132">
        <v>1599.9599609375</v>
      </c>
      <c r="P132">
        <v>1637.5299886067708</v>
      </c>
      <c r="Q132">
        <v>1618.760009765625</v>
      </c>
      <c r="R132">
        <v>1698.52001953125</v>
      </c>
      <c r="S132">
        <v>1466.969970703125</v>
      </c>
      <c r="T132">
        <v>1593.5733235677083</v>
      </c>
    </row>
    <row r="133" spans="1:20" x14ac:dyDescent="0.35">
      <c r="A133" s="1">
        <v>45877.46597222222</v>
      </c>
      <c r="B133" s="147" t="s">
        <v>39</v>
      </c>
      <c r="C133">
        <v>1719.9000244140625</v>
      </c>
      <c r="D133">
        <v>1720.9000244140625</v>
      </c>
      <c r="E133">
        <v>1719</v>
      </c>
      <c r="F133">
        <v>1719.0999755859375</v>
      </c>
      <c r="G133">
        <v>798</v>
      </c>
      <c r="H133">
        <v>111582</v>
      </c>
      <c r="I133">
        <v>-3.304773353908635E-3</v>
      </c>
      <c r="J133">
        <v>-5.7000732421875</v>
      </c>
      <c r="K133">
        <v>-15.75</v>
      </c>
      <c r="L133">
        <v>56214</v>
      </c>
      <c r="M133">
        <v>1613.530029296875</v>
      </c>
      <c r="N133">
        <v>1698.52001953125</v>
      </c>
      <c r="O133">
        <v>1599.9599609375</v>
      </c>
      <c r="P133">
        <v>1637.5299886067708</v>
      </c>
      <c r="Q133">
        <v>1618.760009765625</v>
      </c>
      <c r="R133">
        <v>1698.52001953125</v>
      </c>
      <c r="S133">
        <v>1466.969970703125</v>
      </c>
      <c r="T133">
        <v>1593.5733235677083</v>
      </c>
    </row>
    <row r="134" spans="1:20" x14ac:dyDescent="0.35">
      <c r="A134" s="1">
        <v>45877.466666666667</v>
      </c>
      <c r="B134" s="147" t="s">
        <v>39</v>
      </c>
      <c r="C134">
        <v>1719.5</v>
      </c>
      <c r="D134">
        <v>1720.5</v>
      </c>
      <c r="E134">
        <v>1719.5</v>
      </c>
      <c r="F134">
        <v>1720.5</v>
      </c>
      <c r="G134">
        <v>423</v>
      </c>
      <c r="H134">
        <v>112005</v>
      </c>
      <c r="I134">
        <v>-2.493070910478329E-3</v>
      </c>
      <c r="J134">
        <v>-4.300048828125</v>
      </c>
      <c r="K134">
        <v>-14.3499755859375</v>
      </c>
      <c r="L134">
        <v>56214</v>
      </c>
      <c r="M134">
        <v>1613.530029296875</v>
      </c>
      <c r="N134">
        <v>1698.52001953125</v>
      </c>
      <c r="O134">
        <v>1599.9599609375</v>
      </c>
      <c r="P134">
        <v>1637.5299886067708</v>
      </c>
      <c r="Q134">
        <v>1618.760009765625</v>
      </c>
      <c r="R134">
        <v>1698.52001953125</v>
      </c>
      <c r="S134">
        <v>1466.969970703125</v>
      </c>
      <c r="T134">
        <v>1593.5733235677083</v>
      </c>
    </row>
    <row r="135" spans="1:20" x14ac:dyDescent="0.35">
      <c r="A135" s="1">
        <v>45877.467361111114</v>
      </c>
      <c r="B135" s="147" t="s">
        <v>39</v>
      </c>
      <c r="C135">
        <v>1720.4000244140625</v>
      </c>
      <c r="D135">
        <v>1720.4000244140625</v>
      </c>
      <c r="E135">
        <v>1719.199951171875</v>
      </c>
      <c r="F135">
        <v>1719.699951171875</v>
      </c>
      <c r="G135">
        <v>333</v>
      </c>
      <c r="H135">
        <v>112338</v>
      </c>
      <c r="I135">
        <v>-2.9569210991819846E-3</v>
      </c>
      <c r="J135">
        <v>-5.10009765625</v>
      </c>
      <c r="K135">
        <v>-15.1500244140625</v>
      </c>
      <c r="L135">
        <v>56214</v>
      </c>
      <c r="M135">
        <v>1613.530029296875</v>
      </c>
      <c r="N135">
        <v>1698.52001953125</v>
      </c>
      <c r="O135">
        <v>1599.9599609375</v>
      </c>
      <c r="P135">
        <v>1637.5299886067708</v>
      </c>
      <c r="Q135">
        <v>1618.760009765625</v>
      </c>
      <c r="R135">
        <v>1698.52001953125</v>
      </c>
      <c r="S135">
        <v>1466.969970703125</v>
      </c>
      <c r="T135">
        <v>1593.5733235677083</v>
      </c>
    </row>
    <row r="136" spans="1:20" x14ac:dyDescent="0.35">
      <c r="A136" s="1">
        <v>45877.468055555553</v>
      </c>
      <c r="B136" s="147" t="s">
        <v>39</v>
      </c>
      <c r="C136">
        <v>1720</v>
      </c>
      <c r="D136">
        <v>1720.199951171875</v>
      </c>
      <c r="E136">
        <v>1719.5999755859375</v>
      </c>
      <c r="F136">
        <v>1720</v>
      </c>
      <c r="G136">
        <v>224</v>
      </c>
      <c r="H136">
        <v>112562</v>
      </c>
      <c r="I136">
        <v>-2.782959585017568E-3</v>
      </c>
      <c r="J136">
        <v>-4.800048828125</v>
      </c>
      <c r="K136">
        <v>-14.8499755859375</v>
      </c>
      <c r="L136">
        <v>56214</v>
      </c>
      <c r="M136">
        <v>1613.530029296875</v>
      </c>
      <c r="N136">
        <v>1698.52001953125</v>
      </c>
      <c r="O136">
        <v>1599.9599609375</v>
      </c>
      <c r="P136">
        <v>1637.5299886067708</v>
      </c>
      <c r="Q136">
        <v>1618.760009765625</v>
      </c>
      <c r="R136">
        <v>1698.52001953125</v>
      </c>
      <c r="S136">
        <v>1466.969970703125</v>
      </c>
      <c r="T136">
        <v>1593.5733235677083</v>
      </c>
    </row>
    <row r="137" spans="1:20" x14ac:dyDescent="0.35">
      <c r="A137" s="1">
        <v>45877.46875</v>
      </c>
      <c r="B137" s="147" t="s">
        <v>39</v>
      </c>
      <c r="C137">
        <v>1719.5999755859375</v>
      </c>
      <c r="D137">
        <v>1720.199951171875</v>
      </c>
      <c r="E137">
        <v>1719.5</v>
      </c>
      <c r="F137">
        <v>1719.800048828125</v>
      </c>
      <c r="G137">
        <v>127</v>
      </c>
      <c r="H137">
        <v>112689</v>
      </c>
      <c r="I137">
        <v>-2.8988867453923909E-3</v>
      </c>
      <c r="J137">
        <v>-5</v>
      </c>
      <c r="K137">
        <v>-15.0499267578125</v>
      </c>
      <c r="L137">
        <v>56214</v>
      </c>
      <c r="M137">
        <v>1613.530029296875</v>
      </c>
      <c r="N137">
        <v>1698.52001953125</v>
      </c>
      <c r="O137">
        <v>1599.9599609375</v>
      </c>
      <c r="P137">
        <v>1637.5299886067708</v>
      </c>
      <c r="Q137">
        <v>1618.760009765625</v>
      </c>
      <c r="R137">
        <v>1698.52001953125</v>
      </c>
      <c r="S137">
        <v>1466.969970703125</v>
      </c>
      <c r="T137">
        <v>1593.5733235677083</v>
      </c>
    </row>
    <row r="138" spans="1:20" x14ac:dyDescent="0.35">
      <c r="A138" s="1">
        <v>45877.469444444447</v>
      </c>
      <c r="B138" s="147" t="s">
        <v>39</v>
      </c>
      <c r="C138">
        <v>1719.5</v>
      </c>
      <c r="D138">
        <v>1719.800048828125</v>
      </c>
      <c r="E138">
        <v>1719.300048828125</v>
      </c>
      <c r="F138">
        <v>1719.699951171875</v>
      </c>
      <c r="G138">
        <v>267</v>
      </c>
      <c r="H138">
        <v>112956</v>
      </c>
      <c r="I138">
        <v>-2.9569210991819846E-3</v>
      </c>
      <c r="J138">
        <v>-5.10009765625</v>
      </c>
      <c r="K138">
        <v>-15.1500244140625</v>
      </c>
      <c r="L138">
        <v>56214</v>
      </c>
      <c r="M138">
        <v>1613.530029296875</v>
      </c>
      <c r="N138">
        <v>1698.52001953125</v>
      </c>
      <c r="O138">
        <v>1599.9599609375</v>
      </c>
      <c r="P138">
        <v>1637.5299886067708</v>
      </c>
      <c r="Q138">
        <v>1618.760009765625</v>
      </c>
      <c r="R138">
        <v>1698.52001953125</v>
      </c>
      <c r="S138">
        <v>1466.969970703125</v>
      </c>
      <c r="T138">
        <v>1593.5733235677083</v>
      </c>
    </row>
    <row r="139" spans="1:20" x14ac:dyDescent="0.35">
      <c r="A139" s="1">
        <v>45877.470138888886</v>
      </c>
      <c r="B139" s="147" t="s">
        <v>39</v>
      </c>
      <c r="C139">
        <v>1720.199951171875</v>
      </c>
      <c r="D139">
        <v>1720.199951171875</v>
      </c>
      <c r="E139">
        <v>1719.5</v>
      </c>
      <c r="F139">
        <v>1719.5</v>
      </c>
      <c r="G139">
        <v>244</v>
      </c>
      <c r="H139">
        <v>113200</v>
      </c>
      <c r="I139">
        <v>-3.072848259556807E-3</v>
      </c>
      <c r="J139">
        <v>-5.300048828125</v>
      </c>
      <c r="K139">
        <v>-15.3499755859375</v>
      </c>
      <c r="L139">
        <v>56214</v>
      </c>
      <c r="M139">
        <v>1613.530029296875</v>
      </c>
      <c r="N139">
        <v>1698.52001953125</v>
      </c>
      <c r="O139">
        <v>1599.9599609375</v>
      </c>
      <c r="P139">
        <v>1637.5299886067708</v>
      </c>
      <c r="Q139">
        <v>1618.760009765625</v>
      </c>
      <c r="R139">
        <v>1698.52001953125</v>
      </c>
      <c r="S139">
        <v>1466.969970703125</v>
      </c>
      <c r="T139">
        <v>1593.5733235677083</v>
      </c>
    </row>
    <row r="140" spans="1:20" x14ac:dyDescent="0.35">
      <c r="A140" s="1">
        <v>45877.470833333333</v>
      </c>
      <c r="B140" s="147" t="s">
        <v>39</v>
      </c>
      <c r="C140">
        <v>1719</v>
      </c>
      <c r="D140">
        <v>1720.0999755859375</v>
      </c>
      <c r="E140">
        <v>1718.300048828125</v>
      </c>
      <c r="F140">
        <v>1720.0999755859375</v>
      </c>
      <c r="G140">
        <v>876</v>
      </c>
      <c r="H140">
        <v>114076</v>
      </c>
      <c r="I140">
        <v>-2.7249960048301566E-3</v>
      </c>
      <c r="J140">
        <v>-4.7000732421875</v>
      </c>
      <c r="K140">
        <v>-14.75</v>
      </c>
      <c r="L140">
        <v>56214</v>
      </c>
      <c r="M140">
        <v>1613.530029296875</v>
      </c>
      <c r="N140">
        <v>1698.52001953125</v>
      </c>
      <c r="O140">
        <v>1599.9599609375</v>
      </c>
      <c r="P140">
        <v>1637.5299886067708</v>
      </c>
      <c r="Q140">
        <v>1618.760009765625</v>
      </c>
      <c r="R140">
        <v>1698.52001953125</v>
      </c>
      <c r="S140">
        <v>1466.969970703125</v>
      </c>
      <c r="T140">
        <v>1593.5733235677083</v>
      </c>
    </row>
    <row r="141" spans="1:20" x14ac:dyDescent="0.35">
      <c r="A141" s="1">
        <v>45877.47152777778</v>
      </c>
      <c r="B141" s="147" t="s">
        <v>39</v>
      </c>
      <c r="C141">
        <v>1718.5</v>
      </c>
      <c r="D141">
        <v>1719</v>
      </c>
      <c r="E141">
        <v>1718</v>
      </c>
      <c r="F141">
        <v>1718.5999755859375</v>
      </c>
      <c r="G141">
        <v>384</v>
      </c>
      <c r="H141">
        <v>114460</v>
      </c>
      <c r="I141">
        <v>-3.594662028447874E-3</v>
      </c>
      <c r="J141">
        <v>-6.2000732421875</v>
      </c>
      <c r="K141">
        <v>-16.25</v>
      </c>
      <c r="L141">
        <v>56214</v>
      </c>
      <c r="M141">
        <v>1613.530029296875</v>
      </c>
      <c r="N141">
        <v>1698.52001953125</v>
      </c>
      <c r="O141">
        <v>1599.9599609375</v>
      </c>
      <c r="P141">
        <v>1637.5299886067708</v>
      </c>
      <c r="Q141">
        <v>1618.760009765625</v>
      </c>
      <c r="R141">
        <v>1698.52001953125</v>
      </c>
      <c r="S141">
        <v>1466.969970703125</v>
      </c>
      <c r="T141">
        <v>1593.5733235677083</v>
      </c>
    </row>
    <row r="142" spans="1:20" x14ac:dyDescent="0.35">
      <c r="A142" s="1">
        <v>45877.472222222219</v>
      </c>
      <c r="B142" s="147" t="s">
        <v>39</v>
      </c>
      <c r="C142">
        <v>1717.5</v>
      </c>
      <c r="D142">
        <v>1718.199951171875</v>
      </c>
      <c r="E142">
        <v>1716.5999755859375</v>
      </c>
      <c r="F142">
        <v>1718.199951171875</v>
      </c>
      <c r="G142">
        <v>1388</v>
      </c>
      <c r="H142">
        <v>115848</v>
      </c>
      <c r="I142">
        <v>-3.8265871227997016E-3</v>
      </c>
      <c r="J142">
        <v>-6.60009765625</v>
      </c>
      <c r="K142">
        <v>-16.6500244140625</v>
      </c>
      <c r="L142">
        <v>56214</v>
      </c>
      <c r="M142">
        <v>1613.530029296875</v>
      </c>
      <c r="N142">
        <v>1698.52001953125</v>
      </c>
      <c r="O142">
        <v>1599.9599609375</v>
      </c>
      <c r="P142">
        <v>1637.5299886067708</v>
      </c>
      <c r="Q142">
        <v>1618.760009765625</v>
      </c>
      <c r="R142">
        <v>1698.52001953125</v>
      </c>
      <c r="S142">
        <v>1466.969970703125</v>
      </c>
      <c r="T142">
        <v>1593.5733235677083</v>
      </c>
    </row>
    <row r="143" spans="1:20" x14ac:dyDescent="0.35">
      <c r="A143" s="1">
        <v>45877.472916666666</v>
      </c>
      <c r="B143" s="147" t="s">
        <v>39</v>
      </c>
      <c r="C143">
        <v>1717.5</v>
      </c>
      <c r="D143">
        <v>1718.800048828125</v>
      </c>
      <c r="E143">
        <v>1717.199951171875</v>
      </c>
      <c r="F143">
        <v>1717.300048828125</v>
      </c>
      <c r="G143">
        <v>630</v>
      </c>
      <c r="H143">
        <v>116478</v>
      </c>
      <c r="I143">
        <v>-4.3483301180885859E-3</v>
      </c>
      <c r="J143">
        <v>-7.5</v>
      </c>
      <c r="K143">
        <v>-17.5499267578125</v>
      </c>
      <c r="L143">
        <v>56214</v>
      </c>
      <c r="M143">
        <v>1613.530029296875</v>
      </c>
      <c r="N143">
        <v>1698.52001953125</v>
      </c>
      <c r="O143">
        <v>1599.9599609375</v>
      </c>
      <c r="P143">
        <v>1637.5299886067708</v>
      </c>
      <c r="Q143">
        <v>1618.760009765625</v>
      </c>
      <c r="R143">
        <v>1698.52001953125</v>
      </c>
      <c r="S143">
        <v>1466.969970703125</v>
      </c>
      <c r="T143">
        <v>1593.5733235677083</v>
      </c>
    </row>
    <row r="144" spans="1:20" x14ac:dyDescent="0.35">
      <c r="A144" s="1">
        <v>45877.473611111112</v>
      </c>
      <c r="B144" s="147" t="s">
        <v>39</v>
      </c>
      <c r="C144">
        <v>1716.5</v>
      </c>
      <c r="D144">
        <v>1717.5</v>
      </c>
      <c r="E144">
        <v>1716.5</v>
      </c>
      <c r="F144">
        <v>1717.4000244140625</v>
      </c>
      <c r="G144">
        <v>775</v>
      </c>
      <c r="H144">
        <v>117253</v>
      </c>
      <c r="I144">
        <v>-4.2903665379011744E-3</v>
      </c>
      <c r="J144">
        <v>-7.4000244140625</v>
      </c>
      <c r="K144">
        <v>-17.449951171875</v>
      </c>
      <c r="L144">
        <v>56214</v>
      </c>
      <c r="M144">
        <v>1613.530029296875</v>
      </c>
      <c r="N144">
        <v>1698.52001953125</v>
      </c>
      <c r="O144">
        <v>1599.9599609375</v>
      </c>
      <c r="P144">
        <v>1637.5299886067708</v>
      </c>
      <c r="Q144">
        <v>1618.760009765625</v>
      </c>
      <c r="R144">
        <v>1698.52001953125</v>
      </c>
      <c r="S144">
        <v>1466.969970703125</v>
      </c>
      <c r="T144">
        <v>1593.5733235677083</v>
      </c>
    </row>
    <row r="145" spans="1:20" x14ac:dyDescent="0.35">
      <c r="A145" s="1">
        <v>45877.474305555559</v>
      </c>
      <c r="B145" s="147" t="s">
        <v>39</v>
      </c>
      <c r="C145">
        <v>1715</v>
      </c>
      <c r="D145">
        <v>1716.5</v>
      </c>
      <c r="E145">
        <v>1714.5</v>
      </c>
      <c r="F145">
        <v>1716.5</v>
      </c>
      <c r="G145">
        <v>2814</v>
      </c>
      <c r="H145">
        <v>120067</v>
      </c>
      <c r="I145">
        <v>-4.8121803067922419E-3</v>
      </c>
      <c r="J145">
        <v>-8.300048828125</v>
      </c>
      <c r="K145">
        <v>-18.3499755859375</v>
      </c>
      <c r="L145">
        <v>56214</v>
      </c>
      <c r="M145">
        <v>1613.530029296875</v>
      </c>
      <c r="N145">
        <v>1698.52001953125</v>
      </c>
      <c r="O145">
        <v>1599.9599609375</v>
      </c>
      <c r="P145">
        <v>1637.5299886067708</v>
      </c>
      <c r="Q145">
        <v>1618.760009765625</v>
      </c>
      <c r="R145">
        <v>1698.52001953125</v>
      </c>
      <c r="S145">
        <v>1466.969970703125</v>
      </c>
      <c r="T145">
        <v>1593.5733235677083</v>
      </c>
    </row>
    <row r="146" spans="1:20" x14ac:dyDescent="0.35">
      <c r="A146" s="1">
        <v>45877.474999999999</v>
      </c>
      <c r="B146" s="147" t="s">
        <v>39</v>
      </c>
      <c r="C146">
        <v>1713.0999755859375</v>
      </c>
      <c r="D146">
        <v>1715.199951171875</v>
      </c>
      <c r="E146">
        <v>1713</v>
      </c>
      <c r="F146">
        <v>1715</v>
      </c>
      <c r="G146">
        <v>2428</v>
      </c>
      <c r="H146">
        <v>122495</v>
      </c>
      <c r="I146">
        <v>-5.6818463304099589E-3</v>
      </c>
      <c r="J146">
        <v>-9.800048828125</v>
      </c>
      <c r="K146">
        <v>-19.8499755859375</v>
      </c>
      <c r="L146">
        <v>56214</v>
      </c>
      <c r="M146">
        <v>1613.530029296875</v>
      </c>
      <c r="N146">
        <v>1698.52001953125</v>
      </c>
      <c r="O146">
        <v>1599.9599609375</v>
      </c>
      <c r="P146">
        <v>1637.5299886067708</v>
      </c>
      <c r="Q146">
        <v>1618.760009765625</v>
      </c>
      <c r="R146">
        <v>1698.52001953125</v>
      </c>
      <c r="S146">
        <v>1466.969970703125</v>
      </c>
      <c r="T146">
        <v>1593.5733235677083</v>
      </c>
    </row>
    <row r="147" spans="1:20" x14ac:dyDescent="0.35">
      <c r="A147" s="1">
        <v>45877.475694444445</v>
      </c>
      <c r="B147" s="147" t="s">
        <v>39</v>
      </c>
      <c r="C147">
        <v>1711</v>
      </c>
      <c r="D147">
        <v>1714.199951171875</v>
      </c>
      <c r="E147">
        <v>1710.199951171875</v>
      </c>
      <c r="F147">
        <v>1713.0999755859375</v>
      </c>
      <c r="G147">
        <v>3353</v>
      </c>
      <c r="H147">
        <v>125848</v>
      </c>
      <c r="I147">
        <v>-6.7834374483795043E-3</v>
      </c>
      <c r="J147">
        <v>-11.7000732421875</v>
      </c>
      <c r="K147">
        <v>-21.75</v>
      </c>
      <c r="L147">
        <v>56214</v>
      </c>
      <c r="M147">
        <v>1613.530029296875</v>
      </c>
      <c r="N147">
        <v>1698.52001953125</v>
      </c>
      <c r="O147">
        <v>1599.9599609375</v>
      </c>
      <c r="P147">
        <v>1637.5299886067708</v>
      </c>
      <c r="Q147">
        <v>1618.760009765625</v>
      </c>
      <c r="R147">
        <v>1698.52001953125</v>
      </c>
      <c r="S147">
        <v>1466.969970703125</v>
      </c>
      <c r="T147">
        <v>1593.5733235677083</v>
      </c>
    </row>
    <row r="148" spans="1:20" x14ac:dyDescent="0.35">
      <c r="A148" s="1">
        <v>45877.476388888892</v>
      </c>
      <c r="B148" s="147" t="s">
        <v>39</v>
      </c>
      <c r="C148">
        <v>1709.5999755859375</v>
      </c>
      <c r="D148">
        <v>1711</v>
      </c>
      <c r="E148">
        <v>1707.699951171875</v>
      </c>
      <c r="F148">
        <v>1711</v>
      </c>
      <c r="G148">
        <v>3554</v>
      </c>
      <c r="H148">
        <v>129402</v>
      </c>
      <c r="I148">
        <v>-8.0009557267238709E-3</v>
      </c>
      <c r="J148">
        <v>-13.800048828125</v>
      </c>
      <c r="K148">
        <v>-23.8499755859375</v>
      </c>
      <c r="L148">
        <v>56214</v>
      </c>
      <c r="M148">
        <v>1613.530029296875</v>
      </c>
      <c r="N148">
        <v>1698.52001953125</v>
      </c>
      <c r="O148">
        <v>1599.9599609375</v>
      </c>
      <c r="P148">
        <v>1637.5299886067708</v>
      </c>
      <c r="Q148">
        <v>1618.760009765625</v>
      </c>
      <c r="R148">
        <v>1698.52001953125</v>
      </c>
      <c r="S148">
        <v>1466.969970703125</v>
      </c>
      <c r="T148">
        <v>1593.5733235677083</v>
      </c>
    </row>
    <row r="149" spans="1:20" x14ac:dyDescent="0.35">
      <c r="A149" s="1">
        <v>45877.477083333331</v>
      </c>
      <c r="B149" s="147" t="s">
        <v>39</v>
      </c>
      <c r="C149">
        <v>1709</v>
      </c>
      <c r="D149">
        <v>1709.9000244140625</v>
      </c>
      <c r="E149">
        <v>1707.699951171875</v>
      </c>
      <c r="F149">
        <v>1709.5999755859375</v>
      </c>
      <c r="G149">
        <v>1500</v>
      </c>
      <c r="H149">
        <v>130902</v>
      </c>
      <c r="I149">
        <v>-8.8126581701541782E-3</v>
      </c>
      <c r="J149">
        <v>-15.2000732421875</v>
      </c>
      <c r="K149">
        <v>-25.25</v>
      </c>
      <c r="L149">
        <v>56214</v>
      </c>
      <c r="M149">
        <v>1613.530029296875</v>
      </c>
      <c r="N149">
        <v>1698.52001953125</v>
      </c>
      <c r="O149">
        <v>1599.9599609375</v>
      </c>
      <c r="P149">
        <v>1637.5299886067708</v>
      </c>
      <c r="Q149">
        <v>1618.760009765625</v>
      </c>
      <c r="R149">
        <v>1698.52001953125</v>
      </c>
      <c r="S149">
        <v>1466.969970703125</v>
      </c>
      <c r="T149">
        <v>1593.5733235677083</v>
      </c>
    </row>
    <row r="150" spans="1:20" x14ac:dyDescent="0.35">
      <c r="A150" s="1">
        <v>45877.477777777778</v>
      </c>
      <c r="B150" s="147" t="s">
        <v>39</v>
      </c>
      <c r="C150">
        <v>1705.5999755859375</v>
      </c>
      <c r="D150">
        <v>1710.800048828125</v>
      </c>
      <c r="E150">
        <v>1705.5</v>
      </c>
      <c r="F150">
        <v>1709.300048828125</v>
      </c>
      <c r="G150">
        <v>3118</v>
      </c>
      <c r="H150">
        <v>134020</v>
      </c>
      <c r="I150">
        <v>-8.9865489107164107E-3</v>
      </c>
      <c r="J150">
        <v>-15.5</v>
      </c>
      <c r="K150">
        <v>-25.5499267578125</v>
      </c>
      <c r="L150">
        <v>56214</v>
      </c>
      <c r="M150">
        <v>1613.530029296875</v>
      </c>
      <c r="N150">
        <v>1698.52001953125</v>
      </c>
      <c r="O150">
        <v>1599.9599609375</v>
      </c>
      <c r="P150">
        <v>1637.5299886067708</v>
      </c>
      <c r="Q150">
        <v>1618.760009765625</v>
      </c>
      <c r="R150">
        <v>1698.52001953125</v>
      </c>
      <c r="S150">
        <v>1466.969970703125</v>
      </c>
      <c r="T150">
        <v>1593.5733235677083</v>
      </c>
    </row>
    <row r="151" spans="1:20" x14ac:dyDescent="0.35">
      <c r="A151" s="1">
        <v>45877.478472222225</v>
      </c>
      <c r="B151" s="147" t="s">
        <v>39</v>
      </c>
      <c r="C151">
        <v>1710.300048828125</v>
      </c>
      <c r="D151">
        <v>1710.4000244140625</v>
      </c>
      <c r="E151">
        <v>1705.5</v>
      </c>
      <c r="F151">
        <v>1706</v>
      </c>
      <c r="G151">
        <v>1760</v>
      </c>
      <c r="H151">
        <v>135780</v>
      </c>
      <c r="I151">
        <v>-1.0899842472116263E-2</v>
      </c>
      <c r="J151">
        <v>-18.800048828125</v>
      </c>
      <c r="K151">
        <v>-28.8499755859375</v>
      </c>
      <c r="L151">
        <v>56214</v>
      </c>
      <c r="M151">
        <v>1613.530029296875</v>
      </c>
      <c r="N151">
        <v>1698.52001953125</v>
      </c>
      <c r="O151">
        <v>1599.9599609375</v>
      </c>
      <c r="P151">
        <v>1637.5299886067708</v>
      </c>
      <c r="Q151">
        <v>1618.760009765625</v>
      </c>
      <c r="R151">
        <v>1698.52001953125</v>
      </c>
      <c r="S151">
        <v>1466.969970703125</v>
      </c>
      <c r="T151">
        <v>1593.5733235677083</v>
      </c>
    </row>
    <row r="152" spans="1:20" x14ac:dyDescent="0.35">
      <c r="A152" s="1">
        <v>45877.479166666664</v>
      </c>
      <c r="B152" s="147" t="s">
        <v>39</v>
      </c>
      <c r="C152">
        <v>1710.300048828125</v>
      </c>
      <c r="D152">
        <v>1710.4000244140625</v>
      </c>
      <c r="E152">
        <v>1705.5</v>
      </c>
      <c r="F152">
        <v>1706</v>
      </c>
      <c r="G152">
        <v>0</v>
      </c>
      <c r="H152">
        <v>135780</v>
      </c>
      <c r="I152">
        <v>-1.0899842472116263E-2</v>
      </c>
      <c r="J152">
        <v>-18.800048828125</v>
      </c>
      <c r="K152">
        <v>-28.8499755859375</v>
      </c>
      <c r="L152">
        <v>56214</v>
      </c>
      <c r="M152">
        <v>1613.530029296875</v>
      </c>
      <c r="N152">
        <v>1698.52001953125</v>
      </c>
      <c r="O152">
        <v>1599.9599609375</v>
      </c>
      <c r="P152">
        <v>1637.5299886067708</v>
      </c>
      <c r="Q152">
        <v>1618.760009765625</v>
      </c>
      <c r="R152">
        <v>1698.52001953125</v>
      </c>
      <c r="S152">
        <v>1466.969970703125</v>
      </c>
      <c r="T152">
        <v>1593.5733235677083</v>
      </c>
    </row>
    <row r="153" spans="1:20" x14ac:dyDescent="0.35">
      <c r="A153" s="1">
        <v>45877.541666666664</v>
      </c>
      <c r="B153" s="147" t="s">
        <v>39</v>
      </c>
      <c r="C153">
        <v>1709.4000244140625</v>
      </c>
      <c r="D153">
        <v>1710.4000244140625</v>
      </c>
      <c r="E153">
        <v>1708</v>
      </c>
      <c r="F153">
        <v>1710.300048828125</v>
      </c>
      <c r="G153">
        <v>1657</v>
      </c>
      <c r="H153">
        <v>137437</v>
      </c>
      <c r="I153">
        <v>-8.4067715616379327E-3</v>
      </c>
      <c r="J153">
        <v>-14.5</v>
      </c>
      <c r="K153">
        <v>-24.5499267578125</v>
      </c>
      <c r="L153">
        <v>56214</v>
      </c>
      <c r="M153">
        <v>1613.530029296875</v>
      </c>
      <c r="N153">
        <v>1698.52001953125</v>
      </c>
      <c r="O153">
        <v>1599.9599609375</v>
      </c>
      <c r="P153">
        <v>1637.5299886067708</v>
      </c>
      <c r="Q153">
        <v>1618.760009765625</v>
      </c>
      <c r="R153">
        <v>1698.52001953125</v>
      </c>
      <c r="S153">
        <v>1466.969970703125</v>
      </c>
      <c r="T153">
        <v>1593.5733235677083</v>
      </c>
    </row>
    <row r="154" spans="1:20" x14ac:dyDescent="0.35">
      <c r="A154" s="1">
        <v>45877.542361111111</v>
      </c>
      <c r="B154" s="147" t="s">
        <v>39</v>
      </c>
      <c r="C154">
        <v>1710.5999755859375</v>
      </c>
      <c r="D154">
        <v>1711.300048828125</v>
      </c>
      <c r="E154">
        <v>1709</v>
      </c>
      <c r="F154">
        <v>1709.5</v>
      </c>
      <c r="G154">
        <v>1200</v>
      </c>
      <c r="H154">
        <v>138637</v>
      </c>
      <c r="I154">
        <v>-8.8706217503415896E-3</v>
      </c>
      <c r="J154">
        <v>-15.300048828125</v>
      </c>
      <c r="K154">
        <v>-25.3499755859375</v>
      </c>
      <c r="L154">
        <v>56214</v>
      </c>
      <c r="M154">
        <v>1613.530029296875</v>
      </c>
      <c r="N154">
        <v>1698.52001953125</v>
      </c>
      <c r="O154">
        <v>1599.9599609375</v>
      </c>
      <c r="P154">
        <v>1637.5299886067708</v>
      </c>
      <c r="Q154">
        <v>1618.760009765625</v>
      </c>
      <c r="R154">
        <v>1698.52001953125</v>
      </c>
      <c r="S154">
        <v>1466.969970703125</v>
      </c>
      <c r="T154">
        <v>1593.5733235677083</v>
      </c>
    </row>
    <row r="155" spans="1:20" x14ac:dyDescent="0.35">
      <c r="A155" s="1">
        <v>45877.543055555558</v>
      </c>
      <c r="B155" s="147" t="s">
        <v>39</v>
      </c>
      <c r="C155">
        <v>1711.300048828125</v>
      </c>
      <c r="D155">
        <v>1711.300048828125</v>
      </c>
      <c r="E155">
        <v>1709.300048828125</v>
      </c>
      <c r="F155">
        <v>1710.0999755859375</v>
      </c>
      <c r="G155">
        <v>852</v>
      </c>
      <c r="H155">
        <v>139489</v>
      </c>
      <c r="I155">
        <v>-8.5227694956149392E-3</v>
      </c>
      <c r="J155">
        <v>-14.7000732421875</v>
      </c>
      <c r="K155">
        <v>-24.75</v>
      </c>
      <c r="L155">
        <v>56214</v>
      </c>
      <c r="M155">
        <v>1613.530029296875</v>
      </c>
      <c r="N155">
        <v>1698.52001953125</v>
      </c>
      <c r="O155">
        <v>1599.9599609375</v>
      </c>
      <c r="P155">
        <v>1637.5299886067708</v>
      </c>
      <c r="Q155">
        <v>1618.760009765625</v>
      </c>
      <c r="R155">
        <v>1698.52001953125</v>
      </c>
      <c r="S155">
        <v>1466.969970703125</v>
      </c>
      <c r="T155">
        <v>1593.5733235677083</v>
      </c>
    </row>
    <row r="156" spans="1:20" x14ac:dyDescent="0.35">
      <c r="A156" s="1">
        <v>45877.543749999997</v>
      </c>
      <c r="B156" s="147" t="s">
        <v>39</v>
      </c>
      <c r="C156">
        <v>1710.699951171875</v>
      </c>
      <c r="D156">
        <v>1711.9000244140625</v>
      </c>
      <c r="E156">
        <v>1709.699951171875</v>
      </c>
      <c r="F156">
        <v>1711</v>
      </c>
      <c r="G156">
        <v>1038</v>
      </c>
      <c r="H156">
        <v>140527</v>
      </c>
      <c r="I156">
        <v>-8.0009557267238709E-3</v>
      </c>
      <c r="J156">
        <v>-13.800048828125</v>
      </c>
      <c r="K156">
        <v>-23.8499755859375</v>
      </c>
      <c r="L156">
        <v>56214</v>
      </c>
      <c r="M156">
        <v>1613.530029296875</v>
      </c>
      <c r="N156">
        <v>1698.52001953125</v>
      </c>
      <c r="O156">
        <v>1599.9599609375</v>
      </c>
      <c r="P156">
        <v>1637.5299886067708</v>
      </c>
      <c r="Q156">
        <v>1618.760009765625</v>
      </c>
      <c r="R156">
        <v>1698.52001953125</v>
      </c>
      <c r="S156">
        <v>1466.969970703125</v>
      </c>
      <c r="T156">
        <v>1593.5733235677083</v>
      </c>
    </row>
    <row r="157" spans="1:20" x14ac:dyDescent="0.35">
      <c r="A157" s="1">
        <v>45877.544444444444</v>
      </c>
      <c r="B157" s="147" t="s">
        <v>39</v>
      </c>
      <c r="C157">
        <v>1712.199951171875</v>
      </c>
      <c r="D157">
        <v>1712.5</v>
      </c>
      <c r="E157">
        <v>1710.199951171875</v>
      </c>
      <c r="F157">
        <v>1710.699951171875</v>
      </c>
      <c r="G157">
        <v>1206</v>
      </c>
      <c r="H157">
        <v>141733</v>
      </c>
      <c r="I157">
        <v>-8.1749172408882888E-3</v>
      </c>
      <c r="J157">
        <v>-14.10009765625</v>
      </c>
      <c r="K157">
        <v>-24.1500244140625</v>
      </c>
      <c r="L157">
        <v>56214</v>
      </c>
      <c r="M157">
        <v>1613.530029296875</v>
      </c>
      <c r="N157">
        <v>1698.52001953125</v>
      </c>
      <c r="O157">
        <v>1599.9599609375</v>
      </c>
      <c r="P157">
        <v>1637.5299886067708</v>
      </c>
      <c r="Q157">
        <v>1618.760009765625</v>
      </c>
      <c r="R157">
        <v>1698.52001953125</v>
      </c>
      <c r="S157">
        <v>1466.969970703125</v>
      </c>
      <c r="T157">
        <v>1593.5733235677083</v>
      </c>
    </row>
    <row r="158" spans="1:20" x14ac:dyDescent="0.35">
      <c r="A158" s="1">
        <v>45877.545138888891</v>
      </c>
      <c r="B158" s="147" t="s">
        <v>39</v>
      </c>
      <c r="C158">
        <v>1711.9000244140625</v>
      </c>
      <c r="D158">
        <v>1712.300048828125</v>
      </c>
      <c r="E158">
        <v>1711.5</v>
      </c>
      <c r="F158">
        <v>1712</v>
      </c>
      <c r="G158">
        <v>873</v>
      </c>
      <c r="H158">
        <v>142606</v>
      </c>
      <c r="I158">
        <v>-7.4211783776453938E-3</v>
      </c>
      <c r="J158">
        <v>-12.800048828125</v>
      </c>
      <c r="K158">
        <v>-22.8499755859375</v>
      </c>
      <c r="L158">
        <v>56214</v>
      </c>
      <c r="M158">
        <v>1613.530029296875</v>
      </c>
      <c r="N158">
        <v>1698.52001953125</v>
      </c>
      <c r="O158">
        <v>1599.9599609375</v>
      </c>
      <c r="P158">
        <v>1637.5299886067708</v>
      </c>
      <c r="Q158">
        <v>1618.760009765625</v>
      </c>
      <c r="R158">
        <v>1698.52001953125</v>
      </c>
      <c r="S158">
        <v>1466.969970703125</v>
      </c>
      <c r="T158">
        <v>1593.5733235677083</v>
      </c>
    </row>
    <row r="159" spans="1:20" x14ac:dyDescent="0.35">
      <c r="A159" s="1">
        <v>45877.54583333333</v>
      </c>
      <c r="B159" s="147" t="s">
        <v>39</v>
      </c>
      <c r="C159">
        <v>1711.699951171875</v>
      </c>
      <c r="D159">
        <v>1712.5</v>
      </c>
      <c r="E159">
        <v>1710.300048828125</v>
      </c>
      <c r="F159">
        <v>1711.9000244140625</v>
      </c>
      <c r="G159">
        <v>917</v>
      </c>
      <c r="H159">
        <v>143523</v>
      </c>
      <c r="I159">
        <v>-7.4791419578328043E-3</v>
      </c>
      <c r="J159">
        <v>-12.9000244140625</v>
      </c>
      <c r="K159">
        <v>-22.949951171875</v>
      </c>
      <c r="L159">
        <v>56214</v>
      </c>
      <c r="M159">
        <v>1613.530029296875</v>
      </c>
      <c r="N159">
        <v>1698.52001953125</v>
      </c>
      <c r="O159">
        <v>1599.9599609375</v>
      </c>
      <c r="P159">
        <v>1637.5299886067708</v>
      </c>
      <c r="Q159">
        <v>1618.760009765625</v>
      </c>
      <c r="R159">
        <v>1698.52001953125</v>
      </c>
      <c r="S159">
        <v>1466.969970703125</v>
      </c>
      <c r="T159">
        <v>1593.5733235677083</v>
      </c>
    </row>
    <row r="160" spans="1:20" x14ac:dyDescent="0.35">
      <c r="A160" s="1">
        <v>45877.546527777777</v>
      </c>
      <c r="B160" s="147" t="s">
        <v>39</v>
      </c>
      <c r="C160">
        <v>1712.699951171875</v>
      </c>
      <c r="D160">
        <v>1712.699951171875</v>
      </c>
      <c r="E160">
        <v>1711.199951171875</v>
      </c>
      <c r="F160">
        <v>1711.699951171875</v>
      </c>
      <c r="G160">
        <v>756</v>
      </c>
      <c r="H160">
        <v>144279</v>
      </c>
      <c r="I160">
        <v>-7.5951398918098099E-3</v>
      </c>
      <c r="J160">
        <v>-13.10009765625</v>
      </c>
      <c r="K160">
        <v>-23.1500244140625</v>
      </c>
      <c r="L160">
        <v>56214</v>
      </c>
      <c r="M160">
        <v>1613.530029296875</v>
      </c>
      <c r="N160">
        <v>1698.52001953125</v>
      </c>
      <c r="O160">
        <v>1599.9599609375</v>
      </c>
      <c r="P160">
        <v>1637.5299886067708</v>
      </c>
      <c r="Q160">
        <v>1618.760009765625</v>
      </c>
      <c r="R160">
        <v>1698.52001953125</v>
      </c>
      <c r="S160">
        <v>1466.969970703125</v>
      </c>
      <c r="T160">
        <v>1593.5733235677083</v>
      </c>
    </row>
    <row r="161" spans="1:20" x14ac:dyDescent="0.35">
      <c r="A161" s="1">
        <v>45877.547222222223</v>
      </c>
      <c r="B161" s="147" t="s">
        <v>39</v>
      </c>
      <c r="C161">
        <v>1712.5999755859375</v>
      </c>
      <c r="D161">
        <v>1713.199951171875</v>
      </c>
      <c r="E161">
        <v>1712.5</v>
      </c>
      <c r="F161">
        <v>1712.699951171875</v>
      </c>
      <c r="G161">
        <v>836</v>
      </c>
      <c r="H161">
        <v>145115</v>
      </c>
      <c r="I161">
        <v>-7.0153625427313319E-3</v>
      </c>
      <c r="J161">
        <v>-12.10009765625</v>
      </c>
      <c r="K161">
        <v>-22.1500244140625</v>
      </c>
      <c r="L161">
        <v>56214</v>
      </c>
      <c r="M161">
        <v>1613.530029296875</v>
      </c>
      <c r="N161">
        <v>1698.52001953125</v>
      </c>
      <c r="O161">
        <v>1599.9599609375</v>
      </c>
      <c r="P161">
        <v>1637.5299886067708</v>
      </c>
      <c r="Q161">
        <v>1618.760009765625</v>
      </c>
      <c r="R161">
        <v>1698.52001953125</v>
      </c>
      <c r="S161">
        <v>1466.969970703125</v>
      </c>
      <c r="T161">
        <v>1593.5733235677083</v>
      </c>
    </row>
    <row r="162" spans="1:20" x14ac:dyDescent="0.35">
      <c r="A162" s="1">
        <v>45877.54791666667</v>
      </c>
      <c r="B162" s="147" t="s">
        <v>39</v>
      </c>
      <c r="C162">
        <v>1712</v>
      </c>
      <c r="D162">
        <v>1712.800048828125</v>
      </c>
      <c r="E162">
        <v>1711.5999755859375</v>
      </c>
      <c r="F162">
        <v>1712.5999755859375</v>
      </c>
      <c r="G162">
        <v>989</v>
      </c>
      <c r="H162">
        <v>146104</v>
      </c>
      <c r="I162">
        <v>-7.0733261229187433E-3</v>
      </c>
      <c r="J162">
        <v>-12.2000732421875</v>
      </c>
      <c r="K162">
        <v>-22.25</v>
      </c>
      <c r="L162">
        <v>56214</v>
      </c>
      <c r="M162">
        <v>1613.530029296875</v>
      </c>
      <c r="N162">
        <v>1698.52001953125</v>
      </c>
      <c r="O162">
        <v>1599.9599609375</v>
      </c>
      <c r="P162">
        <v>1637.5299886067708</v>
      </c>
      <c r="Q162">
        <v>1618.760009765625</v>
      </c>
      <c r="R162">
        <v>1698.52001953125</v>
      </c>
      <c r="S162">
        <v>1466.969970703125</v>
      </c>
      <c r="T162">
        <v>1593.5733235677083</v>
      </c>
    </row>
    <row r="163" spans="1:20" x14ac:dyDescent="0.35">
      <c r="A163" s="1">
        <v>45877.548611111109</v>
      </c>
      <c r="B163" s="147" t="s">
        <v>39</v>
      </c>
      <c r="C163">
        <v>1711.300048828125</v>
      </c>
      <c r="D163">
        <v>1712</v>
      </c>
      <c r="E163">
        <v>1711</v>
      </c>
      <c r="F163">
        <v>1712</v>
      </c>
      <c r="G163">
        <v>1147</v>
      </c>
      <c r="H163">
        <v>147251</v>
      </c>
      <c r="I163">
        <v>-7.4211783776453938E-3</v>
      </c>
      <c r="J163">
        <v>-12.800048828125</v>
      </c>
      <c r="K163">
        <v>-22.8499755859375</v>
      </c>
      <c r="L163">
        <v>56214</v>
      </c>
      <c r="M163">
        <v>1613.530029296875</v>
      </c>
      <c r="N163">
        <v>1698.52001953125</v>
      </c>
      <c r="O163">
        <v>1599.9599609375</v>
      </c>
      <c r="P163">
        <v>1637.5299886067708</v>
      </c>
      <c r="Q163">
        <v>1618.760009765625</v>
      </c>
      <c r="R163">
        <v>1698.52001953125</v>
      </c>
      <c r="S163">
        <v>1466.969970703125</v>
      </c>
      <c r="T163">
        <v>1593.5733235677083</v>
      </c>
    </row>
    <row r="164" spans="1:20" x14ac:dyDescent="0.35">
      <c r="A164" s="1">
        <v>45877.549305555556</v>
      </c>
      <c r="B164" s="147" t="s">
        <v>39</v>
      </c>
      <c r="C164">
        <v>1711</v>
      </c>
      <c r="D164">
        <v>1711.4000244140625</v>
      </c>
      <c r="E164">
        <v>1710.5999755859375</v>
      </c>
      <c r="F164">
        <v>1711.300048828125</v>
      </c>
      <c r="G164">
        <v>897</v>
      </c>
      <c r="H164">
        <v>148148</v>
      </c>
      <c r="I164">
        <v>-7.8269942125594547E-3</v>
      </c>
      <c r="J164">
        <v>-13.5</v>
      </c>
      <c r="K164">
        <v>-23.5499267578125</v>
      </c>
      <c r="L164">
        <v>56214</v>
      </c>
      <c r="M164">
        <v>1613.530029296875</v>
      </c>
      <c r="N164">
        <v>1698.52001953125</v>
      </c>
      <c r="O164">
        <v>1599.9599609375</v>
      </c>
      <c r="P164">
        <v>1637.5299886067708</v>
      </c>
      <c r="Q164">
        <v>1618.760009765625</v>
      </c>
      <c r="R164">
        <v>1698.52001953125</v>
      </c>
      <c r="S164">
        <v>1466.969970703125</v>
      </c>
      <c r="T164">
        <v>1593.5733235677083</v>
      </c>
    </row>
    <row r="165" spans="1:20" x14ac:dyDescent="0.35">
      <c r="A165" s="1">
        <v>45877.55</v>
      </c>
      <c r="B165" s="147" t="s">
        <v>39</v>
      </c>
      <c r="C165">
        <v>1710.9000244140625</v>
      </c>
      <c r="D165">
        <v>1712</v>
      </c>
      <c r="E165">
        <v>1710.800048828125</v>
      </c>
      <c r="F165">
        <v>1711</v>
      </c>
      <c r="G165">
        <v>763</v>
      </c>
      <c r="H165">
        <v>148911</v>
      </c>
      <c r="I165">
        <v>-8.0009557267238709E-3</v>
      </c>
      <c r="J165">
        <v>-13.800048828125</v>
      </c>
      <c r="K165">
        <v>-23.8499755859375</v>
      </c>
      <c r="L165">
        <v>56214</v>
      </c>
      <c r="M165">
        <v>1613.530029296875</v>
      </c>
      <c r="N165">
        <v>1698.52001953125</v>
      </c>
      <c r="O165">
        <v>1599.9599609375</v>
      </c>
      <c r="P165">
        <v>1637.5299886067708</v>
      </c>
      <c r="Q165">
        <v>1618.760009765625</v>
      </c>
      <c r="R165">
        <v>1698.52001953125</v>
      </c>
      <c r="S165">
        <v>1466.969970703125</v>
      </c>
      <c r="T165">
        <v>1593.5733235677083</v>
      </c>
    </row>
    <row r="166" spans="1:20" x14ac:dyDescent="0.35">
      <c r="A166" s="1">
        <v>45877.550694444442</v>
      </c>
      <c r="B166" s="147" t="s">
        <v>39</v>
      </c>
      <c r="C166">
        <v>1711</v>
      </c>
      <c r="D166">
        <v>1711.5999755859375</v>
      </c>
      <c r="E166">
        <v>1710.800048828125</v>
      </c>
      <c r="F166">
        <v>1711</v>
      </c>
      <c r="G166">
        <v>645</v>
      </c>
      <c r="H166">
        <v>149556</v>
      </c>
      <c r="I166">
        <v>-8.0009557267238709E-3</v>
      </c>
      <c r="J166">
        <v>-13.800048828125</v>
      </c>
      <c r="K166">
        <v>-23.8499755859375</v>
      </c>
      <c r="L166">
        <v>56214</v>
      </c>
      <c r="M166">
        <v>1613.530029296875</v>
      </c>
      <c r="N166">
        <v>1698.52001953125</v>
      </c>
      <c r="O166">
        <v>1599.9599609375</v>
      </c>
      <c r="P166">
        <v>1637.5299886067708</v>
      </c>
      <c r="Q166">
        <v>1618.760009765625</v>
      </c>
      <c r="R166">
        <v>1698.52001953125</v>
      </c>
      <c r="S166">
        <v>1466.969970703125</v>
      </c>
      <c r="T166">
        <v>1593.5733235677083</v>
      </c>
    </row>
    <row r="167" spans="1:20" x14ac:dyDescent="0.35">
      <c r="A167" s="1">
        <v>45877.551388888889</v>
      </c>
      <c r="B167" s="147" t="s">
        <v>39</v>
      </c>
      <c r="C167">
        <v>1710</v>
      </c>
      <c r="D167">
        <v>1711.0999755859375</v>
      </c>
      <c r="E167">
        <v>1710</v>
      </c>
      <c r="F167">
        <v>1711</v>
      </c>
      <c r="G167">
        <v>888</v>
      </c>
      <c r="H167">
        <v>150444</v>
      </c>
      <c r="I167">
        <v>-8.0009557267238709E-3</v>
      </c>
      <c r="J167">
        <v>-13.800048828125</v>
      </c>
      <c r="K167">
        <v>-23.8499755859375</v>
      </c>
      <c r="L167">
        <v>56214</v>
      </c>
      <c r="M167">
        <v>1613.530029296875</v>
      </c>
      <c r="N167">
        <v>1698.52001953125</v>
      </c>
      <c r="O167">
        <v>1599.9599609375</v>
      </c>
      <c r="P167">
        <v>1637.5299886067708</v>
      </c>
      <c r="Q167">
        <v>1618.760009765625</v>
      </c>
      <c r="R167">
        <v>1698.52001953125</v>
      </c>
      <c r="S167">
        <v>1466.969970703125</v>
      </c>
      <c r="T167">
        <v>1593.5733235677083</v>
      </c>
    </row>
    <row r="168" spans="1:20" x14ac:dyDescent="0.35">
      <c r="A168" s="1">
        <v>45877.552083333336</v>
      </c>
      <c r="B168" s="147" t="s">
        <v>39</v>
      </c>
      <c r="C168">
        <v>1710.300048828125</v>
      </c>
      <c r="D168">
        <v>1710.5999755859375</v>
      </c>
      <c r="E168">
        <v>1709.4000244140625</v>
      </c>
      <c r="F168">
        <v>1710</v>
      </c>
      <c r="G168">
        <v>1296</v>
      </c>
      <c r="H168">
        <v>151740</v>
      </c>
      <c r="I168">
        <v>-8.5807330758023489E-3</v>
      </c>
      <c r="J168">
        <v>-14.800048828125</v>
      </c>
      <c r="K168">
        <v>-24.8499755859375</v>
      </c>
      <c r="L168">
        <v>56214</v>
      </c>
      <c r="M168">
        <v>1613.530029296875</v>
      </c>
      <c r="N168">
        <v>1698.52001953125</v>
      </c>
      <c r="O168">
        <v>1599.9599609375</v>
      </c>
      <c r="P168">
        <v>1637.5299886067708</v>
      </c>
      <c r="Q168">
        <v>1618.760009765625</v>
      </c>
      <c r="R168">
        <v>1698.52001953125</v>
      </c>
      <c r="S168">
        <v>1466.969970703125</v>
      </c>
      <c r="T168">
        <v>1593.5733235677083</v>
      </c>
    </row>
    <row r="169" spans="1:20" x14ac:dyDescent="0.35">
      <c r="A169" s="1">
        <v>45877.552777777775</v>
      </c>
      <c r="B169" s="147" t="s">
        <v>39</v>
      </c>
      <c r="C169">
        <v>1711</v>
      </c>
      <c r="D169">
        <v>1711.199951171875</v>
      </c>
      <c r="E169">
        <v>1710.199951171875</v>
      </c>
      <c r="F169">
        <v>1710.300048828125</v>
      </c>
      <c r="G169">
        <v>616</v>
      </c>
      <c r="H169">
        <v>152356</v>
      </c>
      <c r="I169">
        <v>-8.4067715616379327E-3</v>
      </c>
      <c r="J169">
        <v>-14.5</v>
      </c>
      <c r="K169">
        <v>-24.5499267578125</v>
      </c>
      <c r="L169">
        <v>56214</v>
      </c>
      <c r="M169">
        <v>1613.530029296875</v>
      </c>
      <c r="N169">
        <v>1698.52001953125</v>
      </c>
      <c r="O169">
        <v>1599.9599609375</v>
      </c>
      <c r="P169">
        <v>1637.5299886067708</v>
      </c>
      <c r="Q169">
        <v>1618.760009765625</v>
      </c>
      <c r="R169">
        <v>1698.52001953125</v>
      </c>
      <c r="S169">
        <v>1466.969970703125</v>
      </c>
      <c r="T169">
        <v>1593.5733235677083</v>
      </c>
    </row>
    <row r="170" spans="1:20" x14ac:dyDescent="0.35">
      <c r="A170" s="1">
        <v>45877.553472222222</v>
      </c>
      <c r="B170" s="147" t="s">
        <v>39</v>
      </c>
      <c r="C170">
        <v>1713</v>
      </c>
      <c r="D170">
        <v>1713.300048828125</v>
      </c>
      <c r="E170">
        <v>1710.800048828125</v>
      </c>
      <c r="F170">
        <v>1711</v>
      </c>
      <c r="G170">
        <v>980</v>
      </c>
      <c r="H170">
        <v>153336</v>
      </c>
      <c r="I170">
        <v>-8.0009557267238709E-3</v>
      </c>
      <c r="J170">
        <v>-13.800048828125</v>
      </c>
      <c r="K170">
        <v>-23.8499755859375</v>
      </c>
      <c r="L170">
        <v>56214</v>
      </c>
      <c r="M170">
        <v>1613.530029296875</v>
      </c>
      <c r="N170">
        <v>1698.52001953125</v>
      </c>
      <c r="O170">
        <v>1599.9599609375</v>
      </c>
      <c r="P170">
        <v>1637.5299886067708</v>
      </c>
      <c r="Q170">
        <v>1618.760009765625</v>
      </c>
      <c r="R170">
        <v>1698.52001953125</v>
      </c>
      <c r="S170">
        <v>1466.969970703125</v>
      </c>
      <c r="T170">
        <v>1593.5733235677083</v>
      </c>
    </row>
    <row r="171" spans="1:20" x14ac:dyDescent="0.35">
      <c r="A171" s="1">
        <v>45877.554166666669</v>
      </c>
      <c r="B171" s="147" t="s">
        <v>39</v>
      </c>
      <c r="C171">
        <v>1713.5999755859375</v>
      </c>
      <c r="D171">
        <v>1713.699951171875</v>
      </c>
      <c r="E171">
        <v>1712.199951171875</v>
      </c>
      <c r="F171">
        <v>1713</v>
      </c>
      <c r="G171">
        <v>1183</v>
      </c>
      <c r="H171">
        <v>154519</v>
      </c>
      <c r="I171">
        <v>-6.8414010285669149E-3</v>
      </c>
      <c r="J171">
        <v>-11.800048828125</v>
      </c>
      <c r="K171">
        <v>-21.8499755859375</v>
      </c>
      <c r="L171">
        <v>56214</v>
      </c>
      <c r="M171">
        <v>1613.530029296875</v>
      </c>
      <c r="N171">
        <v>1698.52001953125</v>
      </c>
      <c r="O171">
        <v>1599.9599609375</v>
      </c>
      <c r="P171">
        <v>1637.5299886067708</v>
      </c>
      <c r="Q171">
        <v>1618.760009765625</v>
      </c>
      <c r="R171">
        <v>1698.52001953125</v>
      </c>
      <c r="S171">
        <v>1466.969970703125</v>
      </c>
      <c r="T171">
        <v>1593.5733235677083</v>
      </c>
    </row>
    <row r="172" spans="1:20" x14ac:dyDescent="0.35">
      <c r="A172" s="1">
        <v>45877.554861111108</v>
      </c>
      <c r="B172" s="147" t="s">
        <v>39</v>
      </c>
      <c r="C172">
        <v>1713.4000244140625</v>
      </c>
      <c r="D172">
        <v>1713.9000244140625</v>
      </c>
      <c r="E172">
        <v>1712.699951171875</v>
      </c>
      <c r="F172">
        <v>1713.5999755859375</v>
      </c>
      <c r="G172">
        <v>1220</v>
      </c>
      <c r="H172">
        <v>155739</v>
      </c>
      <c r="I172">
        <v>-6.4935487738402645E-3</v>
      </c>
      <c r="J172">
        <v>-11.2000732421875</v>
      </c>
      <c r="K172">
        <v>-21.25</v>
      </c>
      <c r="L172">
        <v>56214</v>
      </c>
      <c r="M172">
        <v>1613.530029296875</v>
      </c>
      <c r="N172">
        <v>1698.52001953125</v>
      </c>
      <c r="O172">
        <v>1599.9599609375</v>
      </c>
      <c r="P172">
        <v>1637.5299886067708</v>
      </c>
      <c r="Q172">
        <v>1618.760009765625</v>
      </c>
      <c r="R172">
        <v>1698.52001953125</v>
      </c>
      <c r="S172">
        <v>1466.969970703125</v>
      </c>
      <c r="T172">
        <v>1593.5733235677083</v>
      </c>
    </row>
    <row r="173" spans="1:20" x14ac:dyDescent="0.35">
      <c r="A173" s="1">
        <v>45877.555555555555</v>
      </c>
      <c r="B173" s="147" t="s">
        <v>39</v>
      </c>
      <c r="C173">
        <v>1713</v>
      </c>
      <c r="D173">
        <v>1713.699951171875</v>
      </c>
      <c r="E173">
        <v>1712.9000244140625</v>
      </c>
      <c r="F173">
        <v>1713.4000244140625</v>
      </c>
      <c r="G173">
        <v>413</v>
      </c>
      <c r="H173">
        <v>156152</v>
      </c>
      <c r="I173">
        <v>-6.6094759342150873E-3</v>
      </c>
      <c r="J173">
        <v>-11.4000244140625</v>
      </c>
      <c r="K173">
        <v>-21.449951171875</v>
      </c>
      <c r="L173">
        <v>56214</v>
      </c>
      <c r="M173">
        <v>1613.530029296875</v>
      </c>
      <c r="N173">
        <v>1698.52001953125</v>
      </c>
      <c r="O173">
        <v>1599.9599609375</v>
      </c>
      <c r="P173">
        <v>1637.5299886067708</v>
      </c>
      <c r="Q173">
        <v>1618.760009765625</v>
      </c>
      <c r="R173">
        <v>1698.52001953125</v>
      </c>
      <c r="S173">
        <v>1466.969970703125</v>
      </c>
      <c r="T173">
        <v>1593.5733235677083</v>
      </c>
    </row>
    <row r="174" spans="1:20" x14ac:dyDescent="0.35">
      <c r="A174" s="1">
        <v>45877.556250000001</v>
      </c>
      <c r="B174" s="147" t="s">
        <v>39</v>
      </c>
      <c r="C174">
        <v>1714.5999755859375</v>
      </c>
      <c r="D174">
        <v>1715</v>
      </c>
      <c r="E174">
        <v>1712.9000244140625</v>
      </c>
      <c r="F174">
        <v>1713</v>
      </c>
      <c r="G174">
        <v>1433</v>
      </c>
      <c r="H174">
        <v>157585</v>
      </c>
      <c r="I174">
        <v>-6.8414010285669149E-3</v>
      </c>
      <c r="J174">
        <v>-11.800048828125</v>
      </c>
      <c r="K174">
        <v>-21.8499755859375</v>
      </c>
      <c r="L174">
        <v>56214</v>
      </c>
      <c r="M174">
        <v>1613.530029296875</v>
      </c>
      <c r="N174">
        <v>1698.52001953125</v>
      </c>
      <c r="O174">
        <v>1599.9599609375</v>
      </c>
      <c r="P174">
        <v>1637.5299886067708</v>
      </c>
      <c r="Q174">
        <v>1618.760009765625</v>
      </c>
      <c r="R174">
        <v>1698.52001953125</v>
      </c>
      <c r="S174">
        <v>1466.969970703125</v>
      </c>
      <c r="T174">
        <v>1593.5733235677083</v>
      </c>
    </row>
    <row r="175" spans="1:20" x14ac:dyDescent="0.35">
      <c r="A175" s="1">
        <v>45877.556944444441</v>
      </c>
      <c r="B175" s="147" t="s">
        <v>39</v>
      </c>
      <c r="C175">
        <v>1714</v>
      </c>
      <c r="D175">
        <v>1715</v>
      </c>
      <c r="E175">
        <v>1713.5999755859375</v>
      </c>
      <c r="F175">
        <v>1714.9000244140625</v>
      </c>
      <c r="G175">
        <v>898</v>
      </c>
      <c r="H175">
        <v>158483</v>
      </c>
      <c r="I175">
        <v>-5.7398099105973703E-3</v>
      </c>
      <c r="J175">
        <v>-9.9000244140625</v>
      </c>
      <c r="K175">
        <v>-19.949951171875</v>
      </c>
      <c r="L175">
        <v>56214</v>
      </c>
      <c r="M175">
        <v>1613.530029296875</v>
      </c>
      <c r="N175">
        <v>1698.52001953125</v>
      </c>
      <c r="O175">
        <v>1599.9599609375</v>
      </c>
      <c r="P175">
        <v>1637.5299886067708</v>
      </c>
      <c r="Q175">
        <v>1618.760009765625</v>
      </c>
      <c r="R175">
        <v>1698.52001953125</v>
      </c>
      <c r="S175">
        <v>1466.969970703125</v>
      </c>
      <c r="T175">
        <v>1593.5733235677083</v>
      </c>
    </row>
    <row r="176" spans="1:20" x14ac:dyDescent="0.35">
      <c r="A176" s="1">
        <v>45877.557638888888</v>
      </c>
      <c r="B176" s="147" t="s">
        <v>39</v>
      </c>
      <c r="C176">
        <v>1714.5999755859375</v>
      </c>
      <c r="D176">
        <v>1714.5999755859375</v>
      </c>
      <c r="E176">
        <v>1713.5999755859375</v>
      </c>
      <c r="F176">
        <v>1713.699951171875</v>
      </c>
      <c r="G176">
        <v>445</v>
      </c>
      <c r="H176">
        <v>158928</v>
      </c>
      <c r="I176">
        <v>-6.4355851936528539E-3</v>
      </c>
      <c r="J176">
        <v>-11.10009765625</v>
      </c>
      <c r="K176">
        <v>-21.1500244140625</v>
      </c>
      <c r="L176">
        <v>56214</v>
      </c>
      <c r="M176">
        <v>1613.530029296875</v>
      </c>
      <c r="N176">
        <v>1698.52001953125</v>
      </c>
      <c r="O176">
        <v>1599.9599609375</v>
      </c>
      <c r="P176">
        <v>1637.5299886067708</v>
      </c>
      <c r="Q176">
        <v>1618.760009765625</v>
      </c>
      <c r="R176">
        <v>1698.52001953125</v>
      </c>
      <c r="S176">
        <v>1466.969970703125</v>
      </c>
      <c r="T176">
        <v>1593.5733235677083</v>
      </c>
    </row>
    <row r="177" spans="1:20" x14ac:dyDescent="0.35">
      <c r="A177" s="1">
        <v>45877.558333333334</v>
      </c>
      <c r="B177" s="147" t="s">
        <v>39</v>
      </c>
      <c r="C177">
        <v>1715.699951171875</v>
      </c>
      <c r="D177">
        <v>1716</v>
      </c>
      <c r="E177">
        <v>1714.5</v>
      </c>
      <c r="F177">
        <v>1714.699951171875</v>
      </c>
      <c r="G177">
        <v>1316</v>
      </c>
      <c r="H177">
        <v>160244</v>
      </c>
      <c r="I177">
        <v>-5.855807844574375E-3</v>
      </c>
      <c r="J177">
        <v>-10.10009765625</v>
      </c>
      <c r="K177">
        <v>-20.1500244140625</v>
      </c>
      <c r="L177">
        <v>56214</v>
      </c>
      <c r="M177">
        <v>1613.530029296875</v>
      </c>
      <c r="N177">
        <v>1698.52001953125</v>
      </c>
      <c r="O177">
        <v>1599.9599609375</v>
      </c>
      <c r="P177">
        <v>1637.5299886067708</v>
      </c>
      <c r="Q177">
        <v>1618.760009765625</v>
      </c>
      <c r="R177">
        <v>1698.52001953125</v>
      </c>
      <c r="S177">
        <v>1466.969970703125</v>
      </c>
      <c r="T177">
        <v>1593.5733235677083</v>
      </c>
    </row>
    <row r="178" spans="1:20" x14ac:dyDescent="0.35">
      <c r="A178" s="1">
        <v>45877.559027777781</v>
      </c>
      <c r="B178" s="147" t="s">
        <v>39</v>
      </c>
      <c r="C178">
        <v>1715.800048828125</v>
      </c>
      <c r="D178">
        <v>1716.4000244140625</v>
      </c>
      <c r="E178">
        <v>1715.300048828125</v>
      </c>
      <c r="F178">
        <v>1715.699951171875</v>
      </c>
      <c r="G178">
        <v>1261</v>
      </c>
      <c r="H178">
        <v>161505</v>
      </c>
      <c r="I178">
        <v>-5.276030495495897E-3</v>
      </c>
      <c r="J178">
        <v>-9.10009765625</v>
      </c>
      <c r="K178">
        <v>-19.1500244140625</v>
      </c>
      <c r="L178">
        <v>56214</v>
      </c>
      <c r="M178">
        <v>1613.530029296875</v>
      </c>
      <c r="N178">
        <v>1698.52001953125</v>
      </c>
      <c r="O178">
        <v>1599.9599609375</v>
      </c>
      <c r="P178">
        <v>1637.5299886067708</v>
      </c>
      <c r="Q178">
        <v>1618.760009765625</v>
      </c>
      <c r="R178">
        <v>1698.52001953125</v>
      </c>
      <c r="S178">
        <v>1466.969970703125</v>
      </c>
      <c r="T178">
        <v>1593.5733235677083</v>
      </c>
    </row>
    <row r="179" spans="1:20" x14ac:dyDescent="0.35">
      <c r="A179" s="1">
        <v>45877.55972222222</v>
      </c>
      <c r="B179" s="147" t="s">
        <v>39</v>
      </c>
      <c r="C179">
        <v>1716.300048828125</v>
      </c>
      <c r="D179">
        <v>1716.4000244140625</v>
      </c>
      <c r="E179">
        <v>1715.800048828125</v>
      </c>
      <c r="F179">
        <v>1715.9000244140625</v>
      </c>
      <c r="G179">
        <v>602</v>
      </c>
      <c r="H179">
        <v>162107</v>
      </c>
      <c r="I179">
        <v>-5.1600325615188923E-3</v>
      </c>
      <c r="J179">
        <v>-8.9000244140625</v>
      </c>
      <c r="K179">
        <v>-18.949951171875</v>
      </c>
      <c r="L179">
        <v>56214</v>
      </c>
      <c r="M179">
        <v>1613.530029296875</v>
      </c>
      <c r="N179">
        <v>1698.52001953125</v>
      </c>
      <c r="O179">
        <v>1599.9599609375</v>
      </c>
      <c r="P179">
        <v>1637.5299886067708</v>
      </c>
      <c r="Q179">
        <v>1618.760009765625</v>
      </c>
      <c r="R179">
        <v>1698.52001953125</v>
      </c>
      <c r="S179">
        <v>1466.969970703125</v>
      </c>
      <c r="T179">
        <v>1593.5733235677083</v>
      </c>
    </row>
    <row r="180" spans="1:20" x14ac:dyDescent="0.35">
      <c r="A180" s="1">
        <v>45877.560416666667</v>
      </c>
      <c r="B180" s="147" t="s">
        <v>39</v>
      </c>
      <c r="C180">
        <v>1713.800048828125</v>
      </c>
      <c r="D180">
        <v>1716.5</v>
      </c>
      <c r="E180">
        <v>1713.0999755859375</v>
      </c>
      <c r="F180">
        <v>1716.4000244140625</v>
      </c>
      <c r="G180">
        <v>2397</v>
      </c>
      <c r="H180">
        <v>164504</v>
      </c>
      <c r="I180">
        <v>-4.8701438869796533E-3</v>
      </c>
      <c r="J180">
        <v>-8.4000244140625</v>
      </c>
      <c r="K180">
        <v>-18.449951171875</v>
      </c>
      <c r="L180">
        <v>56214</v>
      </c>
      <c r="M180">
        <v>1613.530029296875</v>
      </c>
      <c r="N180">
        <v>1698.52001953125</v>
      </c>
      <c r="O180">
        <v>1599.9599609375</v>
      </c>
      <c r="P180">
        <v>1637.5299886067708</v>
      </c>
      <c r="Q180">
        <v>1618.760009765625</v>
      </c>
      <c r="R180">
        <v>1698.52001953125</v>
      </c>
      <c r="S180">
        <v>1466.969970703125</v>
      </c>
      <c r="T180">
        <v>1593.5733235677083</v>
      </c>
    </row>
    <row r="181" spans="1:20" x14ac:dyDescent="0.35">
      <c r="A181" s="1">
        <v>45877.561111111114</v>
      </c>
      <c r="B181" s="147" t="s">
        <v>39</v>
      </c>
      <c r="C181">
        <v>1713.300048828125</v>
      </c>
      <c r="D181">
        <v>1715</v>
      </c>
      <c r="E181">
        <v>1713.300048828125</v>
      </c>
      <c r="F181">
        <v>1714.9000244140625</v>
      </c>
      <c r="G181">
        <v>747</v>
      </c>
      <c r="H181">
        <v>165251</v>
      </c>
      <c r="I181">
        <v>-5.7398099105973703E-3</v>
      </c>
      <c r="J181">
        <v>-9.9000244140625</v>
      </c>
      <c r="K181">
        <v>-19.949951171875</v>
      </c>
      <c r="L181">
        <v>56214</v>
      </c>
      <c r="M181">
        <v>1613.530029296875</v>
      </c>
      <c r="N181">
        <v>1698.52001953125</v>
      </c>
      <c r="O181">
        <v>1599.9599609375</v>
      </c>
      <c r="P181">
        <v>1637.5299886067708</v>
      </c>
      <c r="Q181">
        <v>1618.760009765625</v>
      </c>
      <c r="R181">
        <v>1698.52001953125</v>
      </c>
      <c r="S181">
        <v>1466.969970703125</v>
      </c>
      <c r="T181">
        <v>1593.5733235677083</v>
      </c>
    </row>
    <row r="182" spans="1:20" x14ac:dyDescent="0.35">
      <c r="A182" s="1">
        <v>45877.561805555553</v>
      </c>
      <c r="B182" s="147" t="s">
        <v>39</v>
      </c>
      <c r="C182">
        <v>1713.5</v>
      </c>
      <c r="D182">
        <v>1714.199951171875</v>
      </c>
      <c r="E182">
        <v>1713</v>
      </c>
      <c r="F182">
        <v>1713.300048828125</v>
      </c>
      <c r="G182">
        <v>734</v>
      </c>
      <c r="H182">
        <v>165985</v>
      </c>
      <c r="I182">
        <v>-6.6674395144024987E-3</v>
      </c>
      <c r="J182">
        <v>-11.5</v>
      </c>
      <c r="K182">
        <v>-21.5499267578125</v>
      </c>
      <c r="L182">
        <v>56214</v>
      </c>
      <c r="M182">
        <v>1613.530029296875</v>
      </c>
      <c r="N182">
        <v>1698.52001953125</v>
      </c>
      <c r="O182">
        <v>1599.9599609375</v>
      </c>
      <c r="P182">
        <v>1637.5299886067708</v>
      </c>
      <c r="Q182">
        <v>1618.760009765625</v>
      </c>
      <c r="R182">
        <v>1698.52001953125</v>
      </c>
      <c r="S182">
        <v>1466.969970703125</v>
      </c>
      <c r="T182">
        <v>1593.5733235677083</v>
      </c>
    </row>
    <row r="183" spans="1:20" x14ac:dyDescent="0.35">
      <c r="A183" s="1">
        <v>45877.5625</v>
      </c>
      <c r="B183" s="147" t="s">
        <v>39</v>
      </c>
      <c r="C183">
        <v>1713.300048828125</v>
      </c>
      <c r="D183">
        <v>1714.5999755859375</v>
      </c>
      <c r="E183">
        <v>1713.300048828125</v>
      </c>
      <c r="F183">
        <v>1713.9000244140625</v>
      </c>
      <c r="G183">
        <v>603</v>
      </c>
      <c r="H183">
        <v>166588</v>
      </c>
      <c r="I183">
        <v>-6.3195872596758483E-3</v>
      </c>
      <c r="J183">
        <v>-10.9000244140625</v>
      </c>
      <c r="K183">
        <v>-20.949951171875</v>
      </c>
      <c r="L183">
        <v>56214</v>
      </c>
      <c r="M183">
        <v>1613.530029296875</v>
      </c>
      <c r="N183">
        <v>1698.52001953125</v>
      </c>
      <c r="O183">
        <v>1599.9599609375</v>
      </c>
      <c r="P183">
        <v>1637.5299886067708</v>
      </c>
      <c r="Q183">
        <v>1618.760009765625</v>
      </c>
      <c r="R183">
        <v>1698.52001953125</v>
      </c>
      <c r="S183">
        <v>1466.969970703125</v>
      </c>
      <c r="T183">
        <v>1593.5733235677083</v>
      </c>
    </row>
    <row r="184" spans="1:20" x14ac:dyDescent="0.35">
      <c r="A184" s="1">
        <v>45877.563194444447</v>
      </c>
      <c r="B184" s="147" t="s">
        <v>39</v>
      </c>
      <c r="C184">
        <v>1712.5</v>
      </c>
      <c r="D184">
        <v>1714</v>
      </c>
      <c r="E184">
        <v>1712.300048828125</v>
      </c>
      <c r="F184">
        <v>1713.300048828125</v>
      </c>
      <c r="G184">
        <v>1012</v>
      </c>
      <c r="H184">
        <v>167600</v>
      </c>
      <c r="I184">
        <v>-6.6674395144024987E-3</v>
      </c>
      <c r="J184">
        <v>-11.5</v>
      </c>
      <c r="K184">
        <v>-21.5499267578125</v>
      </c>
      <c r="L184">
        <v>56214</v>
      </c>
      <c r="M184">
        <v>1613.530029296875</v>
      </c>
      <c r="N184">
        <v>1698.52001953125</v>
      </c>
      <c r="O184">
        <v>1599.9599609375</v>
      </c>
      <c r="P184">
        <v>1637.5299886067708</v>
      </c>
      <c r="Q184">
        <v>1618.760009765625</v>
      </c>
      <c r="R184">
        <v>1698.52001953125</v>
      </c>
      <c r="S184">
        <v>1466.969970703125</v>
      </c>
      <c r="T184">
        <v>1593.5733235677083</v>
      </c>
    </row>
    <row r="185" spans="1:20" x14ac:dyDescent="0.35">
      <c r="A185" s="1">
        <v>45877.563888888886</v>
      </c>
      <c r="B185" s="147" t="s">
        <v>39</v>
      </c>
      <c r="C185">
        <v>1715.0999755859375</v>
      </c>
      <c r="D185">
        <v>1716</v>
      </c>
      <c r="E185">
        <v>1712.300048828125</v>
      </c>
      <c r="F185">
        <v>1712.4000244140625</v>
      </c>
      <c r="G185">
        <v>1328</v>
      </c>
      <c r="H185">
        <v>168928</v>
      </c>
      <c r="I185">
        <v>-7.1892532832935653E-3</v>
      </c>
      <c r="J185">
        <v>-12.4000244140625</v>
      </c>
      <c r="K185">
        <v>-22.449951171875</v>
      </c>
      <c r="L185">
        <v>56214</v>
      </c>
      <c r="M185">
        <v>1613.530029296875</v>
      </c>
      <c r="N185">
        <v>1698.52001953125</v>
      </c>
      <c r="O185">
        <v>1599.9599609375</v>
      </c>
      <c r="P185">
        <v>1637.5299886067708</v>
      </c>
      <c r="Q185">
        <v>1618.760009765625</v>
      </c>
      <c r="R185">
        <v>1698.52001953125</v>
      </c>
      <c r="S185">
        <v>1466.969970703125</v>
      </c>
      <c r="T185">
        <v>1593.5733235677083</v>
      </c>
    </row>
    <row r="186" spans="1:20" x14ac:dyDescent="0.35">
      <c r="A186" s="1">
        <v>45877.564583333333</v>
      </c>
      <c r="B186" s="147" t="s">
        <v>39</v>
      </c>
      <c r="C186">
        <v>1715.199951171875</v>
      </c>
      <c r="D186">
        <v>1716.5</v>
      </c>
      <c r="E186">
        <v>1714.5</v>
      </c>
      <c r="F186">
        <v>1714.5</v>
      </c>
      <c r="G186">
        <v>1112</v>
      </c>
      <c r="H186">
        <v>170040</v>
      </c>
      <c r="I186">
        <v>-5.9717350049491979E-3</v>
      </c>
      <c r="J186">
        <v>-10.300048828125</v>
      </c>
      <c r="K186">
        <v>-20.3499755859375</v>
      </c>
      <c r="L186">
        <v>56214</v>
      </c>
      <c r="M186">
        <v>1613.530029296875</v>
      </c>
      <c r="N186">
        <v>1698.52001953125</v>
      </c>
      <c r="O186">
        <v>1599.9599609375</v>
      </c>
      <c r="P186">
        <v>1637.5299886067708</v>
      </c>
      <c r="Q186">
        <v>1618.760009765625</v>
      </c>
      <c r="R186">
        <v>1698.52001953125</v>
      </c>
      <c r="S186">
        <v>1466.969970703125</v>
      </c>
      <c r="T186">
        <v>1593.5733235677083</v>
      </c>
    </row>
    <row r="187" spans="1:20" x14ac:dyDescent="0.35">
      <c r="A187" s="1">
        <v>45877.56527777778</v>
      </c>
      <c r="B187" s="147" t="s">
        <v>39</v>
      </c>
      <c r="C187">
        <v>1718.9000244140625</v>
      </c>
      <c r="D187">
        <v>1718.9000244140625</v>
      </c>
      <c r="E187">
        <v>1715.0999755859375</v>
      </c>
      <c r="F187">
        <v>1715.0999755859375</v>
      </c>
      <c r="G187">
        <v>2392</v>
      </c>
      <c r="H187">
        <v>172432</v>
      </c>
      <c r="I187">
        <v>-5.6238827502225475E-3</v>
      </c>
      <c r="J187">
        <v>-9.7000732421875</v>
      </c>
      <c r="K187">
        <v>-19.75</v>
      </c>
      <c r="L187">
        <v>56214</v>
      </c>
      <c r="M187">
        <v>1613.530029296875</v>
      </c>
      <c r="N187">
        <v>1698.52001953125</v>
      </c>
      <c r="O187">
        <v>1599.9599609375</v>
      </c>
      <c r="P187">
        <v>1637.5299886067708</v>
      </c>
      <c r="Q187">
        <v>1618.760009765625</v>
      </c>
      <c r="R187">
        <v>1698.52001953125</v>
      </c>
      <c r="S187">
        <v>1466.969970703125</v>
      </c>
      <c r="T187">
        <v>1593.5733235677083</v>
      </c>
    </row>
    <row r="188" spans="1:20" x14ac:dyDescent="0.35">
      <c r="A188" s="1">
        <v>45877.565972222219</v>
      </c>
      <c r="B188" s="147" t="s">
        <v>39</v>
      </c>
      <c r="C188">
        <v>1719.199951171875</v>
      </c>
      <c r="D188">
        <v>1719.199951171875</v>
      </c>
      <c r="E188">
        <v>1718</v>
      </c>
      <c r="F188">
        <v>1718.5999755859375</v>
      </c>
      <c r="G188">
        <v>2437</v>
      </c>
      <c r="H188">
        <v>174869</v>
      </c>
      <c r="I188">
        <v>-3.594662028447874E-3</v>
      </c>
      <c r="J188">
        <v>-6.2000732421875</v>
      </c>
      <c r="K188">
        <v>-16.25</v>
      </c>
      <c r="L188">
        <v>56214</v>
      </c>
      <c r="M188">
        <v>1613.530029296875</v>
      </c>
      <c r="N188">
        <v>1698.52001953125</v>
      </c>
      <c r="O188">
        <v>1599.9599609375</v>
      </c>
      <c r="P188">
        <v>1637.5299886067708</v>
      </c>
      <c r="Q188">
        <v>1618.760009765625</v>
      </c>
      <c r="R188">
        <v>1698.52001953125</v>
      </c>
      <c r="S188">
        <v>1466.969970703125</v>
      </c>
      <c r="T188">
        <v>1593.5733235677083</v>
      </c>
    </row>
    <row r="189" spans="1:20" x14ac:dyDescent="0.35">
      <c r="A189" s="1">
        <v>45877.566666666666</v>
      </c>
      <c r="B189" s="147" t="s">
        <v>39</v>
      </c>
      <c r="C189">
        <v>1718</v>
      </c>
      <c r="D189">
        <v>1720</v>
      </c>
      <c r="E189">
        <v>1718</v>
      </c>
      <c r="F189">
        <v>1719</v>
      </c>
      <c r="G189">
        <v>1568</v>
      </c>
      <c r="H189">
        <v>176437</v>
      </c>
      <c r="I189">
        <v>-3.3627369340960465E-3</v>
      </c>
      <c r="J189">
        <v>-5.800048828125</v>
      </c>
      <c r="K189">
        <v>-15.8499755859375</v>
      </c>
      <c r="L189">
        <v>56214</v>
      </c>
      <c r="M189">
        <v>1613.530029296875</v>
      </c>
      <c r="N189">
        <v>1698.52001953125</v>
      </c>
      <c r="O189">
        <v>1599.9599609375</v>
      </c>
      <c r="P189">
        <v>1637.5299886067708</v>
      </c>
      <c r="Q189">
        <v>1618.760009765625</v>
      </c>
      <c r="R189">
        <v>1698.52001953125</v>
      </c>
      <c r="S189">
        <v>1466.969970703125</v>
      </c>
      <c r="T189">
        <v>1593.5733235677083</v>
      </c>
    </row>
    <row r="190" spans="1:20" x14ac:dyDescent="0.35">
      <c r="A190" s="1">
        <v>45877.567361111112</v>
      </c>
      <c r="B190" s="147" t="s">
        <v>39</v>
      </c>
      <c r="C190">
        <v>1718.5</v>
      </c>
      <c r="D190">
        <v>1718.5999755859375</v>
      </c>
      <c r="E190">
        <v>1717</v>
      </c>
      <c r="F190">
        <v>1718</v>
      </c>
      <c r="G190">
        <v>1062</v>
      </c>
      <c r="H190">
        <v>177499</v>
      </c>
      <c r="I190">
        <v>-3.942514283174524E-3</v>
      </c>
      <c r="J190">
        <v>-6.800048828125</v>
      </c>
      <c r="K190">
        <v>-16.8499755859375</v>
      </c>
      <c r="L190">
        <v>56214</v>
      </c>
      <c r="M190">
        <v>1613.530029296875</v>
      </c>
      <c r="N190">
        <v>1698.52001953125</v>
      </c>
      <c r="O190">
        <v>1599.9599609375</v>
      </c>
      <c r="P190">
        <v>1637.5299886067708</v>
      </c>
      <c r="Q190">
        <v>1618.760009765625</v>
      </c>
      <c r="R190">
        <v>1698.52001953125</v>
      </c>
      <c r="S190">
        <v>1466.969970703125</v>
      </c>
      <c r="T190">
        <v>1593.5733235677083</v>
      </c>
    </row>
    <row r="191" spans="1:20" x14ac:dyDescent="0.35">
      <c r="A191" s="1">
        <v>45877.568055555559</v>
      </c>
      <c r="B191" s="147" t="s">
        <v>39</v>
      </c>
      <c r="C191">
        <v>1719.9000244140625</v>
      </c>
      <c r="D191">
        <v>1719.9000244140625</v>
      </c>
      <c r="E191">
        <v>1718.300048828125</v>
      </c>
      <c r="F191">
        <v>1718.5</v>
      </c>
      <c r="G191">
        <v>845</v>
      </c>
      <c r="H191">
        <v>178344</v>
      </c>
      <c r="I191">
        <v>-3.6526256086352855E-3</v>
      </c>
      <c r="J191">
        <v>-6.300048828125</v>
      </c>
      <c r="K191">
        <v>-16.3499755859375</v>
      </c>
      <c r="L191">
        <v>56214</v>
      </c>
      <c r="M191">
        <v>1613.530029296875</v>
      </c>
      <c r="N191">
        <v>1698.52001953125</v>
      </c>
      <c r="O191">
        <v>1599.9599609375</v>
      </c>
      <c r="P191">
        <v>1637.5299886067708</v>
      </c>
      <c r="Q191">
        <v>1618.760009765625</v>
      </c>
      <c r="R191">
        <v>1698.52001953125</v>
      </c>
      <c r="S191">
        <v>1466.969970703125</v>
      </c>
      <c r="T191">
        <v>1593.5733235677083</v>
      </c>
    </row>
    <row r="192" spans="1:20" x14ac:dyDescent="0.35">
      <c r="A192" s="1">
        <v>45877.568749999999</v>
      </c>
      <c r="B192" s="147" t="s">
        <v>39</v>
      </c>
      <c r="C192">
        <v>1719</v>
      </c>
      <c r="D192">
        <v>1720</v>
      </c>
      <c r="E192">
        <v>1718.5999755859375</v>
      </c>
      <c r="F192">
        <v>1719.699951171875</v>
      </c>
      <c r="G192">
        <v>1027</v>
      </c>
      <c r="H192">
        <v>179371</v>
      </c>
      <c r="I192">
        <v>-2.9569210991819846E-3</v>
      </c>
      <c r="J192">
        <v>-5.10009765625</v>
      </c>
      <c r="K192">
        <v>-15.1500244140625</v>
      </c>
      <c r="L192">
        <v>56214</v>
      </c>
      <c r="M192">
        <v>1613.530029296875</v>
      </c>
      <c r="N192">
        <v>1698.52001953125</v>
      </c>
      <c r="O192">
        <v>1599.9599609375</v>
      </c>
      <c r="P192">
        <v>1637.5299886067708</v>
      </c>
      <c r="Q192">
        <v>1618.760009765625</v>
      </c>
      <c r="R192">
        <v>1698.52001953125</v>
      </c>
      <c r="S192">
        <v>1466.969970703125</v>
      </c>
      <c r="T192">
        <v>1593.5733235677083</v>
      </c>
    </row>
    <row r="193" spans="1:20" x14ac:dyDescent="0.35">
      <c r="A193" s="1">
        <v>45877.569444444445</v>
      </c>
      <c r="B193" s="147" t="s">
        <v>39</v>
      </c>
      <c r="C193">
        <v>1717.699951171875</v>
      </c>
      <c r="D193">
        <v>1719.800048828125</v>
      </c>
      <c r="E193">
        <v>1717.5999755859375</v>
      </c>
      <c r="F193">
        <v>1718.5999755859375</v>
      </c>
      <c r="G193">
        <v>1039</v>
      </c>
      <c r="H193">
        <v>180410</v>
      </c>
      <c r="I193">
        <v>-3.594662028447874E-3</v>
      </c>
      <c r="J193">
        <v>-6.2000732421875</v>
      </c>
      <c r="K193">
        <v>-16.25</v>
      </c>
      <c r="L193">
        <v>56214</v>
      </c>
      <c r="M193">
        <v>1613.530029296875</v>
      </c>
      <c r="N193">
        <v>1698.52001953125</v>
      </c>
      <c r="O193">
        <v>1599.9599609375</v>
      </c>
      <c r="P193">
        <v>1637.5299886067708</v>
      </c>
      <c r="Q193">
        <v>1618.760009765625</v>
      </c>
      <c r="R193">
        <v>1698.52001953125</v>
      </c>
      <c r="S193">
        <v>1466.969970703125</v>
      </c>
      <c r="T193">
        <v>1593.5733235677083</v>
      </c>
    </row>
    <row r="194" spans="1:20" x14ac:dyDescent="0.35">
      <c r="A194" s="1">
        <v>45877.570138888892</v>
      </c>
      <c r="B194" s="147" t="s">
        <v>39</v>
      </c>
      <c r="C194">
        <v>1718.5</v>
      </c>
      <c r="D194">
        <v>1718.800048828125</v>
      </c>
      <c r="E194">
        <v>1717</v>
      </c>
      <c r="F194">
        <v>1717.800048828125</v>
      </c>
      <c r="G194">
        <v>954</v>
      </c>
      <c r="H194">
        <v>181364</v>
      </c>
      <c r="I194">
        <v>-4.0584414435493469E-3</v>
      </c>
      <c r="J194">
        <v>-7</v>
      </c>
      <c r="K194">
        <v>-17.0499267578125</v>
      </c>
      <c r="L194">
        <v>56214</v>
      </c>
      <c r="M194">
        <v>1613.530029296875</v>
      </c>
      <c r="N194">
        <v>1698.52001953125</v>
      </c>
      <c r="O194">
        <v>1599.9599609375</v>
      </c>
      <c r="P194">
        <v>1637.5299886067708</v>
      </c>
      <c r="Q194">
        <v>1618.760009765625</v>
      </c>
      <c r="R194">
        <v>1698.52001953125</v>
      </c>
      <c r="S194">
        <v>1466.969970703125</v>
      </c>
      <c r="T194">
        <v>1593.5733235677083</v>
      </c>
    </row>
    <row r="195" spans="1:20" x14ac:dyDescent="0.35">
      <c r="A195" s="1">
        <v>45877.570833333331</v>
      </c>
      <c r="B195" s="147" t="s">
        <v>39</v>
      </c>
      <c r="C195">
        <v>1719</v>
      </c>
      <c r="D195">
        <v>1719</v>
      </c>
      <c r="E195">
        <v>1718.4000244140625</v>
      </c>
      <c r="F195">
        <v>1718.5</v>
      </c>
      <c r="G195">
        <v>400</v>
      </c>
      <c r="H195">
        <v>181764</v>
      </c>
      <c r="I195">
        <v>-3.6526256086352855E-3</v>
      </c>
      <c r="J195">
        <v>-6.300048828125</v>
      </c>
      <c r="K195">
        <v>-16.3499755859375</v>
      </c>
      <c r="L195">
        <v>56214</v>
      </c>
      <c r="M195">
        <v>1613.530029296875</v>
      </c>
      <c r="N195">
        <v>1698.52001953125</v>
      </c>
      <c r="O195">
        <v>1599.9599609375</v>
      </c>
      <c r="P195">
        <v>1637.5299886067708</v>
      </c>
      <c r="Q195">
        <v>1618.760009765625</v>
      </c>
      <c r="R195">
        <v>1698.52001953125</v>
      </c>
      <c r="S195">
        <v>1466.969970703125</v>
      </c>
      <c r="T195">
        <v>1593.5733235677083</v>
      </c>
    </row>
    <row r="196" spans="1:20" x14ac:dyDescent="0.35">
      <c r="A196" s="1">
        <v>45877.571527777778</v>
      </c>
      <c r="B196" s="147" t="s">
        <v>39</v>
      </c>
      <c r="C196">
        <v>1718.300048828125</v>
      </c>
      <c r="D196">
        <v>1719</v>
      </c>
      <c r="E196">
        <v>1717.699951171875</v>
      </c>
      <c r="F196">
        <v>1718.5999755859375</v>
      </c>
      <c r="G196">
        <v>472</v>
      </c>
      <c r="H196">
        <v>182236</v>
      </c>
      <c r="I196">
        <v>-3.594662028447874E-3</v>
      </c>
      <c r="J196">
        <v>-6.2000732421875</v>
      </c>
      <c r="K196">
        <v>-16.25</v>
      </c>
      <c r="L196">
        <v>56214</v>
      </c>
      <c r="M196">
        <v>1613.530029296875</v>
      </c>
      <c r="N196">
        <v>1698.52001953125</v>
      </c>
      <c r="O196">
        <v>1599.9599609375</v>
      </c>
      <c r="P196">
        <v>1637.5299886067708</v>
      </c>
      <c r="Q196">
        <v>1618.760009765625</v>
      </c>
      <c r="R196">
        <v>1698.52001953125</v>
      </c>
      <c r="S196">
        <v>1466.969970703125</v>
      </c>
      <c r="T196">
        <v>1593.5733235677083</v>
      </c>
    </row>
    <row r="197" spans="1:20" x14ac:dyDescent="0.35">
      <c r="A197" s="1">
        <v>45877.572222222225</v>
      </c>
      <c r="B197" s="147" t="s">
        <v>39</v>
      </c>
      <c r="C197">
        <v>1717.5999755859375</v>
      </c>
      <c r="D197">
        <v>1718.5</v>
      </c>
      <c r="E197">
        <v>1716.5</v>
      </c>
      <c r="F197">
        <v>1718.300048828125</v>
      </c>
      <c r="G197">
        <v>980</v>
      </c>
      <c r="H197">
        <v>183216</v>
      </c>
      <c r="I197">
        <v>-3.7685527690101079E-3</v>
      </c>
      <c r="J197">
        <v>-6.5</v>
      </c>
      <c r="K197">
        <v>-16.5499267578125</v>
      </c>
      <c r="L197">
        <v>56214</v>
      </c>
      <c r="M197">
        <v>1613.530029296875</v>
      </c>
      <c r="N197">
        <v>1698.52001953125</v>
      </c>
      <c r="O197">
        <v>1599.9599609375</v>
      </c>
      <c r="P197">
        <v>1637.5299886067708</v>
      </c>
      <c r="Q197">
        <v>1618.760009765625</v>
      </c>
      <c r="R197">
        <v>1698.52001953125</v>
      </c>
      <c r="S197">
        <v>1466.969970703125</v>
      </c>
      <c r="T197">
        <v>1593.5733235677083</v>
      </c>
    </row>
    <row r="198" spans="1:20" x14ac:dyDescent="0.35">
      <c r="A198" s="1">
        <v>45877.572916666664</v>
      </c>
      <c r="B198" s="147" t="s">
        <v>39</v>
      </c>
      <c r="C198">
        <v>1716.5</v>
      </c>
      <c r="D198">
        <v>1718</v>
      </c>
      <c r="E198">
        <v>1716.199951171875</v>
      </c>
      <c r="F198">
        <v>1717.5999755859375</v>
      </c>
      <c r="G198">
        <v>987</v>
      </c>
      <c r="H198">
        <v>184203</v>
      </c>
      <c r="I198">
        <v>-4.1744393775263525E-3</v>
      </c>
      <c r="J198">
        <v>-7.2000732421875</v>
      </c>
      <c r="K198">
        <v>-17.25</v>
      </c>
      <c r="L198">
        <v>56214</v>
      </c>
      <c r="M198">
        <v>1613.530029296875</v>
      </c>
      <c r="N198">
        <v>1698.52001953125</v>
      </c>
      <c r="O198">
        <v>1599.9599609375</v>
      </c>
      <c r="P198">
        <v>1637.5299886067708</v>
      </c>
      <c r="Q198">
        <v>1618.760009765625</v>
      </c>
      <c r="R198">
        <v>1698.52001953125</v>
      </c>
      <c r="S198">
        <v>1466.969970703125</v>
      </c>
      <c r="T198">
        <v>1593.5733235677083</v>
      </c>
    </row>
    <row r="199" spans="1:20" x14ac:dyDescent="0.35">
      <c r="A199" s="1">
        <v>45877.573611111111</v>
      </c>
      <c r="B199" s="147" t="s">
        <v>39</v>
      </c>
      <c r="C199">
        <v>1715.800048828125</v>
      </c>
      <c r="D199">
        <v>1717</v>
      </c>
      <c r="E199">
        <v>1715.5999755859375</v>
      </c>
      <c r="F199">
        <v>1716.5999755859375</v>
      </c>
      <c r="G199">
        <v>1148</v>
      </c>
      <c r="H199">
        <v>185351</v>
      </c>
      <c r="I199">
        <v>-4.7542167266048305E-3</v>
      </c>
      <c r="J199">
        <v>-8.2000732421875</v>
      </c>
      <c r="K199">
        <v>-18.25</v>
      </c>
      <c r="L199">
        <v>56214</v>
      </c>
      <c r="M199">
        <v>1613.530029296875</v>
      </c>
      <c r="N199">
        <v>1698.52001953125</v>
      </c>
      <c r="O199">
        <v>1599.9599609375</v>
      </c>
      <c r="P199">
        <v>1637.5299886067708</v>
      </c>
      <c r="Q199">
        <v>1618.760009765625</v>
      </c>
      <c r="R199">
        <v>1698.52001953125</v>
      </c>
      <c r="S199">
        <v>1466.969970703125</v>
      </c>
      <c r="T199">
        <v>1593.5733235677083</v>
      </c>
    </row>
    <row r="200" spans="1:20" x14ac:dyDescent="0.35">
      <c r="A200" s="1">
        <v>45877.574305555558</v>
      </c>
      <c r="B200" s="147" t="s">
        <v>39</v>
      </c>
      <c r="C200">
        <v>1715.699951171875</v>
      </c>
      <c r="D200">
        <v>1716</v>
      </c>
      <c r="E200">
        <v>1715.199951171875</v>
      </c>
      <c r="F200">
        <v>1715.9000244140625</v>
      </c>
      <c r="G200">
        <v>509</v>
      </c>
      <c r="H200">
        <v>185860</v>
      </c>
      <c r="I200">
        <v>-5.1600325615188923E-3</v>
      </c>
      <c r="J200">
        <v>-8.9000244140625</v>
      </c>
      <c r="K200">
        <v>-18.949951171875</v>
      </c>
      <c r="L200">
        <v>56214</v>
      </c>
      <c r="M200">
        <v>1613.530029296875</v>
      </c>
      <c r="N200">
        <v>1698.52001953125</v>
      </c>
      <c r="O200">
        <v>1599.9599609375</v>
      </c>
      <c r="P200">
        <v>1637.5299886067708</v>
      </c>
      <c r="Q200">
        <v>1618.760009765625</v>
      </c>
      <c r="R200">
        <v>1698.52001953125</v>
      </c>
      <c r="S200">
        <v>1466.969970703125</v>
      </c>
      <c r="T200">
        <v>1593.5733235677083</v>
      </c>
    </row>
    <row r="201" spans="1:20" x14ac:dyDescent="0.35">
      <c r="A201" s="1">
        <v>45877.574999999997</v>
      </c>
      <c r="B201" s="147" t="s">
        <v>39</v>
      </c>
      <c r="C201">
        <v>1712.800048828125</v>
      </c>
      <c r="D201">
        <v>1715.800048828125</v>
      </c>
      <c r="E201">
        <v>1712.300048828125</v>
      </c>
      <c r="F201">
        <v>1715.699951171875</v>
      </c>
      <c r="G201">
        <v>1868</v>
      </c>
      <c r="H201">
        <v>187728</v>
      </c>
      <c r="I201">
        <v>-5.276030495495897E-3</v>
      </c>
      <c r="J201">
        <v>-9.10009765625</v>
      </c>
      <c r="K201">
        <v>-19.1500244140625</v>
      </c>
      <c r="L201">
        <v>56214</v>
      </c>
      <c r="M201">
        <v>1613.530029296875</v>
      </c>
      <c r="N201">
        <v>1698.52001953125</v>
      </c>
      <c r="O201">
        <v>1599.9599609375</v>
      </c>
      <c r="P201">
        <v>1637.5299886067708</v>
      </c>
      <c r="Q201">
        <v>1618.760009765625</v>
      </c>
      <c r="R201">
        <v>1698.52001953125</v>
      </c>
      <c r="S201">
        <v>1466.969970703125</v>
      </c>
      <c r="T201">
        <v>1593.5733235677083</v>
      </c>
    </row>
    <row r="202" spans="1:20" x14ac:dyDescent="0.35">
      <c r="A202" s="1">
        <v>45877.575694444444</v>
      </c>
      <c r="B202" s="147" t="s">
        <v>39</v>
      </c>
      <c r="C202">
        <v>1712.4000244140625</v>
      </c>
      <c r="D202">
        <v>1713.4000244140625</v>
      </c>
      <c r="E202">
        <v>1711.199951171875</v>
      </c>
      <c r="F202">
        <v>1712.699951171875</v>
      </c>
      <c r="G202">
        <v>2128</v>
      </c>
      <c r="H202">
        <v>189856</v>
      </c>
      <c r="I202">
        <v>-7.0153625427313319E-3</v>
      </c>
      <c r="J202">
        <v>-12.10009765625</v>
      </c>
      <c r="K202">
        <v>-22.1500244140625</v>
      </c>
      <c r="L202">
        <v>56214</v>
      </c>
      <c r="M202">
        <v>1613.530029296875</v>
      </c>
      <c r="N202">
        <v>1698.52001953125</v>
      </c>
      <c r="O202">
        <v>1599.9599609375</v>
      </c>
      <c r="P202">
        <v>1637.5299886067708</v>
      </c>
      <c r="Q202">
        <v>1618.760009765625</v>
      </c>
      <c r="R202">
        <v>1698.52001953125</v>
      </c>
      <c r="S202">
        <v>1466.969970703125</v>
      </c>
      <c r="T202">
        <v>1593.5733235677083</v>
      </c>
    </row>
    <row r="203" spans="1:20" x14ac:dyDescent="0.35">
      <c r="A203" s="1">
        <v>45877.576388888891</v>
      </c>
      <c r="B203" s="147" t="s">
        <v>39</v>
      </c>
      <c r="C203">
        <v>1713</v>
      </c>
      <c r="D203">
        <v>1713.300048828125</v>
      </c>
      <c r="E203">
        <v>1711.9000244140625</v>
      </c>
      <c r="F203">
        <v>1712.4000244140625</v>
      </c>
      <c r="G203">
        <v>966</v>
      </c>
      <c r="H203">
        <v>190822</v>
      </c>
      <c r="I203">
        <v>-7.1892532832935653E-3</v>
      </c>
      <c r="J203">
        <v>-12.4000244140625</v>
      </c>
      <c r="K203">
        <v>-22.449951171875</v>
      </c>
      <c r="L203">
        <v>56214</v>
      </c>
      <c r="M203">
        <v>1613.530029296875</v>
      </c>
      <c r="N203">
        <v>1698.52001953125</v>
      </c>
      <c r="O203">
        <v>1599.9599609375</v>
      </c>
      <c r="P203">
        <v>1637.5299886067708</v>
      </c>
      <c r="Q203">
        <v>1618.760009765625</v>
      </c>
      <c r="R203">
        <v>1698.52001953125</v>
      </c>
      <c r="S203">
        <v>1466.969970703125</v>
      </c>
      <c r="T203">
        <v>1593.5733235677083</v>
      </c>
    </row>
    <row r="204" spans="1:20" x14ac:dyDescent="0.35">
      <c r="A204" s="1">
        <v>45877.57708333333</v>
      </c>
      <c r="B204" s="147" t="s">
        <v>39</v>
      </c>
      <c r="C204">
        <v>1713.5999755859375</v>
      </c>
      <c r="D204">
        <v>1714.800048828125</v>
      </c>
      <c r="E204">
        <v>1712.9000244140625</v>
      </c>
      <c r="F204">
        <v>1713.0999755859375</v>
      </c>
      <c r="G204">
        <v>1458</v>
      </c>
      <c r="H204">
        <v>192280</v>
      </c>
      <c r="I204">
        <v>-6.7834374483795043E-3</v>
      </c>
      <c r="J204">
        <v>-11.7000732421875</v>
      </c>
      <c r="K204">
        <v>-21.75</v>
      </c>
      <c r="L204">
        <v>56214</v>
      </c>
      <c r="M204">
        <v>1613.530029296875</v>
      </c>
      <c r="N204">
        <v>1698.52001953125</v>
      </c>
      <c r="O204">
        <v>1599.9599609375</v>
      </c>
      <c r="P204">
        <v>1637.5299886067708</v>
      </c>
      <c r="Q204">
        <v>1618.760009765625</v>
      </c>
      <c r="R204">
        <v>1698.52001953125</v>
      </c>
      <c r="S204">
        <v>1466.969970703125</v>
      </c>
      <c r="T204">
        <v>1593.5733235677083</v>
      </c>
    </row>
    <row r="205" spans="1:20" x14ac:dyDescent="0.35">
      <c r="A205" s="1">
        <v>45877.577777777777</v>
      </c>
      <c r="B205" s="147" t="s">
        <v>39</v>
      </c>
      <c r="C205">
        <v>1713.199951171875</v>
      </c>
      <c r="D205">
        <v>1713.9000244140625</v>
      </c>
      <c r="E205">
        <v>1712.5999755859375</v>
      </c>
      <c r="F205">
        <v>1713.5999755859375</v>
      </c>
      <c r="G205">
        <v>620</v>
      </c>
      <c r="H205">
        <v>192900</v>
      </c>
      <c r="I205">
        <v>-6.4935487738402645E-3</v>
      </c>
      <c r="J205">
        <v>-11.2000732421875</v>
      </c>
      <c r="K205">
        <v>-21.25</v>
      </c>
      <c r="L205">
        <v>56214</v>
      </c>
      <c r="M205">
        <v>1613.530029296875</v>
      </c>
      <c r="N205">
        <v>1698.52001953125</v>
      </c>
      <c r="O205">
        <v>1599.9599609375</v>
      </c>
      <c r="P205">
        <v>1637.5299886067708</v>
      </c>
      <c r="Q205">
        <v>1618.760009765625</v>
      </c>
      <c r="R205">
        <v>1698.52001953125</v>
      </c>
      <c r="S205">
        <v>1466.969970703125</v>
      </c>
      <c r="T205">
        <v>1593.5733235677083</v>
      </c>
    </row>
    <row r="206" spans="1:20" x14ac:dyDescent="0.35">
      <c r="A206" s="1">
        <v>45877.578472222223</v>
      </c>
      <c r="B206" s="147" t="s">
        <v>39</v>
      </c>
      <c r="C206">
        <v>1711</v>
      </c>
      <c r="D206">
        <v>1713.699951171875</v>
      </c>
      <c r="E206">
        <v>1711</v>
      </c>
      <c r="F206">
        <v>1713</v>
      </c>
      <c r="G206">
        <v>1490</v>
      </c>
      <c r="H206">
        <v>194390</v>
      </c>
      <c r="I206">
        <v>-6.8414010285669149E-3</v>
      </c>
      <c r="J206">
        <v>-11.800048828125</v>
      </c>
      <c r="K206">
        <v>-21.8499755859375</v>
      </c>
      <c r="L206">
        <v>56214</v>
      </c>
      <c r="M206">
        <v>1613.530029296875</v>
      </c>
      <c r="N206">
        <v>1698.52001953125</v>
      </c>
      <c r="O206">
        <v>1599.9599609375</v>
      </c>
      <c r="P206">
        <v>1637.5299886067708</v>
      </c>
      <c r="Q206">
        <v>1618.760009765625</v>
      </c>
      <c r="R206">
        <v>1698.52001953125</v>
      </c>
      <c r="S206">
        <v>1466.969970703125</v>
      </c>
      <c r="T206">
        <v>1593.5733235677083</v>
      </c>
    </row>
    <row r="207" spans="1:20" x14ac:dyDescent="0.35">
      <c r="A207" s="1">
        <v>45877.57916666667</v>
      </c>
      <c r="B207" s="147" t="s">
        <v>39</v>
      </c>
      <c r="C207">
        <v>1711.5</v>
      </c>
      <c r="D207">
        <v>1711.5</v>
      </c>
      <c r="E207">
        <v>1707.9000244140625</v>
      </c>
      <c r="F207">
        <v>1711</v>
      </c>
      <c r="G207">
        <v>2938</v>
      </c>
      <c r="H207">
        <v>197328</v>
      </c>
      <c r="I207">
        <v>-8.0009557267238709E-3</v>
      </c>
      <c r="J207">
        <v>-13.800048828125</v>
      </c>
      <c r="K207">
        <v>-23.8499755859375</v>
      </c>
      <c r="L207">
        <v>56214</v>
      </c>
      <c r="M207">
        <v>1613.530029296875</v>
      </c>
      <c r="N207">
        <v>1698.52001953125</v>
      </c>
      <c r="O207">
        <v>1599.9599609375</v>
      </c>
      <c r="P207">
        <v>1637.5299886067708</v>
      </c>
      <c r="Q207">
        <v>1618.760009765625</v>
      </c>
      <c r="R207">
        <v>1698.52001953125</v>
      </c>
      <c r="S207">
        <v>1466.969970703125</v>
      </c>
      <c r="T207">
        <v>1593.5733235677083</v>
      </c>
    </row>
    <row r="208" spans="1:20" x14ac:dyDescent="0.35">
      <c r="A208" s="1">
        <v>45877.579861111109</v>
      </c>
      <c r="B208" s="147" t="s">
        <v>39</v>
      </c>
      <c r="C208">
        <v>1712.800048828125</v>
      </c>
      <c r="D208">
        <v>1713</v>
      </c>
      <c r="E208">
        <v>1711.0999755859375</v>
      </c>
      <c r="F208">
        <v>1711.300048828125</v>
      </c>
      <c r="G208">
        <v>1102</v>
      </c>
      <c r="H208">
        <v>198430</v>
      </c>
      <c r="I208">
        <v>-7.8269942125594547E-3</v>
      </c>
      <c r="J208">
        <v>-13.5</v>
      </c>
      <c r="K208">
        <v>-23.5499267578125</v>
      </c>
      <c r="L208">
        <v>56214</v>
      </c>
      <c r="M208">
        <v>1613.530029296875</v>
      </c>
      <c r="N208">
        <v>1698.52001953125</v>
      </c>
      <c r="O208">
        <v>1599.9599609375</v>
      </c>
      <c r="P208">
        <v>1637.5299886067708</v>
      </c>
      <c r="Q208">
        <v>1618.760009765625</v>
      </c>
      <c r="R208">
        <v>1698.52001953125</v>
      </c>
      <c r="S208">
        <v>1466.969970703125</v>
      </c>
      <c r="T208">
        <v>1593.5733235677083</v>
      </c>
    </row>
    <row r="209" spans="1:20" x14ac:dyDescent="0.35">
      <c r="A209" s="1">
        <v>45877.580555555556</v>
      </c>
      <c r="B209" s="147" t="s">
        <v>39</v>
      </c>
      <c r="C209">
        <v>1714.5</v>
      </c>
      <c r="D209">
        <v>1714.699951171875</v>
      </c>
      <c r="E209">
        <v>1712.0999755859375</v>
      </c>
      <c r="F209">
        <v>1712.800048828125</v>
      </c>
      <c r="G209">
        <v>1609</v>
      </c>
      <c r="H209">
        <v>200039</v>
      </c>
      <c r="I209">
        <v>-6.9573281889417377E-3</v>
      </c>
      <c r="J209">
        <v>-12</v>
      </c>
      <c r="K209">
        <v>-22.0499267578125</v>
      </c>
      <c r="L209">
        <v>56214</v>
      </c>
      <c r="M209">
        <v>1613.530029296875</v>
      </c>
      <c r="N209">
        <v>1698.52001953125</v>
      </c>
      <c r="O209">
        <v>1599.9599609375</v>
      </c>
      <c r="P209">
        <v>1637.5299886067708</v>
      </c>
      <c r="Q209">
        <v>1618.760009765625</v>
      </c>
      <c r="R209">
        <v>1698.52001953125</v>
      </c>
      <c r="S209">
        <v>1466.969970703125</v>
      </c>
      <c r="T209">
        <v>1593.5733235677083</v>
      </c>
    </row>
    <row r="210" spans="1:20" x14ac:dyDescent="0.35">
      <c r="A210" s="1">
        <v>45877.581250000003</v>
      </c>
      <c r="B210" s="147" t="s">
        <v>39</v>
      </c>
      <c r="C210">
        <v>1714</v>
      </c>
      <c r="D210">
        <v>1715.300048828125</v>
      </c>
      <c r="E210">
        <v>1713.699951171875</v>
      </c>
      <c r="F210">
        <v>1714.5</v>
      </c>
      <c r="G210">
        <v>1365</v>
      </c>
      <c r="H210">
        <v>201404</v>
      </c>
      <c r="I210">
        <v>-5.9717350049491979E-3</v>
      </c>
      <c r="J210">
        <v>-10.300048828125</v>
      </c>
      <c r="K210">
        <v>-20.3499755859375</v>
      </c>
      <c r="L210">
        <v>56214</v>
      </c>
      <c r="M210">
        <v>1613.530029296875</v>
      </c>
      <c r="N210">
        <v>1698.52001953125</v>
      </c>
      <c r="O210">
        <v>1599.9599609375</v>
      </c>
      <c r="P210">
        <v>1637.5299886067708</v>
      </c>
      <c r="Q210">
        <v>1618.760009765625</v>
      </c>
      <c r="R210">
        <v>1698.52001953125</v>
      </c>
      <c r="S210">
        <v>1466.969970703125</v>
      </c>
      <c r="T210">
        <v>1593.5733235677083</v>
      </c>
    </row>
    <row r="211" spans="1:20" x14ac:dyDescent="0.35">
      <c r="A211" s="1">
        <v>45877.581944444442</v>
      </c>
      <c r="B211" s="147" t="s">
        <v>39</v>
      </c>
      <c r="C211">
        <v>1714.699951171875</v>
      </c>
      <c r="D211">
        <v>1714.699951171875</v>
      </c>
      <c r="E211">
        <v>1713.699951171875</v>
      </c>
      <c r="F211">
        <v>1714.199951171875</v>
      </c>
      <c r="G211">
        <v>330</v>
      </c>
      <c r="H211">
        <v>201734</v>
      </c>
      <c r="I211">
        <v>-6.145696519113614E-3</v>
      </c>
      <c r="J211">
        <v>-10.60009765625</v>
      </c>
      <c r="K211">
        <v>-20.6500244140625</v>
      </c>
      <c r="L211">
        <v>56214</v>
      </c>
      <c r="M211">
        <v>1613.530029296875</v>
      </c>
      <c r="N211">
        <v>1698.52001953125</v>
      </c>
      <c r="O211">
        <v>1599.9599609375</v>
      </c>
      <c r="P211">
        <v>1637.5299886067708</v>
      </c>
      <c r="Q211">
        <v>1618.760009765625</v>
      </c>
      <c r="R211">
        <v>1698.52001953125</v>
      </c>
      <c r="S211">
        <v>1466.969970703125</v>
      </c>
      <c r="T211">
        <v>1593.5733235677083</v>
      </c>
    </row>
    <row r="212" spans="1:20" x14ac:dyDescent="0.35">
      <c r="A212" s="1">
        <v>45877.582638888889</v>
      </c>
      <c r="B212" s="147" t="s">
        <v>39</v>
      </c>
      <c r="C212">
        <v>1716.199951171875</v>
      </c>
      <c r="D212">
        <v>1716.4000244140625</v>
      </c>
      <c r="E212">
        <v>1714.5999755859375</v>
      </c>
      <c r="F212">
        <v>1714.699951171875</v>
      </c>
      <c r="G212">
        <v>1349</v>
      </c>
      <c r="H212">
        <v>203083</v>
      </c>
      <c r="I212">
        <v>-5.855807844574375E-3</v>
      </c>
      <c r="J212">
        <v>-10.10009765625</v>
      </c>
      <c r="K212">
        <v>-20.1500244140625</v>
      </c>
      <c r="L212">
        <v>56214</v>
      </c>
      <c r="M212">
        <v>1613.530029296875</v>
      </c>
      <c r="N212">
        <v>1698.52001953125</v>
      </c>
      <c r="O212">
        <v>1599.9599609375</v>
      </c>
      <c r="P212">
        <v>1637.5299886067708</v>
      </c>
      <c r="Q212">
        <v>1618.760009765625</v>
      </c>
      <c r="R212">
        <v>1698.52001953125</v>
      </c>
      <c r="S212">
        <v>1466.969970703125</v>
      </c>
      <c r="T212">
        <v>1593.5733235677083</v>
      </c>
    </row>
    <row r="213" spans="1:20" x14ac:dyDescent="0.35">
      <c r="A213" s="1">
        <v>45877.583333333336</v>
      </c>
      <c r="B213" s="147" t="s">
        <v>39</v>
      </c>
      <c r="C213">
        <v>1718</v>
      </c>
      <c r="D213">
        <v>1718.5</v>
      </c>
      <c r="E213">
        <v>1716</v>
      </c>
      <c r="F213">
        <v>1716</v>
      </c>
      <c r="G213">
        <v>1481</v>
      </c>
      <c r="H213">
        <v>204564</v>
      </c>
      <c r="I213">
        <v>-5.1020689813314809E-3</v>
      </c>
      <c r="J213">
        <v>-8.800048828125</v>
      </c>
      <c r="K213">
        <v>-18.8499755859375</v>
      </c>
      <c r="L213">
        <v>56214</v>
      </c>
      <c r="M213">
        <v>1613.530029296875</v>
      </c>
      <c r="N213">
        <v>1698.52001953125</v>
      </c>
      <c r="O213">
        <v>1599.9599609375</v>
      </c>
      <c r="P213">
        <v>1637.5299886067708</v>
      </c>
      <c r="Q213">
        <v>1618.760009765625</v>
      </c>
      <c r="R213">
        <v>1698.52001953125</v>
      </c>
      <c r="S213">
        <v>1466.969970703125</v>
      </c>
      <c r="T213">
        <v>1593.5733235677083</v>
      </c>
    </row>
    <row r="214" spans="1:20" x14ac:dyDescent="0.35">
      <c r="A214" s="1">
        <v>45877.584027777775</v>
      </c>
      <c r="B214" s="147" t="s">
        <v>39</v>
      </c>
      <c r="C214">
        <v>1717.699951171875</v>
      </c>
      <c r="D214">
        <v>1718</v>
      </c>
      <c r="E214">
        <v>1717</v>
      </c>
      <c r="F214">
        <v>1717.9000244140625</v>
      </c>
      <c r="G214">
        <v>764</v>
      </c>
      <c r="H214">
        <v>205328</v>
      </c>
      <c r="I214">
        <v>-4.0004778633619354E-3</v>
      </c>
      <c r="J214">
        <v>-6.9000244140625</v>
      </c>
      <c r="K214">
        <v>-16.949951171875</v>
      </c>
      <c r="L214">
        <v>56214</v>
      </c>
      <c r="M214">
        <v>1613.530029296875</v>
      </c>
      <c r="N214">
        <v>1698.52001953125</v>
      </c>
      <c r="O214">
        <v>1599.9599609375</v>
      </c>
      <c r="P214">
        <v>1637.5299886067708</v>
      </c>
      <c r="Q214">
        <v>1618.760009765625</v>
      </c>
      <c r="R214">
        <v>1698.52001953125</v>
      </c>
      <c r="S214">
        <v>1466.969970703125</v>
      </c>
      <c r="T214">
        <v>1593.5733235677083</v>
      </c>
    </row>
    <row r="215" spans="1:20" x14ac:dyDescent="0.35">
      <c r="A215" s="1">
        <v>45877.584722222222</v>
      </c>
      <c r="B215" s="147" t="s">
        <v>39</v>
      </c>
      <c r="C215">
        <v>1719</v>
      </c>
      <c r="D215">
        <v>1719</v>
      </c>
      <c r="E215">
        <v>1717.5</v>
      </c>
      <c r="F215">
        <v>1717.5</v>
      </c>
      <c r="G215">
        <v>1475</v>
      </c>
      <c r="H215">
        <v>206803</v>
      </c>
      <c r="I215">
        <v>-4.2324029577137639E-3</v>
      </c>
      <c r="J215">
        <v>-7.300048828125</v>
      </c>
      <c r="K215">
        <v>-17.3499755859375</v>
      </c>
      <c r="L215">
        <v>56214</v>
      </c>
      <c r="M215">
        <v>1613.530029296875</v>
      </c>
      <c r="N215">
        <v>1698.52001953125</v>
      </c>
      <c r="O215">
        <v>1599.9599609375</v>
      </c>
      <c r="P215">
        <v>1637.5299886067708</v>
      </c>
      <c r="Q215">
        <v>1618.760009765625</v>
      </c>
      <c r="R215">
        <v>1698.52001953125</v>
      </c>
      <c r="S215">
        <v>1466.969970703125</v>
      </c>
      <c r="T215">
        <v>1593.5733235677083</v>
      </c>
    </row>
    <row r="216" spans="1:20" x14ac:dyDescent="0.35">
      <c r="A216" s="1">
        <v>45877.585416666669</v>
      </c>
      <c r="B216" s="147" t="s">
        <v>39</v>
      </c>
      <c r="C216">
        <v>1720.300048828125</v>
      </c>
      <c r="D216">
        <v>1721.5999755859375</v>
      </c>
      <c r="E216">
        <v>1718.699951171875</v>
      </c>
      <c r="F216">
        <v>1718.699951171875</v>
      </c>
      <c r="G216">
        <v>3546</v>
      </c>
      <c r="H216">
        <v>210349</v>
      </c>
      <c r="I216">
        <v>-3.5366984482604626E-3</v>
      </c>
      <c r="J216">
        <v>-6.10009765625</v>
      </c>
      <c r="K216">
        <v>-16.1500244140625</v>
      </c>
      <c r="L216">
        <v>56214</v>
      </c>
      <c r="M216">
        <v>1613.530029296875</v>
      </c>
      <c r="N216">
        <v>1698.52001953125</v>
      </c>
      <c r="O216">
        <v>1599.9599609375</v>
      </c>
      <c r="P216">
        <v>1637.5299886067708</v>
      </c>
      <c r="Q216">
        <v>1618.760009765625</v>
      </c>
      <c r="R216">
        <v>1698.52001953125</v>
      </c>
      <c r="S216">
        <v>1466.969970703125</v>
      </c>
      <c r="T216">
        <v>1593.5733235677083</v>
      </c>
    </row>
    <row r="217" spans="1:20" x14ac:dyDescent="0.35">
      <c r="A217" s="1">
        <v>45877.586111111108</v>
      </c>
      <c r="B217" s="147" t="s">
        <v>39</v>
      </c>
      <c r="C217">
        <v>1720.199951171875</v>
      </c>
      <c r="D217">
        <v>1721.9000244140625</v>
      </c>
      <c r="E217">
        <v>1720</v>
      </c>
      <c r="F217">
        <v>1720.199951171875</v>
      </c>
      <c r="G217">
        <v>1647</v>
      </c>
      <c r="H217">
        <v>211996</v>
      </c>
      <c r="I217">
        <v>-2.6670324246427456E-3</v>
      </c>
      <c r="J217">
        <v>-4.60009765625</v>
      </c>
      <c r="K217">
        <v>-14.6500244140625</v>
      </c>
      <c r="L217">
        <v>56214</v>
      </c>
      <c r="M217">
        <v>1613.530029296875</v>
      </c>
      <c r="N217">
        <v>1698.52001953125</v>
      </c>
      <c r="O217">
        <v>1599.9599609375</v>
      </c>
      <c r="P217">
        <v>1637.5299886067708</v>
      </c>
      <c r="Q217">
        <v>1618.760009765625</v>
      </c>
      <c r="R217">
        <v>1698.52001953125</v>
      </c>
      <c r="S217">
        <v>1466.969970703125</v>
      </c>
      <c r="T217">
        <v>1593.5733235677083</v>
      </c>
    </row>
    <row r="218" spans="1:20" x14ac:dyDescent="0.35">
      <c r="A218" s="1">
        <v>45877.586805555555</v>
      </c>
      <c r="B218" s="147" t="s">
        <v>39</v>
      </c>
      <c r="C218">
        <v>1721.5</v>
      </c>
      <c r="D218">
        <v>1721.699951171875</v>
      </c>
      <c r="E218">
        <v>1719.9000244140625</v>
      </c>
      <c r="F218">
        <v>1720.4000244140625</v>
      </c>
      <c r="G218">
        <v>1375</v>
      </c>
      <c r="H218">
        <v>213371</v>
      </c>
      <c r="I218">
        <v>-2.5510344906657404E-3</v>
      </c>
      <c r="J218">
        <v>-4.4000244140625</v>
      </c>
      <c r="K218">
        <v>-14.449951171875</v>
      </c>
      <c r="L218">
        <v>56214</v>
      </c>
      <c r="M218">
        <v>1613.530029296875</v>
      </c>
      <c r="N218">
        <v>1698.52001953125</v>
      </c>
      <c r="O218">
        <v>1599.9599609375</v>
      </c>
      <c r="P218">
        <v>1637.5299886067708</v>
      </c>
      <c r="Q218">
        <v>1618.760009765625</v>
      </c>
      <c r="R218">
        <v>1698.52001953125</v>
      </c>
      <c r="S218">
        <v>1466.969970703125</v>
      </c>
      <c r="T218">
        <v>1593.5733235677083</v>
      </c>
    </row>
    <row r="219" spans="1:20" x14ac:dyDescent="0.35">
      <c r="A219" s="1">
        <v>45877.587500000001</v>
      </c>
      <c r="B219" s="147" t="s">
        <v>39</v>
      </c>
      <c r="C219">
        <v>1721.800048828125</v>
      </c>
      <c r="D219">
        <v>1724</v>
      </c>
      <c r="E219">
        <v>1721.300048828125</v>
      </c>
      <c r="F219">
        <v>1721.699951171875</v>
      </c>
      <c r="G219">
        <v>3378</v>
      </c>
      <c r="H219">
        <v>216749</v>
      </c>
      <c r="I219">
        <v>-1.7973664010250282E-3</v>
      </c>
      <c r="J219">
        <v>-3.10009765625</v>
      </c>
      <c r="K219">
        <v>-13.1500244140625</v>
      </c>
      <c r="L219">
        <v>56214</v>
      </c>
      <c r="M219">
        <v>1613.530029296875</v>
      </c>
      <c r="N219">
        <v>1698.52001953125</v>
      </c>
      <c r="O219">
        <v>1599.9599609375</v>
      </c>
      <c r="P219">
        <v>1637.5299886067708</v>
      </c>
      <c r="Q219">
        <v>1618.760009765625</v>
      </c>
      <c r="R219">
        <v>1698.52001953125</v>
      </c>
      <c r="S219">
        <v>1466.969970703125</v>
      </c>
      <c r="T219">
        <v>1593.5733235677083</v>
      </c>
    </row>
    <row r="220" spans="1:20" x14ac:dyDescent="0.35">
      <c r="A220" s="1">
        <v>45877.588194444441</v>
      </c>
      <c r="B220" s="147" t="s">
        <v>39</v>
      </c>
      <c r="C220">
        <v>1724.9000244140625</v>
      </c>
      <c r="D220">
        <v>1725</v>
      </c>
      <c r="E220">
        <v>1721.800048828125</v>
      </c>
      <c r="F220">
        <v>1721.9000244140625</v>
      </c>
      <c r="G220">
        <v>2154</v>
      </c>
      <c r="H220">
        <v>218903</v>
      </c>
      <c r="I220">
        <v>-1.6813684670480232E-3</v>
      </c>
      <c r="J220">
        <v>-2.9000244140625</v>
      </c>
      <c r="K220">
        <v>-12.949951171875</v>
      </c>
      <c r="L220">
        <v>56214</v>
      </c>
      <c r="M220">
        <v>1613.530029296875</v>
      </c>
      <c r="N220">
        <v>1698.52001953125</v>
      </c>
      <c r="O220">
        <v>1599.9599609375</v>
      </c>
      <c r="P220">
        <v>1637.5299886067708</v>
      </c>
      <c r="Q220">
        <v>1618.760009765625</v>
      </c>
      <c r="R220">
        <v>1698.52001953125</v>
      </c>
      <c r="S220">
        <v>1466.969970703125</v>
      </c>
      <c r="T220">
        <v>1593.5733235677083</v>
      </c>
    </row>
    <row r="221" spans="1:20" x14ac:dyDescent="0.35">
      <c r="A221" s="1">
        <v>45877.588888888888</v>
      </c>
      <c r="B221" s="147" t="s">
        <v>39</v>
      </c>
      <c r="C221">
        <v>1726.5</v>
      </c>
      <c r="D221">
        <v>1727</v>
      </c>
      <c r="E221">
        <v>1724.699951171875</v>
      </c>
      <c r="F221">
        <v>1724.9000244140625</v>
      </c>
      <c r="G221">
        <v>3315</v>
      </c>
      <c r="H221">
        <v>222218</v>
      </c>
      <c r="I221">
        <v>5.7963580187411332E-5</v>
      </c>
      <c r="J221">
        <v>9.99755859375E-2</v>
      </c>
      <c r="K221">
        <v>-9.949951171875</v>
      </c>
      <c r="L221">
        <v>56214</v>
      </c>
      <c r="M221">
        <v>1613.530029296875</v>
      </c>
      <c r="N221">
        <v>1698.52001953125</v>
      </c>
      <c r="O221">
        <v>1599.9599609375</v>
      </c>
      <c r="P221">
        <v>1637.5299886067708</v>
      </c>
      <c r="Q221">
        <v>1618.760009765625</v>
      </c>
      <c r="R221">
        <v>1698.52001953125</v>
      </c>
      <c r="S221">
        <v>1466.969970703125</v>
      </c>
      <c r="T221">
        <v>1593.5733235677083</v>
      </c>
    </row>
    <row r="222" spans="1:20" x14ac:dyDescent="0.35">
      <c r="A222" s="1">
        <v>45877.589583333334</v>
      </c>
      <c r="B222" s="147" t="s">
        <v>39</v>
      </c>
      <c r="C222">
        <v>1726.5</v>
      </c>
      <c r="D222">
        <v>1727.4000244140625</v>
      </c>
      <c r="E222">
        <v>1725.800048828125</v>
      </c>
      <c r="F222">
        <v>1726.5</v>
      </c>
      <c r="G222">
        <v>2045</v>
      </c>
      <c r="H222">
        <v>224263</v>
      </c>
      <c r="I222">
        <v>9.8559318399253984E-4</v>
      </c>
      <c r="J222">
        <v>1.699951171875</v>
      </c>
      <c r="K222">
        <v>-8.3499755859375</v>
      </c>
      <c r="L222">
        <v>56214</v>
      </c>
      <c r="M222">
        <v>1613.530029296875</v>
      </c>
      <c r="N222">
        <v>1698.52001953125</v>
      </c>
      <c r="O222">
        <v>1599.9599609375</v>
      </c>
      <c r="P222">
        <v>1637.5299886067708</v>
      </c>
      <c r="Q222">
        <v>1618.760009765625</v>
      </c>
      <c r="R222">
        <v>1698.52001953125</v>
      </c>
      <c r="S222">
        <v>1466.969970703125</v>
      </c>
      <c r="T222">
        <v>1593.5733235677083</v>
      </c>
    </row>
    <row r="223" spans="1:20" x14ac:dyDescent="0.35">
      <c r="A223" s="1">
        <v>45877.590277777781</v>
      </c>
      <c r="B223" s="147" t="s">
        <v>39</v>
      </c>
      <c r="C223">
        <v>1722.0999755859375</v>
      </c>
      <c r="D223">
        <v>1728.199951171875</v>
      </c>
      <c r="E223">
        <v>1720.0999755859375</v>
      </c>
      <c r="F223">
        <v>1726.5999755859375</v>
      </c>
      <c r="G223">
        <v>3918</v>
      </c>
      <c r="H223">
        <v>228181</v>
      </c>
      <c r="I223">
        <v>1.0435567641799513E-3</v>
      </c>
      <c r="J223">
        <v>1.7999267578125</v>
      </c>
      <c r="K223">
        <v>-8.25</v>
      </c>
      <c r="L223">
        <v>56214</v>
      </c>
      <c r="M223">
        <v>1613.530029296875</v>
      </c>
      <c r="N223">
        <v>1698.52001953125</v>
      </c>
      <c r="O223">
        <v>1599.9599609375</v>
      </c>
      <c r="P223">
        <v>1637.5299886067708</v>
      </c>
      <c r="Q223">
        <v>1618.760009765625</v>
      </c>
      <c r="R223">
        <v>1698.52001953125</v>
      </c>
      <c r="S223">
        <v>1466.969970703125</v>
      </c>
      <c r="T223">
        <v>1593.5733235677083</v>
      </c>
    </row>
    <row r="224" spans="1:20" x14ac:dyDescent="0.35">
      <c r="A224" s="1">
        <v>45877.59097222222</v>
      </c>
      <c r="B224" s="147" t="s">
        <v>39</v>
      </c>
      <c r="C224">
        <v>1724</v>
      </c>
      <c r="D224">
        <v>1727</v>
      </c>
      <c r="E224">
        <v>1722.0999755859375</v>
      </c>
      <c r="F224">
        <v>1722.199951171875</v>
      </c>
      <c r="G224">
        <v>2263</v>
      </c>
      <c r="H224">
        <v>230444</v>
      </c>
      <c r="I224">
        <v>-1.5074777264857892E-3</v>
      </c>
      <c r="J224">
        <v>-2.60009765625</v>
      </c>
      <c r="K224">
        <v>-12.6500244140625</v>
      </c>
      <c r="L224">
        <v>56214</v>
      </c>
      <c r="M224">
        <v>1613.530029296875</v>
      </c>
      <c r="N224">
        <v>1698.52001953125</v>
      </c>
      <c r="O224">
        <v>1599.9599609375</v>
      </c>
      <c r="P224">
        <v>1637.5299886067708</v>
      </c>
      <c r="Q224">
        <v>1618.760009765625</v>
      </c>
      <c r="R224">
        <v>1698.52001953125</v>
      </c>
      <c r="S224">
        <v>1466.969970703125</v>
      </c>
      <c r="T224">
        <v>1593.5733235677083</v>
      </c>
    </row>
    <row r="225" spans="1:20" x14ac:dyDescent="0.35">
      <c r="A225" s="1">
        <v>45877.591666666667</v>
      </c>
      <c r="B225" s="147" t="s">
        <v>39</v>
      </c>
      <c r="C225">
        <v>1724</v>
      </c>
      <c r="D225">
        <v>1724.800048828125</v>
      </c>
      <c r="E225">
        <v>1723</v>
      </c>
      <c r="F225">
        <v>1723.5</v>
      </c>
      <c r="G225">
        <v>1150</v>
      </c>
      <c r="H225">
        <v>231594</v>
      </c>
      <c r="I225">
        <v>-7.5373886324289459E-4</v>
      </c>
      <c r="J225">
        <v>-1.300048828125</v>
      </c>
      <c r="K225">
        <v>-11.3499755859375</v>
      </c>
      <c r="L225">
        <v>56214</v>
      </c>
      <c r="M225">
        <v>1613.530029296875</v>
      </c>
      <c r="N225">
        <v>1698.52001953125</v>
      </c>
      <c r="O225">
        <v>1599.9599609375</v>
      </c>
      <c r="P225">
        <v>1637.5299886067708</v>
      </c>
      <c r="Q225">
        <v>1618.760009765625</v>
      </c>
      <c r="R225">
        <v>1698.52001953125</v>
      </c>
      <c r="S225">
        <v>1466.969970703125</v>
      </c>
      <c r="T225">
        <v>1593.5733235677083</v>
      </c>
    </row>
    <row r="226" spans="1:20" x14ac:dyDescent="0.35">
      <c r="A226" s="1">
        <v>45877.592361111114</v>
      </c>
      <c r="B226" s="147" t="s">
        <v>39</v>
      </c>
      <c r="C226">
        <v>1725.4000244140625</v>
      </c>
      <c r="D226">
        <v>1725.5999755859375</v>
      </c>
      <c r="E226">
        <v>1721</v>
      </c>
      <c r="F226">
        <v>1724</v>
      </c>
      <c r="G226">
        <v>2392</v>
      </c>
      <c r="H226">
        <v>233986</v>
      </c>
      <c r="I226">
        <v>-4.6385018870365548E-4</v>
      </c>
      <c r="J226">
        <v>-0.800048828125</v>
      </c>
      <c r="K226">
        <v>-10.8499755859375</v>
      </c>
      <c r="L226">
        <v>56214</v>
      </c>
      <c r="M226">
        <v>1613.530029296875</v>
      </c>
      <c r="N226">
        <v>1698.52001953125</v>
      </c>
      <c r="O226">
        <v>1599.9599609375</v>
      </c>
      <c r="P226">
        <v>1637.5299886067708</v>
      </c>
      <c r="Q226">
        <v>1618.760009765625</v>
      </c>
      <c r="R226">
        <v>1698.52001953125</v>
      </c>
      <c r="S226">
        <v>1466.969970703125</v>
      </c>
      <c r="T226">
        <v>1593.5733235677083</v>
      </c>
    </row>
    <row r="227" spans="1:20" x14ac:dyDescent="0.35">
      <c r="A227" s="1">
        <v>45877.593055555553</v>
      </c>
      <c r="B227" s="147" t="s">
        <v>39</v>
      </c>
      <c r="C227">
        <v>1726.199951171875</v>
      </c>
      <c r="D227">
        <v>1726.800048828125</v>
      </c>
      <c r="E227">
        <v>1724.0999755859375</v>
      </c>
      <c r="F227">
        <v>1725.4000244140625</v>
      </c>
      <c r="G227">
        <v>1465</v>
      </c>
      <c r="H227">
        <v>235451</v>
      </c>
      <c r="I227">
        <v>3.4785225472665042E-4</v>
      </c>
      <c r="J227">
        <v>0.5999755859375</v>
      </c>
      <c r="K227">
        <v>-9.449951171875</v>
      </c>
      <c r="L227">
        <v>56214</v>
      </c>
      <c r="M227">
        <v>1613.530029296875</v>
      </c>
      <c r="N227">
        <v>1698.52001953125</v>
      </c>
      <c r="O227">
        <v>1599.9599609375</v>
      </c>
      <c r="P227">
        <v>1637.5299886067708</v>
      </c>
      <c r="Q227">
        <v>1618.760009765625</v>
      </c>
      <c r="R227">
        <v>1698.52001953125</v>
      </c>
      <c r="S227">
        <v>1466.969970703125</v>
      </c>
      <c r="T227">
        <v>1593.5733235677083</v>
      </c>
    </row>
    <row r="228" spans="1:20" x14ac:dyDescent="0.35">
      <c r="A228" s="1">
        <v>45877.59375</v>
      </c>
      <c r="B228" s="147" t="s">
        <v>39</v>
      </c>
      <c r="C228">
        <v>1725</v>
      </c>
      <c r="D228">
        <v>1727.199951171875</v>
      </c>
      <c r="E228">
        <v>1725</v>
      </c>
      <c r="F228">
        <v>1726</v>
      </c>
      <c r="G228">
        <v>2084</v>
      </c>
      <c r="H228">
        <v>237535</v>
      </c>
      <c r="I228">
        <v>6.9570450945330084E-4</v>
      </c>
      <c r="J228">
        <v>1.199951171875</v>
      </c>
      <c r="K228">
        <v>-8.8499755859375</v>
      </c>
      <c r="L228">
        <v>56214</v>
      </c>
      <c r="M228">
        <v>1613.530029296875</v>
      </c>
      <c r="N228">
        <v>1698.52001953125</v>
      </c>
      <c r="O228">
        <v>1599.9599609375</v>
      </c>
      <c r="P228">
        <v>1637.5299886067708</v>
      </c>
      <c r="Q228">
        <v>1618.760009765625</v>
      </c>
      <c r="R228">
        <v>1698.52001953125</v>
      </c>
      <c r="S228">
        <v>1466.969970703125</v>
      </c>
      <c r="T228">
        <v>1593.5733235677083</v>
      </c>
    </row>
    <row r="229" spans="1:20" x14ac:dyDescent="0.35">
      <c r="A229" s="1">
        <v>45877.594444444447</v>
      </c>
      <c r="B229" s="147" t="s">
        <v>39</v>
      </c>
      <c r="C229">
        <v>1723.300048828125</v>
      </c>
      <c r="D229">
        <v>1726</v>
      </c>
      <c r="E229">
        <v>1722.5</v>
      </c>
      <c r="F229">
        <v>1725.0999755859375</v>
      </c>
      <c r="G229">
        <v>1658</v>
      </c>
      <c r="H229">
        <v>239193</v>
      </c>
      <c r="I229">
        <v>1.7389074056223399E-4</v>
      </c>
      <c r="J229">
        <v>0.2999267578125</v>
      </c>
      <c r="K229">
        <v>-9.75</v>
      </c>
      <c r="L229">
        <v>56214</v>
      </c>
      <c r="M229">
        <v>1613.530029296875</v>
      </c>
      <c r="N229">
        <v>1698.52001953125</v>
      </c>
      <c r="O229">
        <v>1599.9599609375</v>
      </c>
      <c r="P229">
        <v>1637.5299886067708</v>
      </c>
      <c r="Q229">
        <v>1618.760009765625</v>
      </c>
      <c r="R229">
        <v>1698.52001953125</v>
      </c>
      <c r="S229">
        <v>1466.969970703125</v>
      </c>
      <c r="T229">
        <v>1593.5733235677083</v>
      </c>
    </row>
    <row r="230" spans="1:20" x14ac:dyDescent="0.35">
      <c r="A230" s="1">
        <v>45877.595138888886</v>
      </c>
      <c r="B230" s="147" t="s">
        <v>39</v>
      </c>
      <c r="C230">
        <v>1724.4000244140625</v>
      </c>
      <c r="D230">
        <v>1726.199951171875</v>
      </c>
      <c r="E230">
        <v>1723.0999755859375</v>
      </c>
      <c r="F230">
        <v>1723.4000244140625</v>
      </c>
      <c r="G230">
        <v>1307</v>
      </c>
      <c r="H230">
        <v>240500</v>
      </c>
      <c r="I230">
        <v>-8.117024434303059E-4</v>
      </c>
      <c r="J230">
        <v>-1.4000244140625</v>
      </c>
      <c r="K230">
        <v>-11.449951171875</v>
      </c>
      <c r="L230">
        <v>56214</v>
      </c>
      <c r="M230">
        <v>1613.530029296875</v>
      </c>
      <c r="N230">
        <v>1698.52001953125</v>
      </c>
      <c r="O230">
        <v>1599.9599609375</v>
      </c>
      <c r="P230">
        <v>1637.5299886067708</v>
      </c>
      <c r="Q230">
        <v>1618.760009765625</v>
      </c>
      <c r="R230">
        <v>1698.52001953125</v>
      </c>
      <c r="S230">
        <v>1466.969970703125</v>
      </c>
      <c r="T230">
        <v>1593.5733235677083</v>
      </c>
    </row>
    <row r="231" spans="1:20" x14ac:dyDescent="0.35">
      <c r="A231" s="1">
        <v>45877.595833333333</v>
      </c>
      <c r="B231" s="147" t="s">
        <v>39</v>
      </c>
      <c r="C231">
        <v>1720.5999755859375</v>
      </c>
      <c r="D231">
        <v>1725</v>
      </c>
      <c r="E231">
        <v>1720.0999755859375</v>
      </c>
      <c r="F231">
        <v>1724.699951171875</v>
      </c>
      <c r="G231">
        <v>1574</v>
      </c>
      <c r="H231">
        <v>242074</v>
      </c>
      <c r="I231">
        <v>-5.8034353789593759E-5</v>
      </c>
      <c r="J231">
        <v>-0.10009765625</v>
      </c>
      <c r="K231">
        <v>-10.1500244140625</v>
      </c>
      <c r="L231">
        <v>56214</v>
      </c>
      <c r="M231">
        <v>1613.530029296875</v>
      </c>
      <c r="N231">
        <v>1698.52001953125</v>
      </c>
      <c r="O231">
        <v>1599.9599609375</v>
      </c>
      <c r="P231">
        <v>1637.5299886067708</v>
      </c>
      <c r="Q231">
        <v>1618.760009765625</v>
      </c>
      <c r="R231">
        <v>1698.52001953125</v>
      </c>
      <c r="S231">
        <v>1466.969970703125</v>
      </c>
      <c r="T231">
        <v>1593.5733235677083</v>
      </c>
    </row>
    <row r="232" spans="1:20" x14ac:dyDescent="0.35">
      <c r="A232" s="1">
        <v>45877.59652777778</v>
      </c>
      <c r="B232" s="147" t="s">
        <v>39</v>
      </c>
      <c r="C232">
        <v>1720.9000244140625</v>
      </c>
      <c r="D232">
        <v>1722</v>
      </c>
      <c r="E232">
        <v>1718.300048828125</v>
      </c>
      <c r="F232">
        <v>1720.800048828125</v>
      </c>
      <c r="G232">
        <v>2684</v>
      </c>
      <c r="H232">
        <v>244758</v>
      </c>
      <c r="I232">
        <v>-2.3191093963139124E-3</v>
      </c>
      <c r="J232">
        <v>-4</v>
      </c>
      <c r="K232">
        <v>-14.0499267578125</v>
      </c>
      <c r="L232">
        <v>56214</v>
      </c>
      <c r="M232">
        <v>1613.530029296875</v>
      </c>
      <c r="N232">
        <v>1698.52001953125</v>
      </c>
      <c r="O232">
        <v>1599.9599609375</v>
      </c>
      <c r="P232">
        <v>1637.5299886067708</v>
      </c>
      <c r="Q232">
        <v>1618.760009765625</v>
      </c>
      <c r="R232">
        <v>1698.52001953125</v>
      </c>
      <c r="S232">
        <v>1466.969970703125</v>
      </c>
      <c r="T232">
        <v>1593.5733235677083</v>
      </c>
    </row>
    <row r="233" spans="1:20" x14ac:dyDescent="0.35">
      <c r="A233" s="1">
        <v>45877.597222222219</v>
      </c>
      <c r="B233" s="147" t="s">
        <v>39</v>
      </c>
      <c r="C233">
        <v>1724</v>
      </c>
      <c r="D233">
        <v>1725</v>
      </c>
      <c r="E233">
        <v>1720.5999755859375</v>
      </c>
      <c r="F233">
        <v>1720.5999755859375</v>
      </c>
      <c r="G233">
        <v>1981</v>
      </c>
      <c r="H233">
        <v>246739</v>
      </c>
      <c r="I233">
        <v>-2.4351073302909176E-3</v>
      </c>
      <c r="J233">
        <v>-4.2000732421875</v>
      </c>
      <c r="K233">
        <v>-14.25</v>
      </c>
      <c r="L233">
        <v>56214</v>
      </c>
      <c r="M233">
        <v>1613.530029296875</v>
      </c>
      <c r="N233">
        <v>1698.52001953125</v>
      </c>
      <c r="O233">
        <v>1599.9599609375</v>
      </c>
      <c r="P233">
        <v>1637.5299886067708</v>
      </c>
      <c r="Q233">
        <v>1618.760009765625</v>
      </c>
      <c r="R233">
        <v>1698.52001953125</v>
      </c>
      <c r="S233">
        <v>1466.969970703125</v>
      </c>
      <c r="T233">
        <v>1593.5733235677083</v>
      </c>
    </row>
    <row r="234" spans="1:20" x14ac:dyDescent="0.35">
      <c r="A234" s="1">
        <v>45877.597916666666</v>
      </c>
      <c r="B234" s="147" t="s">
        <v>39</v>
      </c>
      <c r="C234">
        <v>1723.9000244140625</v>
      </c>
      <c r="D234">
        <v>1724.0999755859375</v>
      </c>
      <c r="E234">
        <v>1721.0999755859375</v>
      </c>
      <c r="F234">
        <v>1724</v>
      </c>
      <c r="G234">
        <v>1341</v>
      </c>
      <c r="H234">
        <v>248080</v>
      </c>
      <c r="I234">
        <v>-4.6385018870365548E-4</v>
      </c>
      <c r="J234">
        <v>-0.800048828125</v>
      </c>
      <c r="K234">
        <v>-10.8499755859375</v>
      </c>
      <c r="L234">
        <v>56214</v>
      </c>
      <c r="M234">
        <v>1613.530029296875</v>
      </c>
      <c r="N234">
        <v>1698.52001953125</v>
      </c>
      <c r="O234">
        <v>1599.9599609375</v>
      </c>
      <c r="P234">
        <v>1637.5299886067708</v>
      </c>
      <c r="Q234">
        <v>1618.760009765625</v>
      </c>
      <c r="R234">
        <v>1698.52001953125</v>
      </c>
      <c r="S234">
        <v>1466.969970703125</v>
      </c>
      <c r="T234">
        <v>1593.5733235677083</v>
      </c>
    </row>
    <row r="235" spans="1:20" x14ac:dyDescent="0.35">
      <c r="A235" s="1">
        <v>45877.598611111112</v>
      </c>
      <c r="B235" s="147" t="s">
        <v>39</v>
      </c>
      <c r="C235">
        <v>1726.5</v>
      </c>
      <c r="D235">
        <v>1726.800048828125</v>
      </c>
      <c r="E235">
        <v>1723.199951171875</v>
      </c>
      <c r="F235">
        <v>1723.800048828125</v>
      </c>
      <c r="G235">
        <v>2049</v>
      </c>
      <c r="H235">
        <v>250129</v>
      </c>
      <c r="I235">
        <v>-5.7977734907847811E-4</v>
      </c>
      <c r="J235">
        <v>-1</v>
      </c>
      <c r="K235">
        <v>-11.0499267578125</v>
      </c>
      <c r="L235">
        <v>56214</v>
      </c>
      <c r="M235">
        <v>1613.530029296875</v>
      </c>
      <c r="N235">
        <v>1698.52001953125</v>
      </c>
      <c r="O235">
        <v>1599.9599609375</v>
      </c>
      <c r="P235">
        <v>1637.5299886067708</v>
      </c>
      <c r="Q235">
        <v>1618.760009765625</v>
      </c>
      <c r="R235">
        <v>1698.52001953125</v>
      </c>
      <c r="S235">
        <v>1466.969970703125</v>
      </c>
      <c r="T235">
        <v>1593.5733235677083</v>
      </c>
    </row>
    <row r="236" spans="1:20" x14ac:dyDescent="0.35">
      <c r="A236" s="1">
        <v>45877.599305555559</v>
      </c>
      <c r="B236" s="147" t="s">
        <v>39</v>
      </c>
      <c r="C236">
        <v>1727.300048828125</v>
      </c>
      <c r="D236">
        <v>1727.300048828125</v>
      </c>
      <c r="E236">
        <v>1724.300048828125</v>
      </c>
      <c r="F236">
        <v>1726.5999755859375</v>
      </c>
      <c r="G236">
        <v>1895</v>
      </c>
      <c r="H236">
        <v>252024</v>
      </c>
      <c r="I236">
        <v>1.0435567641799513E-3</v>
      </c>
      <c r="J236">
        <v>1.7999267578125</v>
      </c>
      <c r="K236">
        <v>-8.25</v>
      </c>
      <c r="L236">
        <v>56214</v>
      </c>
      <c r="M236">
        <v>1613.530029296875</v>
      </c>
      <c r="N236">
        <v>1698.52001953125</v>
      </c>
      <c r="O236">
        <v>1599.9599609375</v>
      </c>
      <c r="P236">
        <v>1637.5299886067708</v>
      </c>
      <c r="Q236">
        <v>1618.760009765625</v>
      </c>
      <c r="R236">
        <v>1698.52001953125</v>
      </c>
      <c r="S236">
        <v>1466.969970703125</v>
      </c>
      <c r="T236">
        <v>1593.5733235677083</v>
      </c>
    </row>
    <row r="237" spans="1:20" x14ac:dyDescent="0.35">
      <c r="A237" s="1">
        <v>45877.599999999999</v>
      </c>
      <c r="B237" s="147" t="s">
        <v>39</v>
      </c>
      <c r="C237">
        <v>1725</v>
      </c>
      <c r="D237">
        <v>1727.800048828125</v>
      </c>
      <c r="E237">
        <v>1724.9000244140625</v>
      </c>
      <c r="F237">
        <v>1727.300048828125</v>
      </c>
      <c r="G237">
        <v>1643</v>
      </c>
      <c r="H237">
        <v>253667</v>
      </c>
      <c r="I237">
        <v>1.4494433726961954E-3</v>
      </c>
      <c r="J237">
        <v>2.5</v>
      </c>
      <c r="K237">
        <v>-7.5499267578125</v>
      </c>
      <c r="L237">
        <v>56214</v>
      </c>
      <c r="M237">
        <v>1613.530029296875</v>
      </c>
      <c r="N237">
        <v>1698.52001953125</v>
      </c>
      <c r="O237">
        <v>1599.9599609375</v>
      </c>
      <c r="P237">
        <v>1637.5299886067708</v>
      </c>
      <c r="Q237">
        <v>1618.760009765625</v>
      </c>
      <c r="R237">
        <v>1698.52001953125</v>
      </c>
      <c r="S237">
        <v>1466.969970703125</v>
      </c>
      <c r="T237">
        <v>1593.5733235677083</v>
      </c>
    </row>
    <row r="238" spans="1:20" x14ac:dyDescent="0.35">
      <c r="A238" s="1">
        <v>45877.600694444445</v>
      </c>
      <c r="B238" s="147" t="s">
        <v>39</v>
      </c>
      <c r="C238">
        <v>1726</v>
      </c>
      <c r="D238">
        <v>1726</v>
      </c>
      <c r="E238">
        <v>1724.0999755859375</v>
      </c>
      <c r="F238">
        <v>1725</v>
      </c>
      <c r="G238">
        <v>1455</v>
      </c>
      <c r="H238">
        <v>255122</v>
      </c>
      <c r="I238">
        <v>1.1592716037482266E-4</v>
      </c>
      <c r="J238">
        <v>0.199951171875</v>
      </c>
      <c r="K238">
        <v>-9.8499755859375</v>
      </c>
      <c r="L238">
        <v>56214</v>
      </c>
      <c r="M238">
        <v>1613.530029296875</v>
      </c>
      <c r="N238">
        <v>1698.52001953125</v>
      </c>
      <c r="O238">
        <v>1599.9599609375</v>
      </c>
      <c r="P238">
        <v>1637.5299886067708</v>
      </c>
      <c r="Q238">
        <v>1618.760009765625</v>
      </c>
      <c r="R238">
        <v>1698.52001953125</v>
      </c>
      <c r="S238">
        <v>1466.969970703125</v>
      </c>
      <c r="T238">
        <v>1593.5733235677083</v>
      </c>
    </row>
    <row r="239" spans="1:20" x14ac:dyDescent="0.35">
      <c r="A239" s="1">
        <v>45877.601388888892</v>
      </c>
      <c r="B239" s="147" t="s">
        <v>39</v>
      </c>
      <c r="C239">
        <v>1725.300048828125</v>
      </c>
      <c r="D239">
        <v>1727</v>
      </c>
      <c r="E239">
        <v>1725.199951171875</v>
      </c>
      <c r="F239">
        <v>1726</v>
      </c>
      <c r="G239">
        <v>1574</v>
      </c>
      <c r="H239">
        <v>256696</v>
      </c>
      <c r="I239">
        <v>6.9570450945330084E-4</v>
      </c>
      <c r="J239">
        <v>1.199951171875</v>
      </c>
      <c r="K239">
        <v>-8.8499755859375</v>
      </c>
      <c r="L239">
        <v>56214</v>
      </c>
      <c r="M239">
        <v>1613.530029296875</v>
      </c>
      <c r="N239">
        <v>1698.52001953125</v>
      </c>
      <c r="O239">
        <v>1599.9599609375</v>
      </c>
      <c r="P239">
        <v>1637.5299886067708</v>
      </c>
      <c r="Q239">
        <v>1618.760009765625</v>
      </c>
      <c r="R239">
        <v>1698.52001953125</v>
      </c>
      <c r="S239">
        <v>1466.969970703125</v>
      </c>
      <c r="T239">
        <v>1593.5733235677083</v>
      </c>
    </row>
    <row r="240" spans="1:20" x14ac:dyDescent="0.35">
      <c r="A240" s="1">
        <v>45877.602083333331</v>
      </c>
      <c r="B240" s="147" t="s">
        <v>39</v>
      </c>
      <c r="C240">
        <v>1725.800048828125</v>
      </c>
      <c r="D240">
        <v>1725.800048828125</v>
      </c>
      <c r="E240">
        <v>1724.0999755859375</v>
      </c>
      <c r="F240">
        <v>1725.0999755859375</v>
      </c>
      <c r="G240">
        <v>1387</v>
      </c>
      <c r="H240">
        <v>258083</v>
      </c>
      <c r="I240">
        <v>1.7389074056223399E-4</v>
      </c>
      <c r="J240">
        <v>0.2999267578125</v>
      </c>
      <c r="K240">
        <v>-9.75</v>
      </c>
      <c r="L240">
        <v>56214</v>
      </c>
      <c r="M240">
        <v>1613.530029296875</v>
      </c>
      <c r="N240">
        <v>1698.52001953125</v>
      </c>
      <c r="O240">
        <v>1599.9599609375</v>
      </c>
      <c r="P240">
        <v>1637.5299886067708</v>
      </c>
      <c r="Q240">
        <v>1618.760009765625</v>
      </c>
      <c r="R240">
        <v>1698.52001953125</v>
      </c>
      <c r="S240">
        <v>1466.969970703125</v>
      </c>
      <c r="T240">
        <v>1593.5733235677083</v>
      </c>
    </row>
    <row r="241" spans="1:20" x14ac:dyDescent="0.35">
      <c r="A241" s="1">
        <v>45877.602777777778</v>
      </c>
      <c r="B241" s="147" t="s">
        <v>39</v>
      </c>
      <c r="C241">
        <v>1726</v>
      </c>
      <c r="D241">
        <v>1726</v>
      </c>
      <c r="E241">
        <v>1725</v>
      </c>
      <c r="F241">
        <v>1725.800048828125</v>
      </c>
      <c r="G241">
        <v>1814</v>
      </c>
      <c r="H241">
        <v>259897</v>
      </c>
      <c r="I241">
        <v>5.7977734907847811E-4</v>
      </c>
      <c r="J241">
        <v>1</v>
      </c>
      <c r="K241">
        <v>-9.0499267578125</v>
      </c>
      <c r="L241">
        <v>56214</v>
      </c>
      <c r="M241">
        <v>1613.530029296875</v>
      </c>
      <c r="N241">
        <v>1698.52001953125</v>
      </c>
      <c r="O241">
        <v>1599.9599609375</v>
      </c>
      <c r="P241">
        <v>1637.5299886067708</v>
      </c>
      <c r="Q241">
        <v>1618.760009765625</v>
      </c>
      <c r="R241">
        <v>1698.52001953125</v>
      </c>
      <c r="S241">
        <v>1466.969970703125</v>
      </c>
      <c r="T241">
        <v>1593.5733235677083</v>
      </c>
    </row>
    <row r="242" spans="1:20" x14ac:dyDescent="0.35">
      <c r="A242" s="1">
        <v>45877.603472222225</v>
      </c>
      <c r="B242" s="147" t="s">
        <v>39</v>
      </c>
      <c r="C242">
        <v>1725.0999755859375</v>
      </c>
      <c r="D242">
        <v>1726.5</v>
      </c>
      <c r="E242">
        <v>1725</v>
      </c>
      <c r="F242">
        <v>1725.9000244140625</v>
      </c>
      <c r="G242">
        <v>2525</v>
      </c>
      <c r="H242">
        <v>262422</v>
      </c>
      <c r="I242">
        <v>6.3774092926588953E-4</v>
      </c>
      <c r="J242">
        <v>1.0999755859375</v>
      </c>
      <c r="K242">
        <v>-8.949951171875</v>
      </c>
      <c r="L242">
        <v>56214</v>
      </c>
      <c r="M242">
        <v>1613.530029296875</v>
      </c>
      <c r="N242">
        <v>1698.52001953125</v>
      </c>
      <c r="O242">
        <v>1599.9599609375</v>
      </c>
      <c r="P242">
        <v>1637.5299886067708</v>
      </c>
      <c r="Q242">
        <v>1618.760009765625</v>
      </c>
      <c r="R242">
        <v>1698.52001953125</v>
      </c>
      <c r="S242">
        <v>1466.969970703125</v>
      </c>
      <c r="T242">
        <v>1593.5733235677083</v>
      </c>
    </row>
    <row r="243" spans="1:20" x14ac:dyDescent="0.35">
      <c r="A243" s="1">
        <v>45877.604166666664</v>
      </c>
      <c r="B243" s="147" t="s">
        <v>39</v>
      </c>
      <c r="C243">
        <v>1725.0999755859375</v>
      </c>
      <c r="D243">
        <v>1726.5</v>
      </c>
      <c r="E243">
        <v>1725</v>
      </c>
      <c r="F243">
        <v>1725.9000244140625</v>
      </c>
      <c r="G243">
        <v>0</v>
      </c>
      <c r="H243">
        <v>262422</v>
      </c>
      <c r="I243">
        <v>6.3774092926588953E-4</v>
      </c>
      <c r="J243">
        <v>1.0999755859375</v>
      </c>
      <c r="K243">
        <v>-8.949951171875</v>
      </c>
      <c r="L243">
        <v>56214</v>
      </c>
      <c r="M243">
        <v>1613.530029296875</v>
      </c>
      <c r="N243">
        <v>1698.52001953125</v>
      </c>
      <c r="O243">
        <v>1599.9599609375</v>
      </c>
      <c r="P243">
        <v>1637.5299886067708</v>
      </c>
      <c r="Q243">
        <v>1618.760009765625</v>
      </c>
      <c r="R243">
        <v>1698.52001953125</v>
      </c>
      <c r="S243">
        <v>1466.969970703125</v>
      </c>
      <c r="T243">
        <v>1593.5733235677083</v>
      </c>
    </row>
    <row r="244" spans="1:20" x14ac:dyDescent="0.35">
      <c r="A244" s="1">
        <v>45877.604861111111</v>
      </c>
      <c r="B244" s="147" t="s">
        <v>39</v>
      </c>
      <c r="C244">
        <v>1725.0999755859375</v>
      </c>
      <c r="D244">
        <v>1726.5</v>
      </c>
      <c r="E244">
        <v>1725</v>
      </c>
      <c r="F244">
        <v>1725.9000244140625</v>
      </c>
      <c r="G244">
        <v>0</v>
      </c>
      <c r="H244">
        <v>262422</v>
      </c>
      <c r="I244">
        <v>6.3774092926588953E-4</v>
      </c>
      <c r="J244">
        <v>1.0999755859375</v>
      </c>
      <c r="K244">
        <v>-8.949951171875</v>
      </c>
      <c r="L244">
        <v>56214</v>
      </c>
      <c r="M244">
        <v>1613.530029296875</v>
      </c>
      <c r="N244">
        <v>1698.52001953125</v>
      </c>
      <c r="O244">
        <v>1599.9599609375</v>
      </c>
      <c r="P244">
        <v>1637.5299886067708</v>
      </c>
      <c r="Q244">
        <v>1618.760009765625</v>
      </c>
      <c r="R244">
        <v>1698.52001953125</v>
      </c>
      <c r="S244">
        <v>1466.969970703125</v>
      </c>
      <c r="T244">
        <v>1593.5733235677083</v>
      </c>
    </row>
    <row r="245" spans="1:20" x14ac:dyDescent="0.35">
      <c r="A245" s="1">
        <v>45877.605555555558</v>
      </c>
      <c r="B245" s="147" t="s">
        <v>39</v>
      </c>
      <c r="C245">
        <v>1725.0999755859375</v>
      </c>
      <c r="D245">
        <v>1726.5</v>
      </c>
      <c r="E245">
        <v>1725</v>
      </c>
      <c r="F245">
        <v>1725.9000244140625</v>
      </c>
      <c r="G245">
        <v>0</v>
      </c>
      <c r="H245">
        <v>262422</v>
      </c>
      <c r="I245">
        <v>6.3774092926588953E-4</v>
      </c>
      <c r="J245">
        <v>1.0999755859375</v>
      </c>
      <c r="K245">
        <v>-8.949951171875</v>
      </c>
      <c r="L245">
        <v>56214</v>
      </c>
      <c r="M245">
        <v>1613.530029296875</v>
      </c>
      <c r="N245">
        <v>1698.52001953125</v>
      </c>
      <c r="O245">
        <v>1599.9599609375</v>
      </c>
      <c r="P245">
        <v>1637.5299886067708</v>
      </c>
      <c r="Q245">
        <v>1618.760009765625</v>
      </c>
      <c r="R245">
        <v>1698.52001953125</v>
      </c>
      <c r="S245">
        <v>1466.969970703125</v>
      </c>
      <c r="T245">
        <v>1593.5733235677083</v>
      </c>
    </row>
    <row r="246" spans="1:20" x14ac:dyDescent="0.35">
      <c r="A246" s="1">
        <v>45877.606249999997</v>
      </c>
      <c r="B246" s="147" t="s">
        <v>39</v>
      </c>
      <c r="C246">
        <v>1725.0999755859375</v>
      </c>
      <c r="D246">
        <v>1726.5</v>
      </c>
      <c r="E246">
        <v>1725</v>
      </c>
      <c r="F246">
        <v>1725.9000244140625</v>
      </c>
      <c r="G246">
        <v>0</v>
      </c>
      <c r="H246">
        <v>262422</v>
      </c>
      <c r="I246">
        <v>6.3774092926588953E-4</v>
      </c>
      <c r="J246">
        <v>1.0999755859375</v>
      </c>
      <c r="K246">
        <v>-8.949951171875</v>
      </c>
      <c r="L246">
        <v>56214</v>
      </c>
      <c r="M246">
        <v>1613.530029296875</v>
      </c>
      <c r="N246">
        <v>1698.52001953125</v>
      </c>
      <c r="O246">
        <v>1599.9599609375</v>
      </c>
      <c r="P246">
        <v>1637.5299886067708</v>
      </c>
      <c r="Q246">
        <v>1618.760009765625</v>
      </c>
      <c r="R246">
        <v>1698.52001953125</v>
      </c>
      <c r="S246">
        <v>1466.969970703125</v>
      </c>
      <c r="T246">
        <v>1593.5733235677083</v>
      </c>
    </row>
    <row r="247" spans="1:20" x14ac:dyDescent="0.35">
      <c r="A247" s="1">
        <v>45877.606944444444</v>
      </c>
      <c r="B247" s="147" t="s">
        <v>39</v>
      </c>
      <c r="C247">
        <v>1725.0999755859375</v>
      </c>
      <c r="D247">
        <v>1726.5</v>
      </c>
      <c r="E247">
        <v>1725</v>
      </c>
      <c r="F247">
        <v>1725.9000244140625</v>
      </c>
      <c r="G247">
        <v>0</v>
      </c>
      <c r="H247">
        <v>262422</v>
      </c>
      <c r="I247">
        <v>6.3774092926588953E-4</v>
      </c>
      <c r="J247">
        <v>1.0999755859375</v>
      </c>
      <c r="K247">
        <v>-8.949951171875</v>
      </c>
      <c r="L247">
        <v>56214</v>
      </c>
      <c r="M247">
        <v>1613.530029296875</v>
      </c>
      <c r="N247">
        <v>1698.52001953125</v>
      </c>
      <c r="O247">
        <v>1599.9599609375</v>
      </c>
      <c r="P247">
        <v>1637.5299886067708</v>
      </c>
      <c r="Q247">
        <v>1618.760009765625</v>
      </c>
      <c r="R247">
        <v>1698.52001953125</v>
      </c>
      <c r="S247">
        <v>1466.969970703125</v>
      </c>
      <c r="T247">
        <v>1593.5733235677083</v>
      </c>
    </row>
    <row r="248" spans="1:20" x14ac:dyDescent="0.35">
      <c r="A248" s="1">
        <v>45877.607638888891</v>
      </c>
      <c r="B248" s="147" t="s">
        <v>39</v>
      </c>
      <c r="C248">
        <v>1725.0999755859375</v>
      </c>
      <c r="D248">
        <v>1726.5</v>
      </c>
      <c r="E248">
        <v>1725</v>
      </c>
      <c r="F248">
        <v>1725.9000244140625</v>
      </c>
      <c r="G248">
        <v>0</v>
      </c>
      <c r="H248">
        <v>262422</v>
      </c>
      <c r="I248">
        <v>6.3774092926588953E-4</v>
      </c>
      <c r="J248">
        <v>1.0999755859375</v>
      </c>
      <c r="K248">
        <v>-8.949951171875</v>
      </c>
      <c r="L248">
        <v>56214</v>
      </c>
      <c r="M248">
        <v>1613.530029296875</v>
      </c>
      <c r="N248">
        <v>1698.52001953125</v>
      </c>
      <c r="O248">
        <v>1599.9599609375</v>
      </c>
      <c r="P248">
        <v>1637.5299886067708</v>
      </c>
      <c r="Q248">
        <v>1618.760009765625</v>
      </c>
      <c r="R248">
        <v>1698.52001953125</v>
      </c>
      <c r="S248">
        <v>1466.969970703125</v>
      </c>
      <c r="T248">
        <v>1593.5733235677083</v>
      </c>
    </row>
    <row r="249" spans="1:20" x14ac:dyDescent="0.35">
      <c r="A249" s="1">
        <v>45877.60833333333</v>
      </c>
      <c r="B249" s="147" t="s">
        <v>39</v>
      </c>
      <c r="C249">
        <v>1725.0999755859375</v>
      </c>
      <c r="D249">
        <v>1726.5</v>
      </c>
      <c r="E249">
        <v>1725</v>
      </c>
      <c r="F249">
        <v>1725.9000244140625</v>
      </c>
      <c r="G249">
        <v>0</v>
      </c>
      <c r="H249">
        <v>262422</v>
      </c>
      <c r="I249">
        <v>6.3774092926588953E-4</v>
      </c>
      <c r="J249">
        <v>1.0999755859375</v>
      </c>
      <c r="K249">
        <v>-8.949951171875</v>
      </c>
      <c r="L249">
        <v>56214</v>
      </c>
      <c r="M249">
        <v>1613.530029296875</v>
      </c>
      <c r="N249">
        <v>1698.52001953125</v>
      </c>
      <c r="O249">
        <v>1599.9599609375</v>
      </c>
      <c r="P249">
        <v>1637.5299886067708</v>
      </c>
      <c r="Q249">
        <v>1618.760009765625</v>
      </c>
      <c r="R249">
        <v>1698.52001953125</v>
      </c>
      <c r="S249">
        <v>1466.969970703125</v>
      </c>
      <c r="T249">
        <v>1593.5733235677083</v>
      </c>
    </row>
    <row r="250" spans="1:20" x14ac:dyDescent="0.35">
      <c r="A250" s="1">
        <v>45877.609027777777</v>
      </c>
      <c r="B250" s="147" t="s">
        <v>39</v>
      </c>
      <c r="C250">
        <v>1725.0999755859375</v>
      </c>
      <c r="D250">
        <v>1726.5</v>
      </c>
      <c r="E250">
        <v>1725</v>
      </c>
      <c r="F250">
        <v>1725.9000244140625</v>
      </c>
      <c r="G250">
        <v>0</v>
      </c>
      <c r="H250">
        <v>262422</v>
      </c>
      <c r="I250">
        <v>6.3774092926588953E-4</v>
      </c>
      <c r="J250">
        <v>1.0999755859375</v>
      </c>
      <c r="K250">
        <v>-8.949951171875</v>
      </c>
      <c r="L250">
        <v>56214</v>
      </c>
      <c r="M250">
        <v>1613.530029296875</v>
      </c>
      <c r="N250">
        <v>1698.52001953125</v>
      </c>
      <c r="O250">
        <v>1599.9599609375</v>
      </c>
      <c r="P250">
        <v>1637.5299886067708</v>
      </c>
      <c r="Q250">
        <v>1618.760009765625</v>
      </c>
      <c r="R250">
        <v>1698.52001953125</v>
      </c>
      <c r="S250">
        <v>1466.969970703125</v>
      </c>
      <c r="T250">
        <v>1593.5733235677083</v>
      </c>
    </row>
    <row r="251" spans="1:20" x14ac:dyDescent="0.35">
      <c r="A251" s="1">
        <v>45877.609722222223</v>
      </c>
      <c r="B251" s="147" t="s">
        <v>39</v>
      </c>
      <c r="C251">
        <v>1725.0999755859375</v>
      </c>
      <c r="D251">
        <v>1726.5</v>
      </c>
      <c r="E251">
        <v>1725</v>
      </c>
      <c r="F251">
        <v>1725.9000244140625</v>
      </c>
      <c r="G251">
        <v>0</v>
      </c>
      <c r="H251">
        <v>262422</v>
      </c>
      <c r="I251">
        <v>6.3774092926588953E-4</v>
      </c>
      <c r="J251">
        <v>1.0999755859375</v>
      </c>
      <c r="K251">
        <v>-8.949951171875</v>
      </c>
      <c r="L251">
        <v>56214</v>
      </c>
      <c r="M251">
        <v>1613.530029296875</v>
      </c>
      <c r="N251">
        <v>1698.52001953125</v>
      </c>
      <c r="O251">
        <v>1599.9599609375</v>
      </c>
      <c r="P251">
        <v>1637.5299886067708</v>
      </c>
      <c r="Q251">
        <v>1618.760009765625</v>
      </c>
      <c r="R251">
        <v>1698.52001953125</v>
      </c>
      <c r="S251">
        <v>1466.969970703125</v>
      </c>
      <c r="T251">
        <v>1593.5733235677083</v>
      </c>
    </row>
    <row r="252" spans="1:20" x14ac:dyDescent="0.35">
      <c r="A252" s="1">
        <v>45877.61041666667</v>
      </c>
      <c r="B252" s="147" t="s">
        <v>39</v>
      </c>
      <c r="C252">
        <v>1725.0999755859375</v>
      </c>
      <c r="D252">
        <v>1726.5</v>
      </c>
      <c r="E252">
        <v>1725</v>
      </c>
      <c r="F252">
        <v>1725.9000244140625</v>
      </c>
      <c r="G252">
        <v>0</v>
      </c>
      <c r="H252">
        <v>262422</v>
      </c>
      <c r="I252">
        <v>6.3774092926588953E-4</v>
      </c>
      <c r="J252">
        <v>1.0999755859375</v>
      </c>
      <c r="K252">
        <v>-8.949951171875</v>
      </c>
      <c r="L252">
        <v>56214</v>
      </c>
      <c r="M252">
        <v>1613.530029296875</v>
      </c>
      <c r="N252">
        <v>1698.52001953125</v>
      </c>
      <c r="O252">
        <v>1599.9599609375</v>
      </c>
      <c r="P252">
        <v>1637.5299886067708</v>
      </c>
      <c r="Q252">
        <v>1618.760009765625</v>
      </c>
      <c r="R252">
        <v>1698.52001953125</v>
      </c>
      <c r="S252">
        <v>1466.969970703125</v>
      </c>
      <c r="T252">
        <v>1593.5733235677083</v>
      </c>
    </row>
    <row r="253" spans="1:20" x14ac:dyDescent="0.35">
      <c r="A253" s="1">
        <v>45877.611111111109</v>
      </c>
      <c r="B253" s="147" t="s">
        <v>39</v>
      </c>
      <c r="C253">
        <v>1725.0999755859375</v>
      </c>
      <c r="D253">
        <v>1726.5</v>
      </c>
      <c r="E253">
        <v>1725</v>
      </c>
      <c r="F253">
        <v>1725.9000244140625</v>
      </c>
      <c r="G253">
        <v>0</v>
      </c>
      <c r="H253">
        <v>262422</v>
      </c>
      <c r="I253">
        <v>6.3774092926588953E-4</v>
      </c>
      <c r="J253">
        <v>1.0999755859375</v>
      </c>
      <c r="K253">
        <v>-8.949951171875</v>
      </c>
      <c r="L253">
        <v>56214</v>
      </c>
      <c r="M253">
        <v>1613.530029296875</v>
      </c>
      <c r="N253">
        <v>1698.52001953125</v>
      </c>
      <c r="O253">
        <v>1599.9599609375</v>
      </c>
      <c r="P253">
        <v>1637.5299886067708</v>
      </c>
      <c r="Q253">
        <v>1618.760009765625</v>
      </c>
      <c r="R253">
        <v>1698.52001953125</v>
      </c>
      <c r="S253">
        <v>1466.969970703125</v>
      </c>
      <c r="T253">
        <v>1593.5733235677083</v>
      </c>
    </row>
    <row r="254" spans="1:20" x14ac:dyDescent="0.35">
      <c r="A254" s="1">
        <v>45877.611805555556</v>
      </c>
      <c r="B254" s="147" t="s">
        <v>39</v>
      </c>
      <c r="C254">
        <v>1725.0999755859375</v>
      </c>
      <c r="D254">
        <v>1726.5</v>
      </c>
      <c r="E254">
        <v>1725</v>
      </c>
      <c r="F254">
        <v>1725.9000244140625</v>
      </c>
      <c r="G254">
        <v>0</v>
      </c>
      <c r="H254">
        <v>262422</v>
      </c>
      <c r="I254">
        <v>6.3774092926588953E-4</v>
      </c>
      <c r="J254">
        <v>1.0999755859375</v>
      </c>
      <c r="K254">
        <v>-8.949951171875</v>
      </c>
      <c r="L254">
        <v>56214</v>
      </c>
      <c r="M254">
        <v>1613.530029296875</v>
      </c>
      <c r="N254">
        <v>1698.52001953125</v>
      </c>
      <c r="O254">
        <v>1599.9599609375</v>
      </c>
      <c r="P254">
        <v>1637.5299886067708</v>
      </c>
      <c r="Q254">
        <v>1618.760009765625</v>
      </c>
      <c r="R254">
        <v>1698.52001953125</v>
      </c>
      <c r="S254">
        <v>1466.969970703125</v>
      </c>
      <c r="T254">
        <v>1593.5733235677083</v>
      </c>
    </row>
    <row r="255" spans="1:20" x14ac:dyDescent="0.35">
      <c r="A255" s="1">
        <v>45877.612500000003</v>
      </c>
      <c r="B255" s="147" t="s">
        <v>39</v>
      </c>
      <c r="C255">
        <v>1725.0999755859375</v>
      </c>
      <c r="D255">
        <v>1726.5</v>
      </c>
      <c r="E255">
        <v>1725</v>
      </c>
      <c r="F255">
        <v>1725.9000244140625</v>
      </c>
      <c r="G255">
        <v>0</v>
      </c>
      <c r="H255">
        <v>262422</v>
      </c>
      <c r="I255">
        <v>6.3774092926588953E-4</v>
      </c>
      <c r="J255">
        <v>1.0999755859375</v>
      </c>
      <c r="K255">
        <v>-8.949951171875</v>
      </c>
      <c r="L255">
        <v>56214</v>
      </c>
      <c r="M255">
        <v>1613.530029296875</v>
      </c>
      <c r="N255">
        <v>1698.52001953125</v>
      </c>
      <c r="O255">
        <v>1599.9599609375</v>
      </c>
      <c r="P255">
        <v>1637.5299886067708</v>
      </c>
      <c r="Q255">
        <v>1618.760009765625</v>
      </c>
      <c r="R255">
        <v>1698.52001953125</v>
      </c>
      <c r="S255">
        <v>1466.969970703125</v>
      </c>
      <c r="T255">
        <v>1593.5733235677083</v>
      </c>
    </row>
    <row r="256" spans="1:20" x14ac:dyDescent="0.35">
      <c r="A256" s="1">
        <v>45877.613194444442</v>
      </c>
      <c r="B256" s="147" t="s">
        <v>39</v>
      </c>
      <c r="C256">
        <v>1725.0999755859375</v>
      </c>
      <c r="D256">
        <v>1726.5</v>
      </c>
      <c r="E256">
        <v>1725</v>
      </c>
      <c r="F256">
        <v>1725.9000244140625</v>
      </c>
      <c r="G256">
        <v>0</v>
      </c>
      <c r="H256">
        <v>262422</v>
      </c>
      <c r="I256">
        <v>6.3774092926588953E-4</v>
      </c>
      <c r="J256">
        <v>1.0999755859375</v>
      </c>
      <c r="K256">
        <v>-8.949951171875</v>
      </c>
      <c r="L256">
        <v>56214</v>
      </c>
      <c r="M256">
        <v>1613.530029296875</v>
      </c>
      <c r="N256">
        <v>1698.52001953125</v>
      </c>
      <c r="O256">
        <v>1599.9599609375</v>
      </c>
      <c r="P256">
        <v>1637.5299886067708</v>
      </c>
      <c r="Q256">
        <v>1618.760009765625</v>
      </c>
      <c r="R256">
        <v>1698.52001953125</v>
      </c>
      <c r="S256">
        <v>1466.969970703125</v>
      </c>
      <c r="T256">
        <v>1593.5733235677083</v>
      </c>
    </row>
    <row r="257" spans="1:20" x14ac:dyDescent="0.35">
      <c r="A257" s="1">
        <v>45877.613888888889</v>
      </c>
      <c r="B257" s="147" t="s">
        <v>39</v>
      </c>
      <c r="C257">
        <v>1725.0999755859375</v>
      </c>
      <c r="D257">
        <v>1726.5</v>
      </c>
      <c r="E257">
        <v>1725</v>
      </c>
      <c r="F257">
        <v>1725.9000244140625</v>
      </c>
      <c r="G257">
        <v>0</v>
      </c>
      <c r="H257">
        <v>262422</v>
      </c>
      <c r="I257">
        <v>6.3774092926588953E-4</v>
      </c>
      <c r="J257">
        <v>1.0999755859375</v>
      </c>
      <c r="K257">
        <v>-8.949951171875</v>
      </c>
      <c r="L257">
        <v>56214</v>
      </c>
      <c r="M257">
        <v>1613.530029296875</v>
      </c>
      <c r="N257">
        <v>1698.52001953125</v>
      </c>
      <c r="O257">
        <v>1599.9599609375</v>
      </c>
      <c r="P257">
        <v>1637.5299886067708</v>
      </c>
      <c r="Q257">
        <v>1618.760009765625</v>
      </c>
      <c r="R257">
        <v>1698.52001953125</v>
      </c>
      <c r="S257">
        <v>1466.969970703125</v>
      </c>
      <c r="T257">
        <v>1593.5733235677083</v>
      </c>
    </row>
    <row r="258" spans="1:20" x14ac:dyDescent="0.35">
      <c r="A258" s="1">
        <v>45877.614583333336</v>
      </c>
      <c r="B258" s="147" t="s">
        <v>39</v>
      </c>
      <c r="C258">
        <v>1723.199951171875</v>
      </c>
      <c r="D258">
        <v>1723.199951171875</v>
      </c>
      <c r="E258">
        <v>1723.199951171875</v>
      </c>
      <c r="F258">
        <v>1723.199951171875</v>
      </c>
      <c r="G258">
        <v>5581</v>
      </c>
      <c r="H258">
        <v>268003</v>
      </c>
      <c r="I258">
        <v>-9.2770037740731097E-4</v>
      </c>
      <c r="J258">
        <v>-1.60009765625</v>
      </c>
      <c r="K258">
        <v>-11.6500244140625</v>
      </c>
      <c r="L258">
        <v>56214</v>
      </c>
      <c r="M258">
        <v>1613.530029296875</v>
      </c>
      <c r="N258">
        <v>1698.52001953125</v>
      </c>
      <c r="O258">
        <v>1599.9599609375</v>
      </c>
      <c r="P258">
        <v>1637.5299886067708</v>
      </c>
      <c r="Q258">
        <v>1618.760009765625</v>
      </c>
      <c r="R258">
        <v>1698.52001953125</v>
      </c>
      <c r="S258">
        <v>1466.969970703125</v>
      </c>
      <c r="T258">
        <v>1593.5733235677083</v>
      </c>
    </row>
    <row r="259" spans="1:20" x14ac:dyDescent="0.35">
      <c r="A259" s="1">
        <v>45877.615277777775</v>
      </c>
      <c r="B259" s="147" t="s">
        <v>39</v>
      </c>
      <c r="C259">
        <v>1723.199951171875</v>
      </c>
      <c r="D259">
        <v>1723.199951171875</v>
      </c>
      <c r="E259">
        <v>1723.199951171875</v>
      </c>
      <c r="F259">
        <v>1723.199951171875</v>
      </c>
      <c r="G259">
        <v>0</v>
      </c>
      <c r="H259">
        <v>268003</v>
      </c>
      <c r="I259">
        <v>-9.2770037740731097E-4</v>
      </c>
      <c r="J259">
        <v>-1.60009765625</v>
      </c>
      <c r="K259">
        <v>-11.6500244140625</v>
      </c>
      <c r="L259">
        <v>56214</v>
      </c>
      <c r="M259">
        <v>1613.530029296875</v>
      </c>
      <c r="N259">
        <v>1698.52001953125</v>
      </c>
      <c r="O259">
        <v>1599.9599609375</v>
      </c>
      <c r="P259">
        <v>1637.5299886067708</v>
      </c>
      <c r="Q259">
        <v>1618.760009765625</v>
      </c>
      <c r="R259">
        <v>1698.52001953125</v>
      </c>
      <c r="S259">
        <v>1466.969970703125</v>
      </c>
      <c r="T259">
        <v>1593.5733235677083</v>
      </c>
    </row>
    <row r="260" spans="1:20" x14ac:dyDescent="0.35">
      <c r="A260" s="1">
        <v>45877.615972222222</v>
      </c>
      <c r="B260" s="147" t="s">
        <v>39</v>
      </c>
      <c r="C260">
        <v>1723.199951171875</v>
      </c>
      <c r="D260">
        <v>1723.199951171875</v>
      </c>
      <c r="E260">
        <v>1723.199951171875</v>
      </c>
      <c r="F260">
        <v>1723.199951171875</v>
      </c>
      <c r="G260">
        <v>0</v>
      </c>
      <c r="H260">
        <v>268003</v>
      </c>
      <c r="I260">
        <v>-9.2770037740731097E-4</v>
      </c>
      <c r="J260">
        <v>-1.60009765625</v>
      </c>
      <c r="K260">
        <v>-11.6500244140625</v>
      </c>
      <c r="L260">
        <v>56214</v>
      </c>
      <c r="M260">
        <v>1613.530029296875</v>
      </c>
      <c r="N260">
        <v>1698.52001953125</v>
      </c>
      <c r="O260">
        <v>1599.9599609375</v>
      </c>
      <c r="P260">
        <v>1637.5299886067708</v>
      </c>
      <c r="Q260">
        <v>1618.760009765625</v>
      </c>
      <c r="R260">
        <v>1698.52001953125</v>
      </c>
      <c r="S260">
        <v>1466.969970703125</v>
      </c>
      <c r="T260">
        <v>1593.5733235677083</v>
      </c>
    </row>
    <row r="261" spans="1:20" x14ac:dyDescent="0.35">
      <c r="A261" s="1">
        <v>45877.616666666669</v>
      </c>
      <c r="B261" s="147" t="s">
        <v>39</v>
      </c>
      <c r="C261">
        <v>1723.199951171875</v>
      </c>
      <c r="D261">
        <v>1723.199951171875</v>
      </c>
      <c r="E261">
        <v>1723.199951171875</v>
      </c>
      <c r="F261">
        <v>1723.199951171875</v>
      </c>
      <c r="G261">
        <v>0</v>
      </c>
      <c r="H261">
        <v>268003</v>
      </c>
      <c r="I261">
        <v>-9.2770037740731097E-4</v>
      </c>
      <c r="J261">
        <v>-1.60009765625</v>
      </c>
      <c r="K261">
        <v>-11.6500244140625</v>
      </c>
      <c r="L261">
        <v>56214</v>
      </c>
      <c r="M261">
        <v>1613.530029296875</v>
      </c>
      <c r="N261">
        <v>1698.52001953125</v>
      </c>
      <c r="O261">
        <v>1599.9599609375</v>
      </c>
      <c r="P261">
        <v>1637.5299886067708</v>
      </c>
      <c r="Q261">
        <v>1618.760009765625</v>
      </c>
      <c r="R261">
        <v>1698.52001953125</v>
      </c>
      <c r="S261">
        <v>1466.969970703125</v>
      </c>
      <c r="T261">
        <v>1593.5733235677083</v>
      </c>
    </row>
    <row r="262" spans="1:20" x14ac:dyDescent="0.35">
      <c r="A262" s="1">
        <v>45877.617361111108</v>
      </c>
      <c r="B262" s="147" t="s">
        <v>39</v>
      </c>
      <c r="C262">
        <v>1723.199951171875</v>
      </c>
      <c r="D262">
        <v>1723.199951171875</v>
      </c>
      <c r="E262">
        <v>1723.199951171875</v>
      </c>
      <c r="F262">
        <v>1723.199951171875</v>
      </c>
      <c r="G262">
        <v>0</v>
      </c>
      <c r="H262">
        <v>268003</v>
      </c>
      <c r="I262">
        <v>-9.2770037740731097E-4</v>
      </c>
      <c r="J262">
        <v>-1.60009765625</v>
      </c>
      <c r="K262">
        <v>-11.6500244140625</v>
      </c>
      <c r="L262">
        <v>56214</v>
      </c>
      <c r="M262">
        <v>1613.530029296875</v>
      </c>
      <c r="N262">
        <v>1698.52001953125</v>
      </c>
      <c r="O262">
        <v>1599.9599609375</v>
      </c>
      <c r="P262">
        <v>1637.5299886067708</v>
      </c>
      <c r="Q262">
        <v>1618.760009765625</v>
      </c>
      <c r="R262">
        <v>1698.52001953125</v>
      </c>
      <c r="S262">
        <v>1466.969970703125</v>
      </c>
      <c r="T262">
        <v>1593.5733235677083</v>
      </c>
    </row>
    <row r="263" spans="1:20" x14ac:dyDescent="0.35">
      <c r="A263" s="1">
        <v>45877.618055555555</v>
      </c>
      <c r="B263" s="147" t="s">
        <v>39</v>
      </c>
      <c r="C263">
        <v>1723.199951171875</v>
      </c>
      <c r="D263">
        <v>1723.199951171875</v>
      </c>
      <c r="E263">
        <v>1723.199951171875</v>
      </c>
      <c r="F263">
        <v>1723.199951171875</v>
      </c>
      <c r="G263">
        <v>0</v>
      </c>
      <c r="H263">
        <v>268003</v>
      </c>
      <c r="I263">
        <v>-9.2770037740731097E-4</v>
      </c>
      <c r="J263">
        <v>-1.60009765625</v>
      </c>
      <c r="K263">
        <v>-11.6500244140625</v>
      </c>
      <c r="L263">
        <v>56214</v>
      </c>
      <c r="M263">
        <v>1613.530029296875</v>
      </c>
      <c r="N263">
        <v>1698.52001953125</v>
      </c>
      <c r="O263">
        <v>1599.9599609375</v>
      </c>
      <c r="P263">
        <v>1637.5299886067708</v>
      </c>
      <c r="Q263">
        <v>1618.760009765625</v>
      </c>
      <c r="R263">
        <v>1698.52001953125</v>
      </c>
      <c r="S263">
        <v>1466.969970703125</v>
      </c>
      <c r="T263">
        <v>1593.5733235677083</v>
      </c>
    </row>
    <row r="264" spans="1:20" x14ac:dyDescent="0.35">
      <c r="A264" s="1">
        <v>45877.618750000001</v>
      </c>
      <c r="B264" s="147" t="s">
        <v>39</v>
      </c>
      <c r="C264">
        <v>1723.199951171875</v>
      </c>
      <c r="D264">
        <v>1723.199951171875</v>
      </c>
      <c r="E264">
        <v>1723.199951171875</v>
      </c>
      <c r="F264">
        <v>1723.199951171875</v>
      </c>
      <c r="G264">
        <v>0</v>
      </c>
      <c r="H264">
        <v>268003</v>
      </c>
      <c r="I264">
        <v>-9.2770037740731097E-4</v>
      </c>
      <c r="J264">
        <v>-1.60009765625</v>
      </c>
      <c r="K264">
        <v>-11.6500244140625</v>
      </c>
      <c r="L264">
        <v>56214</v>
      </c>
      <c r="M264">
        <v>1613.530029296875</v>
      </c>
      <c r="N264">
        <v>1698.52001953125</v>
      </c>
      <c r="O264">
        <v>1599.9599609375</v>
      </c>
      <c r="P264">
        <v>1637.5299886067708</v>
      </c>
      <c r="Q264">
        <v>1618.760009765625</v>
      </c>
      <c r="R264">
        <v>1698.52001953125</v>
      </c>
      <c r="S264">
        <v>1466.969970703125</v>
      </c>
      <c r="T264">
        <v>1593.5733235677083</v>
      </c>
    </row>
    <row r="265" spans="1:20" x14ac:dyDescent="0.35">
      <c r="A265" s="1">
        <v>45877.619444444441</v>
      </c>
      <c r="B265" s="147" t="s">
        <v>39</v>
      </c>
      <c r="C265">
        <v>1723.199951171875</v>
      </c>
      <c r="D265">
        <v>1723.199951171875</v>
      </c>
      <c r="E265">
        <v>1723.199951171875</v>
      </c>
      <c r="F265">
        <v>1723.199951171875</v>
      </c>
      <c r="G265">
        <v>0</v>
      </c>
      <c r="H265">
        <v>268003</v>
      </c>
      <c r="I265">
        <v>-9.2770037740731097E-4</v>
      </c>
      <c r="J265">
        <v>-1.60009765625</v>
      </c>
      <c r="K265">
        <v>-11.6500244140625</v>
      </c>
      <c r="L265">
        <v>56214</v>
      </c>
      <c r="M265">
        <v>1613.530029296875</v>
      </c>
      <c r="N265">
        <v>1698.52001953125</v>
      </c>
      <c r="O265">
        <v>1599.9599609375</v>
      </c>
      <c r="P265">
        <v>1637.5299886067708</v>
      </c>
      <c r="Q265">
        <v>1618.760009765625</v>
      </c>
      <c r="R265">
        <v>1698.52001953125</v>
      </c>
      <c r="S265">
        <v>1466.969970703125</v>
      </c>
      <c r="T265">
        <v>1593.5733235677083</v>
      </c>
    </row>
    <row r="266" spans="1:20" x14ac:dyDescent="0.35">
      <c r="A266" s="1">
        <v>45877.620138888888</v>
      </c>
      <c r="B266" s="147" t="s">
        <v>39</v>
      </c>
      <c r="C266">
        <v>1723.199951171875</v>
      </c>
      <c r="D266">
        <v>1723.199951171875</v>
      </c>
      <c r="E266">
        <v>1723.199951171875</v>
      </c>
      <c r="F266">
        <v>1723.199951171875</v>
      </c>
      <c r="G266">
        <v>0</v>
      </c>
      <c r="H266">
        <v>268003</v>
      </c>
      <c r="I266">
        <v>-9.2770037740731097E-4</v>
      </c>
      <c r="J266">
        <v>-1.60009765625</v>
      </c>
      <c r="K266">
        <v>-11.6500244140625</v>
      </c>
      <c r="L266">
        <v>56214</v>
      </c>
      <c r="M266">
        <v>1613.530029296875</v>
      </c>
      <c r="N266">
        <v>1698.52001953125</v>
      </c>
      <c r="O266">
        <v>1599.9599609375</v>
      </c>
      <c r="P266">
        <v>1637.5299886067708</v>
      </c>
      <c r="Q266">
        <v>1618.760009765625</v>
      </c>
      <c r="R266">
        <v>1698.52001953125</v>
      </c>
      <c r="S266">
        <v>1466.969970703125</v>
      </c>
      <c r="T266">
        <v>1593.5733235677083</v>
      </c>
    </row>
    <row r="267" spans="1:20" x14ac:dyDescent="0.35">
      <c r="A267" s="1">
        <v>45877.620833333334</v>
      </c>
      <c r="B267" s="147" t="s">
        <v>39</v>
      </c>
      <c r="C267">
        <v>1723.199951171875</v>
      </c>
      <c r="D267">
        <v>1723.199951171875</v>
      </c>
      <c r="E267">
        <v>1723.199951171875</v>
      </c>
      <c r="F267">
        <v>1723.199951171875</v>
      </c>
      <c r="G267">
        <v>0</v>
      </c>
      <c r="H267">
        <v>268003</v>
      </c>
      <c r="I267">
        <v>-9.2770037740731097E-4</v>
      </c>
      <c r="J267">
        <v>-1.60009765625</v>
      </c>
      <c r="K267">
        <v>-11.6500244140625</v>
      </c>
      <c r="L267">
        <v>56214</v>
      </c>
      <c r="M267">
        <v>1613.530029296875</v>
      </c>
      <c r="N267">
        <v>1698.52001953125</v>
      </c>
      <c r="O267">
        <v>1599.9599609375</v>
      </c>
      <c r="P267">
        <v>1637.5299886067708</v>
      </c>
      <c r="Q267">
        <v>1618.760009765625</v>
      </c>
      <c r="R267">
        <v>1698.52001953125</v>
      </c>
      <c r="S267">
        <v>1466.969970703125</v>
      </c>
      <c r="T267">
        <v>1593.5733235677083</v>
      </c>
    </row>
    <row r="268" spans="1:20" x14ac:dyDescent="0.35">
      <c r="A268" s="1">
        <v>45877.621527777781</v>
      </c>
      <c r="B268" s="147" t="s">
        <v>39</v>
      </c>
      <c r="C268">
        <v>1723.199951171875</v>
      </c>
      <c r="D268">
        <v>1723.199951171875</v>
      </c>
      <c r="E268">
        <v>1723.199951171875</v>
      </c>
      <c r="F268">
        <v>1723.199951171875</v>
      </c>
      <c r="G268">
        <v>0</v>
      </c>
      <c r="H268">
        <v>268003</v>
      </c>
      <c r="I268">
        <v>-9.2770037740731097E-4</v>
      </c>
      <c r="J268">
        <v>-1.60009765625</v>
      </c>
      <c r="K268">
        <v>-11.6500244140625</v>
      </c>
      <c r="L268">
        <v>56214</v>
      </c>
      <c r="M268">
        <v>1613.530029296875</v>
      </c>
      <c r="N268">
        <v>1698.52001953125</v>
      </c>
      <c r="O268">
        <v>1599.9599609375</v>
      </c>
      <c r="P268">
        <v>1637.5299886067708</v>
      </c>
      <c r="Q268">
        <v>1618.760009765625</v>
      </c>
      <c r="R268">
        <v>1698.52001953125</v>
      </c>
      <c r="S268">
        <v>1466.969970703125</v>
      </c>
      <c r="T268">
        <v>1593.5733235677083</v>
      </c>
    </row>
    <row r="269" spans="1:20" x14ac:dyDescent="0.35">
      <c r="A269" s="1">
        <v>45877.62222222222</v>
      </c>
      <c r="B269" s="147" t="s">
        <v>39</v>
      </c>
      <c r="C269">
        <v>1723.199951171875</v>
      </c>
      <c r="D269">
        <v>1723.199951171875</v>
      </c>
      <c r="E269">
        <v>1723.199951171875</v>
      </c>
      <c r="F269">
        <v>1723.199951171875</v>
      </c>
      <c r="G269">
        <v>0</v>
      </c>
      <c r="H269">
        <v>268003</v>
      </c>
      <c r="I269">
        <v>-9.2770037740731097E-4</v>
      </c>
      <c r="J269">
        <v>-1.60009765625</v>
      </c>
      <c r="K269">
        <v>-11.6500244140625</v>
      </c>
      <c r="L269">
        <v>56214</v>
      </c>
      <c r="M269">
        <v>1613.530029296875</v>
      </c>
      <c r="N269">
        <v>1698.52001953125</v>
      </c>
      <c r="O269">
        <v>1599.9599609375</v>
      </c>
      <c r="P269">
        <v>1637.5299886067708</v>
      </c>
      <c r="Q269">
        <v>1618.760009765625</v>
      </c>
      <c r="R269">
        <v>1698.52001953125</v>
      </c>
      <c r="S269">
        <v>1466.969970703125</v>
      </c>
      <c r="T269">
        <v>1593.5733235677083</v>
      </c>
    </row>
    <row r="270" spans="1:20" x14ac:dyDescent="0.35">
      <c r="A270" s="1">
        <v>45877.622916666667</v>
      </c>
      <c r="B270" s="147" t="s">
        <v>39</v>
      </c>
      <c r="C270">
        <v>1723.199951171875</v>
      </c>
      <c r="D270">
        <v>1723.199951171875</v>
      </c>
      <c r="E270">
        <v>1723.199951171875</v>
      </c>
      <c r="F270">
        <v>1723.199951171875</v>
      </c>
      <c r="G270">
        <v>0</v>
      </c>
      <c r="H270">
        <v>268003</v>
      </c>
      <c r="I270">
        <v>-9.2770037740731097E-4</v>
      </c>
      <c r="J270">
        <v>-1.60009765625</v>
      </c>
      <c r="K270">
        <v>-11.6500244140625</v>
      </c>
      <c r="L270">
        <v>56214</v>
      </c>
      <c r="M270">
        <v>1613.530029296875</v>
      </c>
      <c r="N270">
        <v>1698.52001953125</v>
      </c>
      <c r="O270">
        <v>1599.9599609375</v>
      </c>
      <c r="P270">
        <v>1637.5299886067708</v>
      </c>
      <c r="Q270">
        <v>1618.760009765625</v>
      </c>
      <c r="R270">
        <v>1698.52001953125</v>
      </c>
      <c r="S270">
        <v>1466.969970703125</v>
      </c>
      <c r="T270">
        <v>1593.5733235677083</v>
      </c>
    </row>
    <row r="271" spans="1:20" x14ac:dyDescent="0.35">
      <c r="A271" s="1">
        <v>45877.623611111114</v>
      </c>
      <c r="B271" s="147" t="s">
        <v>39</v>
      </c>
      <c r="C271">
        <v>1723.199951171875</v>
      </c>
      <c r="D271">
        <v>1723.199951171875</v>
      </c>
      <c r="E271">
        <v>1723.199951171875</v>
      </c>
      <c r="F271">
        <v>1723.199951171875</v>
      </c>
      <c r="G271">
        <v>0</v>
      </c>
      <c r="H271">
        <v>268003</v>
      </c>
      <c r="I271">
        <v>-9.2770037740731097E-4</v>
      </c>
      <c r="J271">
        <v>-1.60009765625</v>
      </c>
      <c r="K271">
        <v>-11.6500244140625</v>
      </c>
      <c r="L271">
        <v>56214</v>
      </c>
      <c r="M271">
        <v>1613.530029296875</v>
      </c>
      <c r="N271">
        <v>1698.52001953125</v>
      </c>
      <c r="O271">
        <v>1599.9599609375</v>
      </c>
      <c r="P271">
        <v>1637.5299886067708</v>
      </c>
      <c r="Q271">
        <v>1618.760009765625</v>
      </c>
      <c r="R271">
        <v>1698.52001953125</v>
      </c>
      <c r="S271">
        <v>1466.969970703125</v>
      </c>
      <c r="T271">
        <v>1593.5733235677083</v>
      </c>
    </row>
    <row r="272" spans="1:20" x14ac:dyDescent="0.35">
      <c r="A272" s="1">
        <v>45877.624305555553</v>
      </c>
      <c r="B272" s="147" t="s">
        <v>39</v>
      </c>
      <c r="C272">
        <v>1723.199951171875</v>
      </c>
      <c r="D272">
        <v>1723.199951171875</v>
      </c>
      <c r="E272">
        <v>1723.199951171875</v>
      </c>
      <c r="F272">
        <v>1723.199951171875</v>
      </c>
      <c r="G272">
        <v>0</v>
      </c>
      <c r="H272">
        <v>268003</v>
      </c>
      <c r="I272">
        <v>-9.2770037740731097E-4</v>
      </c>
      <c r="J272">
        <v>-1.60009765625</v>
      </c>
      <c r="K272">
        <v>-11.6500244140625</v>
      </c>
      <c r="L272">
        <v>56214</v>
      </c>
      <c r="M272">
        <v>1613.530029296875</v>
      </c>
      <c r="N272">
        <v>1698.52001953125</v>
      </c>
      <c r="O272">
        <v>1599.9599609375</v>
      </c>
      <c r="P272">
        <v>1637.5299886067708</v>
      </c>
      <c r="Q272">
        <v>1618.760009765625</v>
      </c>
      <c r="R272">
        <v>1698.52001953125</v>
      </c>
      <c r="S272">
        <v>1466.969970703125</v>
      </c>
      <c r="T272">
        <v>1593.5733235677083</v>
      </c>
    </row>
    <row r="273" spans="1:20" x14ac:dyDescent="0.35">
      <c r="A273" s="1">
        <v>45877.625</v>
      </c>
      <c r="B273" s="147" t="s">
        <v>39</v>
      </c>
      <c r="C273">
        <v>1723.199951171875</v>
      </c>
      <c r="D273">
        <v>1732.199951171875</v>
      </c>
      <c r="E273">
        <v>1705.5</v>
      </c>
      <c r="F273">
        <v>1723.199951171875</v>
      </c>
      <c r="G273">
        <v>0</v>
      </c>
      <c r="H273">
        <v>268003</v>
      </c>
      <c r="I273">
        <v>-9.2770037740731097E-4</v>
      </c>
      <c r="J273">
        <v>-1.60009765625</v>
      </c>
      <c r="K273">
        <v>-11.6500244140625</v>
      </c>
      <c r="L273">
        <v>56214</v>
      </c>
      <c r="M273">
        <v>1613.530029296875</v>
      </c>
      <c r="N273">
        <v>1698.52001953125</v>
      </c>
      <c r="O273">
        <v>1599.9599609375</v>
      </c>
      <c r="P273">
        <v>1637.5299886067708</v>
      </c>
      <c r="Q273">
        <v>1618.760009765625</v>
      </c>
      <c r="R273">
        <v>1698.52001953125</v>
      </c>
      <c r="S273">
        <v>1466.969970703125</v>
      </c>
      <c r="T273">
        <v>1593.5733235677083</v>
      </c>
    </row>
  </sheetData>
  <phoneticPr fontId="3"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D5A2E-26F3-4502-89DC-C48F2384F337}">
  <dimension ref="A1:D5"/>
  <sheetViews>
    <sheetView workbookViewId="0">
      <selection activeCell="B53" sqref="B53"/>
    </sheetView>
  </sheetViews>
  <sheetFormatPr defaultRowHeight="14.5" x14ac:dyDescent="0.35"/>
  <cols>
    <col min="1" max="1" width="22.7265625" bestFit="1" customWidth="1"/>
    <col min="2" max="2" width="7" bestFit="1" customWidth="1"/>
    <col min="3" max="3" width="6.08984375" bestFit="1" customWidth="1"/>
    <col min="4" max="4" width="7.81640625" bestFit="1" customWidth="1"/>
  </cols>
  <sheetData>
    <row r="1" spans="1:4" x14ac:dyDescent="0.35">
      <c r="A1" t="s">
        <v>83</v>
      </c>
      <c r="B1" t="s">
        <v>178</v>
      </c>
      <c r="C1" t="s">
        <v>179</v>
      </c>
      <c r="D1" t="s">
        <v>180</v>
      </c>
    </row>
    <row r="2" spans="1:4" x14ac:dyDescent="0.35">
      <c r="A2" t="s">
        <v>466</v>
      </c>
      <c r="B2">
        <v>1714</v>
      </c>
      <c r="C2">
        <v>6</v>
      </c>
      <c r="D2">
        <v>30</v>
      </c>
    </row>
    <row r="3" spans="1:4" x14ac:dyDescent="0.35">
      <c r="A3" t="s">
        <v>467</v>
      </c>
      <c r="B3">
        <v>1713.2</v>
      </c>
      <c r="C3">
        <v>5.3</v>
      </c>
      <c r="D3">
        <v>31.5</v>
      </c>
    </row>
    <row r="4" spans="1:4" x14ac:dyDescent="0.35">
      <c r="A4" t="s">
        <v>468</v>
      </c>
      <c r="B4">
        <v>1693.8</v>
      </c>
      <c r="C4">
        <v>32.200000000000003</v>
      </c>
      <c r="D4">
        <v>6</v>
      </c>
    </row>
    <row r="5" spans="1:4" x14ac:dyDescent="0.35">
      <c r="A5" t="s">
        <v>469</v>
      </c>
      <c r="B5">
        <v>1693.8</v>
      </c>
      <c r="C5">
        <v>34.200000000000003</v>
      </c>
      <c r="D5">
        <v>5.2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FBBA2-D59B-48E0-B715-C393F26BEAFF}">
  <dimension ref="A1:B2"/>
  <sheetViews>
    <sheetView workbookViewId="0"/>
  </sheetViews>
  <sheetFormatPr defaultRowHeight="14.5" x14ac:dyDescent="0.35"/>
  <cols>
    <col min="1" max="1" width="6.90625" bestFit="1" customWidth="1"/>
    <col min="2" max="2" width="10.453125" bestFit="1" customWidth="1"/>
  </cols>
  <sheetData>
    <row r="1" spans="1:2" x14ac:dyDescent="0.35">
      <c r="A1" t="s">
        <v>49</v>
      </c>
      <c r="B1" t="s">
        <v>27</v>
      </c>
    </row>
    <row r="2" spans="1:2" x14ac:dyDescent="0.35">
      <c r="A2" t="s">
        <v>319</v>
      </c>
      <c r="B2" t="s">
        <v>191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F82D2-7FCE-4DC5-B3F2-BB0EFF763FE5}">
  <dimension ref="A1:AN187"/>
  <sheetViews>
    <sheetView topLeftCell="L1" workbookViewId="0">
      <selection activeCell="AI47" sqref="AI47"/>
    </sheetView>
  </sheetViews>
  <sheetFormatPr defaultRowHeight="14.5" x14ac:dyDescent="0.35"/>
  <cols>
    <col min="1" max="1" width="15.54296875" bestFit="1" customWidth="1"/>
    <col min="2" max="2" width="9.453125" bestFit="1" customWidth="1"/>
    <col min="3" max="6" width="11.81640625" bestFit="1" customWidth="1"/>
    <col min="7" max="7" width="9.26953125" bestFit="1" customWidth="1"/>
    <col min="8" max="8" width="12.6328125" bestFit="1" customWidth="1"/>
    <col min="9" max="9" width="12.453125" bestFit="1" customWidth="1"/>
    <col min="11" max="11" width="5.36328125" style="95" bestFit="1" customWidth="1"/>
    <col min="12" max="12" width="11.81640625" bestFit="1" customWidth="1"/>
    <col min="13" max="13" width="8.81640625" bestFit="1" customWidth="1"/>
    <col min="14" max="15" width="11.81640625" bestFit="1" customWidth="1"/>
    <col min="16" max="16" width="5.36328125" style="95" bestFit="1" customWidth="1"/>
    <col min="17" max="17" width="11.81640625" bestFit="1" customWidth="1"/>
    <col min="18" max="18" width="8.81640625" bestFit="1" customWidth="1"/>
    <col min="19" max="20" width="11.81640625" bestFit="1" customWidth="1"/>
    <col min="21" max="21" width="5.36328125" style="95" bestFit="1" customWidth="1"/>
    <col min="22" max="22" width="11.81640625" bestFit="1" customWidth="1"/>
    <col min="23" max="23" width="7.81640625" bestFit="1" customWidth="1"/>
    <col min="24" max="25" width="11.81640625" bestFit="1" customWidth="1"/>
    <col min="26" max="26" width="5.36328125" style="95" bestFit="1" customWidth="1"/>
    <col min="27" max="27" width="11.81640625" bestFit="1" customWidth="1"/>
    <col min="28" max="28" width="7.81640625" bestFit="1" customWidth="1"/>
    <col min="29" max="30" width="12.453125" bestFit="1" customWidth="1"/>
    <col min="31" max="31" width="5.36328125" style="95" bestFit="1" customWidth="1"/>
    <col min="32" max="32" width="11.81640625" bestFit="1" customWidth="1"/>
    <col min="33" max="33" width="5.81640625" bestFit="1" customWidth="1"/>
    <col min="34" max="35" width="12.453125" bestFit="1" customWidth="1"/>
    <col min="36" max="36" width="10.453125" bestFit="1" customWidth="1"/>
    <col min="37" max="37" width="11.81640625" bestFit="1" customWidth="1"/>
    <col min="38" max="38" width="3.81640625" bestFit="1" customWidth="1"/>
    <col min="39" max="40" width="11.81640625" bestFit="1" customWidth="1"/>
  </cols>
  <sheetData>
    <row r="1" spans="1:40" ht="20" thickBot="1" x14ac:dyDescent="0.5">
      <c r="A1" t="s">
        <v>27</v>
      </c>
      <c r="B1" t="s">
        <v>19</v>
      </c>
      <c r="C1" t="s">
        <v>112</v>
      </c>
      <c r="D1" t="s">
        <v>113</v>
      </c>
      <c r="E1" t="s">
        <v>114</v>
      </c>
      <c r="F1" t="s">
        <v>28</v>
      </c>
      <c r="G1" t="s">
        <v>115</v>
      </c>
      <c r="H1" t="s">
        <v>116</v>
      </c>
      <c r="I1" t="s">
        <v>117</v>
      </c>
      <c r="K1" s="145" t="s">
        <v>24</v>
      </c>
      <c r="L1" s="145"/>
      <c r="M1" s="145"/>
      <c r="N1" s="145"/>
      <c r="O1" s="145"/>
      <c r="P1" s="145" t="s">
        <v>25</v>
      </c>
      <c r="Q1" s="145"/>
      <c r="R1" s="145"/>
      <c r="S1" s="145"/>
      <c r="T1" s="145"/>
      <c r="U1" s="145" t="s">
        <v>183</v>
      </c>
      <c r="V1" s="145"/>
      <c r="W1" s="145"/>
      <c r="X1" s="145"/>
      <c r="Y1" s="145"/>
      <c r="Z1" s="145" t="s">
        <v>184</v>
      </c>
      <c r="AA1" s="145"/>
      <c r="AB1" s="145"/>
      <c r="AC1" s="145"/>
      <c r="AD1" s="145"/>
      <c r="AE1" s="145" t="s">
        <v>39</v>
      </c>
      <c r="AF1" s="145"/>
      <c r="AG1" s="145"/>
      <c r="AH1" s="145"/>
      <c r="AI1" s="145"/>
      <c r="AJ1" s="145" t="s">
        <v>185</v>
      </c>
      <c r="AK1" s="145"/>
      <c r="AL1" s="145"/>
      <c r="AM1" s="145"/>
      <c r="AN1" s="145"/>
    </row>
    <row r="2" spans="1:40" ht="15" thickTop="1" x14ac:dyDescent="0.35">
      <c r="A2" s="1">
        <v>45877.375</v>
      </c>
      <c r="B2" t="s">
        <v>24</v>
      </c>
      <c r="C2">
        <v>1581.81005859375</v>
      </c>
      <c r="D2">
        <v>1581.81005859375</v>
      </c>
      <c r="E2">
        <v>1581.81005859375</v>
      </c>
      <c r="F2">
        <v>1581.81005859375</v>
      </c>
      <c r="G2">
        <v>0</v>
      </c>
      <c r="H2">
        <v>0</v>
      </c>
      <c r="I2">
        <v>0</v>
      </c>
      <c r="K2" s="95" cm="1">
        <f t="array" ref="K2:O32">_xlfn.CHOOSECOLS(_xlfn._xlws.FILTER(daily_14h00_data[],daily_14h00_data[ticker]=K1), 1, 6, 7, 8, 9)</f>
        <v>45877.375</v>
      </c>
      <c r="L2">
        <v>1581.81005859375</v>
      </c>
      <c r="M2">
        <v>0</v>
      </c>
      <c r="N2">
        <v>0</v>
      </c>
      <c r="O2">
        <v>0</v>
      </c>
      <c r="P2" s="95" cm="1">
        <f t="array" ref="P2:T32">_xlfn.CHOOSECOLS(_xlfn._xlws.FILTER(daily_14h00_data[],daily_14h00_data[ticker]=P1), 1, 6, 7, 8, 9)</f>
        <v>45877.375</v>
      </c>
      <c r="Q2">
        <v>1734.8499755859375</v>
      </c>
      <c r="R2">
        <v>0</v>
      </c>
      <c r="S2">
        <v>0</v>
      </c>
      <c r="T2">
        <v>0</v>
      </c>
      <c r="U2" s="95" cm="1">
        <f t="array" ref="U2:Y32">_xlfn.CHOOSECOLS(_xlfn._xlws.FILTER(daily_14h00_data[],daily_14h00_data[ticker]=U1), 1, 6, 7, 8, 9)</f>
        <v>45877.375</v>
      </c>
      <c r="V2">
        <v>271.57998657226563</v>
      </c>
      <c r="W2">
        <v>3294357</v>
      </c>
      <c r="X2">
        <v>2.6582044585456207E-3</v>
      </c>
      <c r="Y2">
        <v>0.720001220703125</v>
      </c>
      <c r="Z2" s="95" cm="1">
        <f t="array" ref="Z2:AD32">_xlfn.CHOOSECOLS(_xlfn._xlws.FILTER(daily_14h00_data[],daily_14h00_data[ticker]=Z1), 1, 6, 7, 8, 9)</f>
        <v>45877.375</v>
      </c>
      <c r="AA2">
        <v>108.47000122070313</v>
      </c>
      <c r="AB2">
        <v>4736795</v>
      </c>
      <c r="AC2">
        <v>5.0963960441956294E-3</v>
      </c>
      <c r="AD2">
        <v>0.5500030517578125</v>
      </c>
      <c r="AE2" s="95" cm="1">
        <f t="array" ref="AE2:AI32">_xlfn.CHOOSECOLS(_xlfn._xlws.FILTER(daily_14h00_data[],daily_14h00_data[ticker]=AE1), 1, 6, 7, 8, 9)</f>
        <v>45877.375</v>
      </c>
      <c r="AF2">
        <v>1727.199951171875</v>
      </c>
      <c r="AG2">
        <v>6108</v>
      </c>
      <c r="AH2">
        <v>1.3914090189066017E-3</v>
      </c>
      <c r="AI2">
        <v>2.39990234375</v>
      </c>
      <c r="AJ2" s="95" cm="1">
        <f t="array" ref="AJ2:AN32">_xlfn.CHOOSECOLS(_xlfn._xlws.FILTER(daily_14h00_data[],daily_14h00_data[ticker]=AJ1), 1, 6, 7, 8, 9)</f>
        <v>45877.375</v>
      </c>
      <c r="AK2">
        <v>1722.4000244140625</v>
      </c>
      <c r="AL2">
        <v>41</v>
      </c>
      <c r="AM2">
        <v>2.9037690511105182E-4</v>
      </c>
      <c r="AN2">
        <v>0.5</v>
      </c>
    </row>
    <row r="3" spans="1:40" x14ac:dyDescent="0.35">
      <c r="A3" s="1">
        <v>45877.378472222219</v>
      </c>
      <c r="B3" t="s">
        <v>24</v>
      </c>
      <c r="C3">
        <v>1581.81005859375</v>
      </c>
      <c r="D3">
        <v>1581.81005859375</v>
      </c>
      <c r="E3">
        <v>1581.81005859375</v>
      </c>
      <c r="F3">
        <v>1581.81005859375</v>
      </c>
      <c r="G3">
        <v>0</v>
      </c>
      <c r="H3">
        <v>0</v>
      </c>
      <c r="I3">
        <v>0</v>
      </c>
      <c r="K3" s="95">
        <v>45877.378472222219</v>
      </c>
      <c r="L3">
        <v>1581.81005859375</v>
      </c>
      <c r="M3">
        <v>0</v>
      </c>
      <c r="N3">
        <v>0</v>
      </c>
      <c r="O3">
        <v>0</v>
      </c>
      <c r="P3" s="95">
        <v>45877.378472222219</v>
      </c>
      <c r="Q3">
        <v>1734.8499755859375</v>
      </c>
      <c r="R3">
        <v>0</v>
      </c>
      <c r="S3">
        <v>0</v>
      </c>
      <c r="T3">
        <v>0</v>
      </c>
      <c r="U3" s="95">
        <v>45877.378472222219</v>
      </c>
      <c r="V3">
        <v>272.20999145507813</v>
      </c>
      <c r="W3">
        <v>2507191</v>
      </c>
      <c r="X3">
        <v>4.9841474434231606E-3</v>
      </c>
      <c r="Y3">
        <v>1.350006103515625</v>
      </c>
      <c r="Z3" s="95">
        <v>45877.378472222219</v>
      </c>
      <c r="AA3">
        <v>108.77999877929688</v>
      </c>
      <c r="AB3">
        <v>6003050</v>
      </c>
      <c r="AC3">
        <v>7.9688716173369374E-3</v>
      </c>
      <c r="AD3">
        <v>0.8600006103515625</v>
      </c>
      <c r="AE3" s="95">
        <v>45877.378472222219</v>
      </c>
      <c r="AF3">
        <v>1729.5</v>
      </c>
      <c r="AG3">
        <v>2445</v>
      </c>
      <c r="AH3">
        <v>2.7249252312279743E-3</v>
      </c>
      <c r="AI3">
        <v>4.699951171875</v>
      </c>
      <c r="AJ3" s="95">
        <v>45877.378472222219</v>
      </c>
      <c r="AK3">
        <v>1723</v>
      </c>
      <c r="AL3">
        <v>15</v>
      </c>
      <c r="AM3">
        <v>6.3881501268449412E-4</v>
      </c>
      <c r="AN3">
        <v>1.0999755859375</v>
      </c>
    </row>
    <row r="4" spans="1:40" x14ac:dyDescent="0.35">
      <c r="A4" s="1">
        <v>45877.381944444445</v>
      </c>
      <c r="B4" t="s">
        <v>24</v>
      </c>
      <c r="C4">
        <v>1581.81005859375</v>
      </c>
      <c r="D4">
        <v>1581.81005859375</v>
      </c>
      <c r="E4">
        <v>1581.81005859375</v>
      </c>
      <c r="F4">
        <v>1581.81005859375</v>
      </c>
      <c r="G4">
        <v>0</v>
      </c>
      <c r="H4">
        <v>0</v>
      </c>
      <c r="I4">
        <v>0</v>
      </c>
      <c r="K4" s="95">
        <v>45877.381944444445</v>
      </c>
      <c r="L4">
        <v>1581.81005859375</v>
      </c>
      <c r="M4">
        <v>0</v>
      </c>
      <c r="N4">
        <v>0</v>
      </c>
      <c r="O4">
        <v>0</v>
      </c>
      <c r="P4" s="95">
        <v>45877.381944444445</v>
      </c>
      <c r="Q4">
        <v>1734.8499755859375</v>
      </c>
      <c r="R4">
        <v>0</v>
      </c>
      <c r="S4">
        <v>0</v>
      </c>
      <c r="T4">
        <v>0</v>
      </c>
      <c r="U4" s="95">
        <v>45877.381944444445</v>
      </c>
      <c r="V4">
        <v>272.1199951171875</v>
      </c>
      <c r="W4">
        <v>3240939</v>
      </c>
      <c r="X4">
        <v>4.6518859697550798E-3</v>
      </c>
      <c r="Y4">
        <v>1.260009765625</v>
      </c>
      <c r="Z4" s="95">
        <v>45877.381944444445</v>
      </c>
      <c r="AA4">
        <v>109.08999633789063</v>
      </c>
      <c r="AB4">
        <v>5003320</v>
      </c>
      <c r="AC4">
        <v>1.0841347190478244E-2</v>
      </c>
      <c r="AD4">
        <v>1.1699981689453125</v>
      </c>
      <c r="AE4" s="95">
        <v>45877.381944444445</v>
      </c>
      <c r="AF4">
        <v>1727.5999755859375</v>
      </c>
      <c r="AG4">
        <v>3379</v>
      </c>
      <c r="AH4">
        <v>1.6233341132584295E-3</v>
      </c>
      <c r="AI4">
        <v>2.7999267578125</v>
      </c>
      <c r="AJ4" s="95">
        <v>45877.381944444445</v>
      </c>
      <c r="AK4">
        <v>1721</v>
      </c>
      <c r="AL4">
        <v>64</v>
      </c>
      <c r="AM4">
        <v>-5.2269260775971316E-4</v>
      </c>
      <c r="AN4">
        <v>-0.9000244140625</v>
      </c>
    </row>
    <row r="5" spans="1:40" x14ac:dyDescent="0.35">
      <c r="A5" s="1">
        <v>45877.385416666664</v>
      </c>
      <c r="B5" t="s">
        <v>24</v>
      </c>
      <c r="C5">
        <v>1588.5400390625</v>
      </c>
      <c r="D5">
        <v>1589.5799560546875</v>
      </c>
      <c r="E5">
        <v>1587.22998046875</v>
      </c>
      <c r="F5">
        <v>1588.06005859375</v>
      </c>
      <c r="G5">
        <v>96196239</v>
      </c>
      <c r="H5">
        <v>3.9511697160127639E-3</v>
      </c>
      <c r="I5">
        <v>6.25</v>
      </c>
      <c r="K5" s="95">
        <v>45877.385416666664</v>
      </c>
      <c r="L5">
        <v>1588.06005859375</v>
      </c>
      <c r="M5">
        <v>96196239</v>
      </c>
      <c r="N5">
        <v>3.9511697160127639E-3</v>
      </c>
      <c r="O5">
        <v>6.25</v>
      </c>
      <c r="P5" s="95">
        <v>45877.385416666664</v>
      </c>
      <c r="Q5">
        <v>1737.4599609375</v>
      </c>
      <c r="R5">
        <v>35343858</v>
      </c>
      <c r="S5">
        <v>1.5044444120771825E-3</v>
      </c>
      <c r="T5">
        <v>2.6099853515625</v>
      </c>
      <c r="U5" s="95">
        <v>45877.385416666664</v>
      </c>
      <c r="V5">
        <v>272.1099853515625</v>
      </c>
      <c r="W5">
        <v>3862777</v>
      </c>
      <c r="X5">
        <v>4.6149304718360795E-3</v>
      </c>
      <c r="Y5">
        <v>1.25</v>
      </c>
      <c r="Z5" s="95">
        <v>45877.385416666664</v>
      </c>
      <c r="AA5">
        <v>109.12000274658203</v>
      </c>
      <c r="AB5">
        <v>4637177</v>
      </c>
      <c r="AC5">
        <v>1.1119390270542351E-2</v>
      </c>
      <c r="AD5">
        <v>1.2000045776367188</v>
      </c>
      <c r="AE5" s="95">
        <v>45877.385416666664</v>
      </c>
      <c r="AF5">
        <v>1728.5999755859375</v>
      </c>
      <c r="AG5">
        <v>6291</v>
      </c>
      <c r="AH5">
        <v>2.2031114623369077E-3</v>
      </c>
      <c r="AI5">
        <v>3.7999267578125</v>
      </c>
      <c r="AJ5" s="95">
        <v>45877.385416666664</v>
      </c>
      <c r="AK5">
        <v>1722</v>
      </c>
      <c r="AL5">
        <v>51</v>
      </c>
      <c r="AM5">
        <v>5.8061202462390486E-5</v>
      </c>
      <c r="AN5">
        <v>9.99755859375E-2</v>
      </c>
    </row>
    <row r="6" spans="1:40" x14ac:dyDescent="0.35">
      <c r="A6" s="1">
        <v>45877.388888888891</v>
      </c>
      <c r="B6" t="s">
        <v>24</v>
      </c>
      <c r="C6">
        <v>1587.0799560546875</v>
      </c>
      <c r="D6">
        <v>1587.6700439453125</v>
      </c>
      <c r="E6">
        <v>1584.9200439453125</v>
      </c>
      <c r="F6">
        <v>1585.6600341796875</v>
      </c>
      <c r="G6">
        <v>58062290</v>
      </c>
      <c r="H6">
        <v>2.4339051108071591E-3</v>
      </c>
      <c r="I6">
        <v>3.8499755859375</v>
      </c>
      <c r="K6" s="95">
        <v>45877.388888888891</v>
      </c>
      <c r="L6">
        <v>1585.6600341796875</v>
      </c>
      <c r="M6">
        <v>58062290</v>
      </c>
      <c r="N6">
        <v>2.4339051108071591E-3</v>
      </c>
      <c r="O6">
        <v>3.8499755859375</v>
      </c>
      <c r="P6" s="95">
        <v>45877.388888888891</v>
      </c>
      <c r="Q6">
        <v>1734.0699462890625</v>
      </c>
      <c r="R6">
        <v>22806492</v>
      </c>
      <c r="S6">
        <v>-4.4962348782438594E-4</v>
      </c>
      <c r="T6">
        <v>-0.780029296875</v>
      </c>
      <c r="U6" s="95">
        <v>45877.388888888891</v>
      </c>
      <c r="V6">
        <v>272.04000854492188</v>
      </c>
      <c r="W6">
        <v>4393266</v>
      </c>
      <c r="X6">
        <v>4.3565799940059984E-3</v>
      </c>
      <c r="Y6">
        <v>1.180023193359375</v>
      </c>
      <c r="Z6" s="95">
        <v>45877.388888888891</v>
      </c>
      <c r="AA6">
        <v>109.18000030517578</v>
      </c>
      <c r="AB6">
        <v>4328931</v>
      </c>
      <c r="AC6">
        <v>1.1675335040851054E-2</v>
      </c>
      <c r="AD6">
        <v>1.2600021362304688</v>
      </c>
      <c r="AE6" s="95">
        <v>45877.388888888891</v>
      </c>
      <c r="AF6">
        <v>1726.5999755859375</v>
      </c>
      <c r="AG6">
        <v>5107</v>
      </c>
      <c r="AH6">
        <v>1.0435567641799513E-3</v>
      </c>
      <c r="AI6">
        <v>1.7999267578125</v>
      </c>
      <c r="AJ6" s="95">
        <v>45877.388888888891</v>
      </c>
      <c r="AK6">
        <v>1719.800048828125</v>
      </c>
      <c r="AL6">
        <v>39</v>
      </c>
      <c r="AM6">
        <v>-1.2195688229065978E-3</v>
      </c>
      <c r="AN6">
        <v>-2.0999755859375</v>
      </c>
    </row>
    <row r="7" spans="1:40" x14ac:dyDescent="0.35">
      <c r="A7" s="1">
        <v>45877.392361111109</v>
      </c>
      <c r="B7" t="s">
        <v>24</v>
      </c>
      <c r="C7">
        <v>1584.97998046875</v>
      </c>
      <c r="D7">
        <v>1585.7900390625</v>
      </c>
      <c r="E7">
        <v>1584.8199462890625</v>
      </c>
      <c r="F7">
        <v>1585.47998046875</v>
      </c>
      <c r="G7">
        <v>53925565</v>
      </c>
      <c r="H7">
        <v>2.3200774676212445E-3</v>
      </c>
      <c r="I7">
        <v>3.669921875</v>
      </c>
      <c r="K7" s="95">
        <v>45877.392361111109</v>
      </c>
      <c r="L7">
        <v>1585.47998046875</v>
      </c>
      <c r="M7">
        <v>53925565</v>
      </c>
      <c r="N7">
        <v>2.3200774676212445E-3</v>
      </c>
      <c r="O7">
        <v>3.669921875</v>
      </c>
      <c r="P7" s="95">
        <v>45877.392361111109</v>
      </c>
      <c r="Q7">
        <v>1733.5699462890625</v>
      </c>
      <c r="R7">
        <v>18803157</v>
      </c>
      <c r="S7">
        <v>-7.3783284715594848E-4</v>
      </c>
      <c r="T7">
        <v>-1.280029296875</v>
      </c>
      <c r="U7" s="95">
        <v>45877.392361111109</v>
      </c>
      <c r="V7">
        <v>272.3900146484375</v>
      </c>
      <c r="W7">
        <v>5532432</v>
      </c>
      <c r="X7">
        <v>5.6487830599602955E-3</v>
      </c>
      <c r="Y7">
        <v>1.530029296875</v>
      </c>
      <c r="Z7" s="95">
        <v>45877.392361111109</v>
      </c>
      <c r="AA7">
        <v>109.09999847412109</v>
      </c>
      <c r="AB7">
        <v>4438073</v>
      </c>
      <c r="AC7">
        <v>1.093402821716628E-2</v>
      </c>
      <c r="AD7">
        <v>1.1800003051757813</v>
      </c>
      <c r="AE7" s="95">
        <v>45877.392361111109</v>
      </c>
      <c r="AF7">
        <v>1726</v>
      </c>
      <c r="AG7">
        <v>4791</v>
      </c>
      <c r="AH7">
        <v>6.9570450945330084E-4</v>
      </c>
      <c r="AI7">
        <v>1.199951171875</v>
      </c>
      <c r="AJ7" s="95">
        <v>45877.392361111109</v>
      </c>
      <c r="AK7">
        <v>1720</v>
      </c>
      <c r="AL7">
        <v>29</v>
      </c>
      <c r="AM7">
        <v>-1.1034464179818168E-3</v>
      </c>
      <c r="AN7">
        <v>-1.9000244140625</v>
      </c>
    </row>
    <row r="8" spans="1:40" x14ac:dyDescent="0.35">
      <c r="A8" s="1">
        <v>45877.395833333336</v>
      </c>
      <c r="B8" t="s">
        <v>24</v>
      </c>
      <c r="C8">
        <v>1585.800048828125</v>
      </c>
      <c r="D8">
        <v>1586.0999755859375</v>
      </c>
      <c r="E8">
        <v>1585.0999755859375</v>
      </c>
      <c r="F8">
        <v>1585.47998046875</v>
      </c>
      <c r="G8">
        <v>52406789</v>
      </c>
      <c r="H8">
        <v>2.3200774676212445E-3</v>
      </c>
      <c r="I8">
        <v>3.669921875</v>
      </c>
      <c r="K8" s="95">
        <v>45877.395833333336</v>
      </c>
      <c r="L8">
        <v>1585.47998046875</v>
      </c>
      <c r="M8">
        <v>52406789</v>
      </c>
      <c r="N8">
        <v>2.3200774676212445E-3</v>
      </c>
      <c r="O8">
        <v>3.669921875</v>
      </c>
      <c r="P8" s="95">
        <v>45877.395833333336</v>
      </c>
      <c r="Q8">
        <v>1733.4599609375</v>
      </c>
      <c r="R8">
        <v>19275787</v>
      </c>
      <c r="S8">
        <v>-8.0123046257531811E-4</v>
      </c>
      <c r="T8">
        <v>-1.3900146484375</v>
      </c>
      <c r="U8" s="95">
        <v>45877.395833333336</v>
      </c>
      <c r="V8">
        <v>271.85000610351563</v>
      </c>
      <c r="W8">
        <v>3200907</v>
      </c>
      <c r="X8">
        <v>3.6551015487508364E-3</v>
      </c>
      <c r="Y8">
        <v>0.990020751953125</v>
      </c>
      <c r="Z8" s="95">
        <v>45877.395833333336</v>
      </c>
      <c r="AA8">
        <v>108.94999694824219</v>
      </c>
      <c r="AB8">
        <v>3427658</v>
      </c>
      <c r="AC8">
        <v>9.5440955964847668E-3</v>
      </c>
      <c r="AD8">
        <v>1.029998779296875</v>
      </c>
      <c r="AE8" s="95">
        <v>45877.395833333336</v>
      </c>
      <c r="AF8">
        <v>1726.5</v>
      </c>
      <c r="AG8">
        <v>2851</v>
      </c>
      <c r="AH8">
        <v>9.8559318399253984E-4</v>
      </c>
      <c r="AI8">
        <v>1.699951171875</v>
      </c>
      <c r="AJ8" s="95">
        <v>45877.395833333336</v>
      </c>
      <c r="AK8">
        <v>1719.199951171875</v>
      </c>
      <c r="AL8">
        <v>10</v>
      </c>
      <c r="AM8">
        <v>-1.5680778232791393E-3</v>
      </c>
      <c r="AN8">
        <v>-2.7000732421875</v>
      </c>
    </row>
    <row r="9" spans="1:40" x14ac:dyDescent="0.35">
      <c r="A9" s="1">
        <v>45877.399305555555</v>
      </c>
      <c r="B9" t="s">
        <v>24</v>
      </c>
      <c r="C9">
        <v>1585.8800048828125</v>
      </c>
      <c r="D9">
        <v>1586.280029296875</v>
      </c>
      <c r="E9">
        <v>1584.52001953125</v>
      </c>
      <c r="F9">
        <v>1585.43994140625</v>
      </c>
      <c r="G9">
        <v>38714505</v>
      </c>
      <c r="H9">
        <v>2.294765286628038E-3</v>
      </c>
      <c r="I9">
        <v>3.6298828125</v>
      </c>
      <c r="K9" s="95">
        <v>45877.399305555555</v>
      </c>
      <c r="L9">
        <v>1585.43994140625</v>
      </c>
      <c r="M9">
        <v>38714505</v>
      </c>
      <c r="N9">
        <v>2.294765286628038E-3</v>
      </c>
      <c r="O9">
        <v>3.6298828125</v>
      </c>
      <c r="P9" s="95">
        <v>45877.399305555555</v>
      </c>
      <c r="Q9">
        <v>1732.8900146484375</v>
      </c>
      <c r="R9">
        <v>14146344</v>
      </c>
      <c r="S9">
        <v>-1.1297581722235276E-3</v>
      </c>
      <c r="T9">
        <v>-1.9599609375</v>
      </c>
      <c r="U9" s="95">
        <v>45877.399305555555</v>
      </c>
      <c r="V9">
        <v>271.91000366210938</v>
      </c>
      <c r="W9">
        <v>4264363</v>
      </c>
      <c r="X9">
        <v>3.8766091978628906E-3</v>
      </c>
      <c r="Y9">
        <v>1.050018310546875</v>
      </c>
      <c r="Z9" s="95">
        <v>45877.399305555555</v>
      </c>
      <c r="AA9">
        <v>108.94000244140625</v>
      </c>
      <c r="AB9">
        <v>2383290</v>
      </c>
      <c r="AC9">
        <v>9.451485264706485E-3</v>
      </c>
      <c r="AD9">
        <v>1.0200042724609375</v>
      </c>
      <c r="AE9" s="95">
        <v>45877.399305555555</v>
      </c>
      <c r="AF9">
        <v>1724.800048828125</v>
      </c>
      <c r="AG9">
        <v>4459</v>
      </c>
      <c r="AH9">
        <v>0</v>
      </c>
      <c r="AI9">
        <v>0</v>
      </c>
      <c r="AJ9" s="95">
        <v>45877.399305555555</v>
      </c>
      <c r="AK9">
        <v>1717.5999755859375</v>
      </c>
      <c r="AL9">
        <v>27</v>
      </c>
      <c r="AM9">
        <v>-2.497269741074685E-3</v>
      </c>
      <c r="AN9">
        <v>-4.300048828125</v>
      </c>
    </row>
    <row r="10" spans="1:40" x14ac:dyDescent="0.35">
      <c r="A10" s="1">
        <v>45877.402777777781</v>
      </c>
      <c r="B10" t="s">
        <v>24</v>
      </c>
      <c r="C10">
        <v>1584.8699951171875</v>
      </c>
      <c r="D10">
        <v>1584.93994140625</v>
      </c>
      <c r="E10">
        <v>1583.760009765625</v>
      </c>
      <c r="F10">
        <v>1583.8199462890625</v>
      </c>
      <c r="G10">
        <v>47940677</v>
      </c>
      <c r="H10">
        <v>1.2706251830888701E-3</v>
      </c>
      <c r="I10">
        <v>2.0098876953125</v>
      </c>
      <c r="K10" s="95">
        <v>45877.402777777781</v>
      </c>
      <c r="L10">
        <v>1583.8199462890625</v>
      </c>
      <c r="M10">
        <v>47940677</v>
      </c>
      <c r="N10">
        <v>1.2706251830888701E-3</v>
      </c>
      <c r="O10">
        <v>2.0098876953125</v>
      </c>
      <c r="P10" s="95">
        <v>45877.402777777781</v>
      </c>
      <c r="Q10">
        <v>1730.8399658203125</v>
      </c>
      <c r="R10">
        <v>22097551</v>
      </c>
      <c r="S10">
        <v>-2.3114446909281812E-3</v>
      </c>
      <c r="T10">
        <v>-4.010009765625</v>
      </c>
      <c r="U10" s="95">
        <v>45877.402777777781</v>
      </c>
      <c r="V10">
        <v>271.66000366210938</v>
      </c>
      <c r="W10">
        <v>3526155</v>
      </c>
      <c r="X10">
        <v>2.9536231034956745E-3</v>
      </c>
      <c r="Y10">
        <v>0.800018310546875</v>
      </c>
      <c r="Z10" s="95">
        <v>45877.402777777781</v>
      </c>
      <c r="AA10">
        <v>108.84999847412109</v>
      </c>
      <c r="AB10">
        <v>3147950</v>
      </c>
      <c r="AC10">
        <v>8.617497414333675E-3</v>
      </c>
      <c r="AD10">
        <v>0.93000030517578125</v>
      </c>
      <c r="AE10" s="95">
        <v>45877.402777777781</v>
      </c>
      <c r="AF10">
        <v>1723.800048828125</v>
      </c>
      <c r="AG10">
        <v>3351</v>
      </c>
      <c r="AH10">
        <v>-5.7977734907847811E-4</v>
      </c>
      <c r="AI10">
        <v>-1</v>
      </c>
      <c r="AJ10" s="95">
        <v>45877.402777777781</v>
      </c>
      <c r="AK10">
        <v>1717.300048828125</v>
      </c>
      <c r="AL10">
        <v>8</v>
      </c>
      <c r="AM10">
        <v>-2.6714533484618569E-3</v>
      </c>
      <c r="AN10">
        <v>-4.5999755859375</v>
      </c>
    </row>
    <row r="11" spans="1:40" x14ac:dyDescent="0.35">
      <c r="A11" s="1">
        <v>45877.40625</v>
      </c>
      <c r="B11" t="s">
        <v>24</v>
      </c>
      <c r="C11">
        <v>1583.8499755859375</v>
      </c>
      <c r="D11">
        <v>1584.02001953125</v>
      </c>
      <c r="E11">
        <v>1582.4000244140625</v>
      </c>
      <c r="F11">
        <v>1582.6199951171875</v>
      </c>
      <c r="G11">
        <v>36943464</v>
      </c>
      <c r="H11">
        <v>5.1203146612782593E-4</v>
      </c>
      <c r="I11">
        <v>0.8099365234375</v>
      </c>
      <c r="K11" s="95">
        <v>45877.40625</v>
      </c>
      <c r="L11">
        <v>1582.6199951171875</v>
      </c>
      <c r="M11">
        <v>36943464</v>
      </c>
      <c r="N11">
        <v>5.1203146612782593E-4</v>
      </c>
      <c r="O11">
        <v>0.8099365234375</v>
      </c>
      <c r="P11" s="95">
        <v>45877.40625</v>
      </c>
      <c r="Q11">
        <v>1729.9100341796875</v>
      </c>
      <c r="R11">
        <v>12095571</v>
      </c>
      <c r="S11">
        <v>-2.8474746956615414E-3</v>
      </c>
      <c r="T11">
        <v>-4.93994140625</v>
      </c>
      <c r="U11" s="95">
        <v>45877.40625</v>
      </c>
      <c r="V11">
        <v>271.6099853515625</v>
      </c>
      <c r="W11">
        <v>4115945</v>
      </c>
      <c r="X11">
        <v>2.7689582831016478E-3</v>
      </c>
      <c r="Y11">
        <v>0.75</v>
      </c>
      <c r="Z11" s="95">
        <v>45877.40625</v>
      </c>
      <c r="AA11">
        <v>108.84999847412109</v>
      </c>
      <c r="AB11">
        <v>2507686</v>
      </c>
      <c r="AC11">
        <v>8.617497414333675E-3</v>
      </c>
      <c r="AD11">
        <v>0.93000030517578125</v>
      </c>
      <c r="AE11" s="95">
        <v>45877.40625</v>
      </c>
      <c r="AF11">
        <v>1721.300048828125</v>
      </c>
      <c r="AG11">
        <v>5029</v>
      </c>
      <c r="AH11">
        <v>-2.0292207217746734E-3</v>
      </c>
      <c r="AI11">
        <v>-3.5</v>
      </c>
      <c r="AJ11" s="95">
        <v>45877.40625</v>
      </c>
      <c r="AK11">
        <v>1715.9000244140625</v>
      </c>
      <c r="AL11">
        <v>23</v>
      </c>
      <c r="AM11">
        <v>-3.4845228613326214E-3</v>
      </c>
      <c r="AN11">
        <v>-6</v>
      </c>
    </row>
    <row r="12" spans="1:40" x14ac:dyDescent="0.35">
      <c r="A12" s="1">
        <v>45877.409722222219</v>
      </c>
      <c r="B12" t="s">
        <v>24</v>
      </c>
      <c r="C12">
        <v>1581.8599853515625</v>
      </c>
      <c r="D12">
        <v>1582.3499755859375</v>
      </c>
      <c r="E12">
        <v>1580.199951171875</v>
      </c>
      <c r="F12">
        <v>1580.5999755859375</v>
      </c>
      <c r="G12">
        <v>38690400</v>
      </c>
      <c r="H12">
        <v>-7.6499893349286181E-4</v>
      </c>
      <c r="I12">
        <v>-1.2100830078125</v>
      </c>
      <c r="K12" s="95">
        <v>45877.409722222219</v>
      </c>
      <c r="L12">
        <v>1580.5999755859375</v>
      </c>
      <c r="M12">
        <v>38690400</v>
      </c>
      <c r="N12">
        <v>-7.6499893349286181E-4</v>
      </c>
      <c r="O12">
        <v>-1.2100830078125</v>
      </c>
      <c r="P12" s="95">
        <v>45877.409722222219</v>
      </c>
      <c r="Q12">
        <v>1726.43994140625</v>
      </c>
      <c r="R12">
        <v>13646503</v>
      </c>
      <c r="S12">
        <v>-4.8477011257685556E-3</v>
      </c>
      <c r="T12">
        <v>-8.4100341796875</v>
      </c>
      <c r="U12" s="95">
        <v>45877.409722222219</v>
      </c>
      <c r="V12">
        <v>271.20999145507813</v>
      </c>
      <c r="W12">
        <v>5071430</v>
      </c>
      <c r="X12">
        <v>1.2922030659542969E-3</v>
      </c>
      <c r="Y12">
        <v>0.350006103515625</v>
      </c>
      <c r="Z12" s="95">
        <v>45877.409722222219</v>
      </c>
      <c r="AA12">
        <v>108.75</v>
      </c>
      <c r="AB12">
        <v>4259398</v>
      </c>
      <c r="AC12">
        <v>7.690899232182585E-3</v>
      </c>
      <c r="AD12">
        <v>0.8300018310546875</v>
      </c>
      <c r="AE12" s="95">
        <v>45877.409722222219</v>
      </c>
      <c r="AF12">
        <v>1719.699951171875</v>
      </c>
      <c r="AG12">
        <v>9303</v>
      </c>
      <c r="AH12">
        <v>-2.9569210991819846E-3</v>
      </c>
      <c r="AI12">
        <v>-5.10009765625</v>
      </c>
      <c r="AJ12" s="95">
        <v>45877.409722222219</v>
      </c>
      <c r="AK12">
        <v>1713.0999755859375</v>
      </c>
      <c r="AL12">
        <v>48</v>
      </c>
      <c r="AM12">
        <v>-5.110661887074151E-3</v>
      </c>
      <c r="AN12">
        <v>-8.800048828125</v>
      </c>
    </row>
    <row r="13" spans="1:40" x14ac:dyDescent="0.35">
      <c r="A13" s="1">
        <v>45877.413194444445</v>
      </c>
      <c r="B13" t="s">
        <v>24</v>
      </c>
      <c r="C13">
        <v>1582.3800048828125</v>
      </c>
      <c r="D13">
        <v>1585.989990234375</v>
      </c>
      <c r="E13">
        <v>1581.77001953125</v>
      </c>
      <c r="F13">
        <v>1584.6500244140625</v>
      </c>
      <c r="G13">
        <v>35538460</v>
      </c>
      <c r="H13">
        <v>1.7953899109968152E-3</v>
      </c>
      <c r="I13">
        <v>2.8399658203125</v>
      </c>
      <c r="K13" s="95">
        <v>45877.413194444445</v>
      </c>
      <c r="L13">
        <v>1584.6500244140625</v>
      </c>
      <c r="M13">
        <v>35538460</v>
      </c>
      <c r="N13">
        <v>1.7953899109968152E-3</v>
      </c>
      <c r="O13">
        <v>2.8399658203125</v>
      </c>
      <c r="P13" s="95">
        <v>45877.413194444445</v>
      </c>
      <c r="Q13">
        <v>1731.260009765625</v>
      </c>
      <c r="R13">
        <v>11223216</v>
      </c>
      <c r="S13">
        <v>-2.0693234981889463E-3</v>
      </c>
      <c r="T13">
        <v>-3.5899658203125</v>
      </c>
      <c r="U13" s="95">
        <v>45877.413194444445</v>
      </c>
      <c r="V13">
        <v>271.66000366210938</v>
      </c>
      <c r="W13">
        <v>4561348</v>
      </c>
      <c r="X13">
        <v>2.9536231034956745E-3</v>
      </c>
      <c r="Y13">
        <v>0.800018310546875</v>
      </c>
      <c r="Z13" s="95">
        <v>45877.413194444445</v>
      </c>
      <c r="AA13">
        <v>108.79000091552734</v>
      </c>
      <c r="AB13">
        <v>2322913</v>
      </c>
      <c r="AC13">
        <v>8.0615526440249718E-3</v>
      </c>
      <c r="AD13">
        <v>0.87000274658203125</v>
      </c>
      <c r="AE13" s="95">
        <v>45877.413194444445</v>
      </c>
      <c r="AF13">
        <v>1722.800048828125</v>
      </c>
      <c r="AG13">
        <v>5122</v>
      </c>
      <c r="AH13">
        <v>-1.1595546981569562E-3</v>
      </c>
      <c r="AI13">
        <v>-2</v>
      </c>
      <c r="AJ13" s="95">
        <v>45877.413194444445</v>
      </c>
      <c r="AK13">
        <v>1715.4000244140625</v>
      </c>
      <c r="AL13">
        <v>17</v>
      </c>
      <c r="AM13">
        <v>-3.7748997664436732E-3</v>
      </c>
      <c r="AN13">
        <v>-6.5</v>
      </c>
    </row>
    <row r="14" spans="1:40" x14ac:dyDescent="0.35">
      <c r="A14" s="1">
        <v>45877.416666666664</v>
      </c>
      <c r="B14" t="s">
        <v>24</v>
      </c>
      <c r="C14">
        <v>1585.8299560546875</v>
      </c>
      <c r="D14">
        <v>1587.5999755859375</v>
      </c>
      <c r="E14">
        <v>1585.0799560546875</v>
      </c>
      <c r="F14">
        <v>1587.3299560546875</v>
      </c>
      <c r="G14">
        <v>38620527</v>
      </c>
      <c r="H14">
        <v>3.4896082693043192E-3</v>
      </c>
      <c r="I14">
        <v>5.5198974609375</v>
      </c>
      <c r="K14" s="95">
        <v>45877.416666666664</v>
      </c>
      <c r="L14">
        <v>1587.3299560546875</v>
      </c>
      <c r="M14">
        <v>38620527</v>
      </c>
      <c r="N14">
        <v>3.4896082693043192E-3</v>
      </c>
      <c r="O14">
        <v>5.5198974609375</v>
      </c>
      <c r="P14" s="95">
        <v>45877.416666666664</v>
      </c>
      <c r="Q14">
        <v>1732.8299560546875</v>
      </c>
      <c r="R14">
        <v>12590539</v>
      </c>
      <c r="S14">
        <v>-1.1643770698776116E-3</v>
      </c>
      <c r="T14">
        <v>-2.02001953125</v>
      </c>
      <c r="U14" s="95">
        <v>45877.416666666664</v>
      </c>
      <c r="V14">
        <v>271.89999389648438</v>
      </c>
      <c r="W14">
        <v>4310406</v>
      </c>
      <c r="X14">
        <v>3.8396536999438908E-3</v>
      </c>
      <c r="Y14">
        <v>1.040008544921875</v>
      </c>
      <c r="Z14" s="95">
        <v>45877.416666666664</v>
      </c>
      <c r="AA14">
        <v>108.83000183105469</v>
      </c>
      <c r="AB14">
        <v>2609126</v>
      </c>
      <c r="AC14">
        <v>8.4322060558673587E-3</v>
      </c>
      <c r="AD14">
        <v>0.910003662109375</v>
      </c>
      <c r="AE14" s="95">
        <v>45877.416666666664</v>
      </c>
      <c r="AF14">
        <v>1725.199951171875</v>
      </c>
      <c r="AG14">
        <v>5820</v>
      </c>
      <c r="AH14">
        <v>2.3185432074964533E-4</v>
      </c>
      <c r="AI14">
        <v>0.39990234375</v>
      </c>
      <c r="AJ14" s="95">
        <v>45877.416666666664</v>
      </c>
      <c r="AK14">
        <v>1717.699951171875</v>
      </c>
      <c r="AL14">
        <v>13</v>
      </c>
      <c r="AM14">
        <v>-2.4392085386122945E-3</v>
      </c>
      <c r="AN14">
        <v>-4.2000732421875</v>
      </c>
    </row>
    <row r="15" spans="1:40" x14ac:dyDescent="0.35">
      <c r="A15" s="1">
        <v>45877.420138888891</v>
      </c>
      <c r="B15" t="s">
        <v>24</v>
      </c>
      <c r="C15">
        <v>1588.550048828125</v>
      </c>
      <c r="D15">
        <v>1588.6700439453125</v>
      </c>
      <c r="E15">
        <v>1586.6400146484375</v>
      </c>
      <c r="F15">
        <v>1587.0899658203125</v>
      </c>
      <c r="G15">
        <v>29373487</v>
      </c>
      <c r="H15">
        <v>3.3378895259121104E-3</v>
      </c>
      <c r="I15">
        <v>5.2799072265625</v>
      </c>
      <c r="K15" s="95">
        <v>45877.420138888891</v>
      </c>
      <c r="L15">
        <v>1587.0899658203125</v>
      </c>
      <c r="M15">
        <v>29373487</v>
      </c>
      <c r="N15">
        <v>3.3378895259121104E-3</v>
      </c>
      <c r="O15">
        <v>5.2799072265625</v>
      </c>
      <c r="P15" s="95">
        <v>45877.420138888891</v>
      </c>
      <c r="Q15">
        <v>1732.3299560546875</v>
      </c>
      <c r="R15">
        <v>10954060</v>
      </c>
      <c r="S15">
        <v>-1.4525864292091741E-3</v>
      </c>
      <c r="T15">
        <v>-2.52001953125</v>
      </c>
      <c r="U15" s="95">
        <v>45877.420138888891</v>
      </c>
      <c r="V15">
        <v>272.239990234375</v>
      </c>
      <c r="W15">
        <v>3632942</v>
      </c>
      <c r="X15">
        <v>5.0949012679791881E-3</v>
      </c>
      <c r="Y15">
        <v>1.3800048828125</v>
      </c>
      <c r="Z15" s="95">
        <v>45877.420138888891</v>
      </c>
      <c r="AA15">
        <v>108.80000305175781</v>
      </c>
      <c r="AB15">
        <v>2132491</v>
      </c>
      <c r="AC15">
        <v>8.154233670713008E-3</v>
      </c>
      <c r="AD15">
        <v>0.8800048828125</v>
      </c>
      <c r="AE15" s="95">
        <v>45877.420138888891</v>
      </c>
      <c r="AF15">
        <v>1724.5</v>
      </c>
      <c r="AG15">
        <v>4933</v>
      </c>
      <c r="AH15">
        <v>-1.7396151416441643E-4</v>
      </c>
      <c r="AI15">
        <v>-0.300048828125</v>
      </c>
      <c r="AJ15" s="95">
        <v>45877.420138888891</v>
      </c>
      <c r="AK15">
        <v>1718</v>
      </c>
      <c r="AL15">
        <v>11</v>
      </c>
      <c r="AM15">
        <v>-2.2649540384260241E-3</v>
      </c>
      <c r="AN15">
        <v>-3.9000244140625</v>
      </c>
    </row>
    <row r="16" spans="1:40" x14ac:dyDescent="0.35">
      <c r="A16" s="1">
        <v>45877.423611111109</v>
      </c>
      <c r="B16" t="s">
        <v>24</v>
      </c>
      <c r="C16">
        <v>1586.9200439453125</v>
      </c>
      <c r="D16">
        <v>1587.43994140625</v>
      </c>
      <c r="E16">
        <v>1585.530029296875</v>
      </c>
      <c r="F16">
        <v>1585.760009765625</v>
      </c>
      <c r="G16">
        <v>23763202</v>
      </c>
      <c r="H16">
        <v>2.4971083920066603E-3</v>
      </c>
      <c r="I16">
        <v>3.949951171875</v>
      </c>
      <c r="K16" s="95">
        <v>45877.423611111109</v>
      </c>
      <c r="L16">
        <v>1585.760009765625</v>
      </c>
      <c r="M16">
        <v>23763202</v>
      </c>
      <c r="N16">
        <v>2.4971083920066603E-3</v>
      </c>
      <c r="O16">
        <v>3.949951171875</v>
      </c>
      <c r="P16" s="95">
        <v>45877.423611111109</v>
      </c>
      <c r="Q16">
        <v>1730.4300537109375</v>
      </c>
      <c r="R16">
        <v>7492766</v>
      </c>
      <c r="S16">
        <v>-2.5477257037786177E-3</v>
      </c>
      <c r="T16">
        <v>-4.419921875</v>
      </c>
      <c r="U16" s="95">
        <v>45877.423611111109</v>
      </c>
      <c r="V16">
        <v>272.10000610351563</v>
      </c>
      <c r="W16">
        <v>3766549</v>
      </c>
      <c r="X16">
        <v>4.5780876431180525E-3</v>
      </c>
      <c r="Y16">
        <v>1.240020751953125</v>
      </c>
      <c r="Z16" s="95">
        <v>45877.423611111109</v>
      </c>
      <c r="AA16">
        <v>108.87000274658203</v>
      </c>
      <c r="AB16">
        <v>2271552</v>
      </c>
      <c r="AC16">
        <v>8.8028594677097474E-3</v>
      </c>
      <c r="AD16">
        <v>0.95000457763671875</v>
      </c>
      <c r="AE16" s="95">
        <v>45877.423611111109</v>
      </c>
      <c r="AF16">
        <v>1722.5</v>
      </c>
      <c r="AG16">
        <v>2463</v>
      </c>
      <c r="AH16">
        <v>-1.3335162123213728E-3</v>
      </c>
      <c r="AI16">
        <v>-2.300048828125</v>
      </c>
      <c r="AJ16" s="95">
        <v>45877.423611111109</v>
      </c>
      <c r="AK16">
        <v>1715.300048828125</v>
      </c>
      <c r="AL16">
        <v>9</v>
      </c>
      <c r="AM16">
        <v>-3.8329609689060637E-3</v>
      </c>
      <c r="AN16">
        <v>-6.5999755859375</v>
      </c>
    </row>
    <row r="17" spans="1:40" x14ac:dyDescent="0.35">
      <c r="A17" s="1">
        <v>45877.427083333336</v>
      </c>
      <c r="B17" t="s">
        <v>24</v>
      </c>
      <c r="C17">
        <v>1585.780029296875</v>
      </c>
      <c r="D17">
        <v>1586.550048828125</v>
      </c>
      <c r="E17">
        <v>1585.469970703125</v>
      </c>
      <c r="F17">
        <v>1586.280029296875</v>
      </c>
      <c r="G17">
        <v>33959296</v>
      </c>
      <c r="H17">
        <v>2.8258580597842848E-3</v>
      </c>
      <c r="I17">
        <v>4.469970703125</v>
      </c>
      <c r="K17" s="95">
        <v>45877.427083333336</v>
      </c>
      <c r="L17">
        <v>1586.280029296875</v>
      </c>
      <c r="M17">
        <v>33959296</v>
      </c>
      <c r="N17">
        <v>2.8258580597842848E-3</v>
      </c>
      <c r="O17">
        <v>4.469970703125</v>
      </c>
      <c r="P17" s="95">
        <v>45877.427083333336</v>
      </c>
      <c r="Q17">
        <v>1730.6099853515625</v>
      </c>
      <c r="R17">
        <v>6870798</v>
      </c>
      <c r="S17">
        <v>-2.444009738042601E-3</v>
      </c>
      <c r="T17">
        <v>-4.239990234375</v>
      </c>
      <c r="U17" s="95">
        <v>45877.427083333336</v>
      </c>
      <c r="V17">
        <v>272.39999389648438</v>
      </c>
      <c r="W17">
        <v>5542424</v>
      </c>
      <c r="X17">
        <v>5.6856258886783225E-3</v>
      </c>
      <c r="Y17">
        <v>1.540008544921875</v>
      </c>
      <c r="Z17" s="95">
        <v>45877.427083333336</v>
      </c>
      <c r="AA17">
        <v>108.84999847412109</v>
      </c>
      <c r="AB17">
        <v>3054648</v>
      </c>
      <c r="AC17">
        <v>8.617497414333675E-3</v>
      </c>
      <c r="AD17">
        <v>0.93000030517578125</v>
      </c>
      <c r="AE17" s="95">
        <v>45877.427083333336</v>
      </c>
      <c r="AF17">
        <v>1724.5999755859375</v>
      </c>
      <c r="AG17">
        <v>2963</v>
      </c>
      <c r="AH17">
        <v>-1.1599793397700509E-4</v>
      </c>
      <c r="AI17">
        <v>-0.2000732421875</v>
      </c>
      <c r="AJ17" s="95">
        <v>45877.427083333336</v>
      </c>
      <c r="AK17">
        <v>1717.0999755859375</v>
      </c>
      <c r="AL17">
        <v>4</v>
      </c>
      <c r="AM17">
        <v>-2.7876466461857368E-3</v>
      </c>
      <c r="AN17">
        <v>-4.800048828125</v>
      </c>
    </row>
    <row r="18" spans="1:40" x14ac:dyDescent="0.35">
      <c r="A18" s="1">
        <v>45877.430555555555</v>
      </c>
      <c r="B18" t="s">
        <v>24</v>
      </c>
      <c r="C18">
        <v>1586.449951171875</v>
      </c>
      <c r="D18">
        <v>1586.800048828125</v>
      </c>
      <c r="E18">
        <v>1585.97998046875</v>
      </c>
      <c r="F18">
        <v>1586.469970703125</v>
      </c>
      <c r="G18">
        <v>29856260</v>
      </c>
      <c r="H18">
        <v>2.9459365769349852E-3</v>
      </c>
      <c r="I18">
        <v>4.659912109375</v>
      </c>
      <c r="K18" s="95">
        <v>45877.430555555555</v>
      </c>
      <c r="L18">
        <v>1586.469970703125</v>
      </c>
      <c r="M18">
        <v>29856260</v>
      </c>
      <c r="N18">
        <v>2.9459365769349852E-3</v>
      </c>
      <c r="O18">
        <v>4.659912109375</v>
      </c>
      <c r="P18" s="95">
        <v>45877.430555555555</v>
      </c>
      <c r="Q18">
        <v>1730.97998046875</v>
      </c>
      <c r="R18">
        <v>8704032</v>
      </c>
      <c r="S18">
        <v>-2.2307376266817694E-3</v>
      </c>
      <c r="T18">
        <v>-3.8699951171875</v>
      </c>
      <c r="U18" s="95">
        <v>45877.430555555555</v>
      </c>
      <c r="V18">
        <v>272.3900146484375</v>
      </c>
      <c r="W18">
        <v>3048056</v>
      </c>
      <c r="X18">
        <v>5.6487830599602955E-3</v>
      </c>
      <c r="Y18">
        <v>1.530029296875</v>
      </c>
      <c r="Z18" s="95">
        <v>45877.430555555555</v>
      </c>
      <c r="AA18">
        <v>108.90000152587891</v>
      </c>
      <c r="AB18">
        <v>2802852</v>
      </c>
      <c r="AC18">
        <v>9.0808318528640981E-3</v>
      </c>
      <c r="AD18">
        <v>0.98000335693359375</v>
      </c>
      <c r="AE18" s="95">
        <v>45877.430555555555</v>
      </c>
      <c r="AF18">
        <v>1723.800048828125</v>
      </c>
      <c r="AG18">
        <v>1943</v>
      </c>
      <c r="AH18">
        <v>-5.7977734907847811E-4</v>
      </c>
      <c r="AI18">
        <v>-1</v>
      </c>
      <c r="AJ18" s="95">
        <v>45877.430555555555</v>
      </c>
      <c r="AK18">
        <v>1716.800048828125</v>
      </c>
      <c r="AL18">
        <v>11</v>
      </c>
      <c r="AM18">
        <v>-2.9618302535729083E-3</v>
      </c>
      <c r="AN18">
        <v>-5.0999755859375</v>
      </c>
    </row>
    <row r="19" spans="1:40" x14ac:dyDescent="0.35">
      <c r="A19" s="1">
        <v>45877.434027777781</v>
      </c>
      <c r="B19" t="s">
        <v>24</v>
      </c>
      <c r="C19">
        <v>1586.3699951171875</v>
      </c>
      <c r="D19">
        <v>1587.4000244140625</v>
      </c>
      <c r="E19">
        <v>1586.02001953125</v>
      </c>
      <c r="F19">
        <v>1586.97998046875</v>
      </c>
      <c r="G19">
        <v>25780697</v>
      </c>
      <c r="H19">
        <v>3.2683581994643078E-3</v>
      </c>
      <c r="I19">
        <v>5.169921875</v>
      </c>
      <c r="K19" s="95">
        <v>45877.434027777781</v>
      </c>
      <c r="L19">
        <v>1586.97998046875</v>
      </c>
      <c r="M19">
        <v>25780697</v>
      </c>
      <c r="N19">
        <v>3.2683581994643078E-3</v>
      </c>
      <c r="O19">
        <v>5.169921875</v>
      </c>
      <c r="P19" s="95">
        <v>45877.434027777781</v>
      </c>
      <c r="Q19">
        <v>1731.969970703125</v>
      </c>
      <c r="R19">
        <v>7325298</v>
      </c>
      <c r="S19">
        <v>-1.6600887242943251E-3</v>
      </c>
      <c r="T19">
        <v>-2.8800048828125</v>
      </c>
      <c r="U19" s="95">
        <v>45877.434027777781</v>
      </c>
      <c r="V19">
        <v>272.45999145507813</v>
      </c>
      <c r="W19">
        <v>2561426</v>
      </c>
      <c r="X19">
        <v>5.9071335377903766E-3</v>
      </c>
      <c r="Y19">
        <v>1.600006103515625</v>
      </c>
      <c r="Z19" s="95">
        <v>45877.434027777781</v>
      </c>
      <c r="AA19">
        <v>108.90000152587891</v>
      </c>
      <c r="AB19">
        <v>3052365</v>
      </c>
      <c r="AC19">
        <v>9.0808318528640981E-3</v>
      </c>
      <c r="AD19">
        <v>0.98000335693359375</v>
      </c>
      <c r="AE19" s="95">
        <v>45877.434027777781</v>
      </c>
      <c r="AF19">
        <v>1725.5999755859375</v>
      </c>
      <c r="AG19">
        <v>4283</v>
      </c>
      <c r="AH19">
        <v>4.6377941510147304E-4</v>
      </c>
      <c r="AI19">
        <v>0.7999267578125</v>
      </c>
      <c r="AJ19" s="95">
        <v>45877.434027777781</v>
      </c>
      <c r="AK19">
        <v>1720</v>
      </c>
      <c r="AL19">
        <v>20</v>
      </c>
      <c r="AM19">
        <v>-1.1034464179818168E-3</v>
      </c>
      <c r="AN19">
        <v>-1.9000244140625</v>
      </c>
    </row>
    <row r="20" spans="1:40" x14ac:dyDescent="0.35">
      <c r="A20" s="1">
        <v>45877.4375</v>
      </c>
      <c r="B20" t="s">
        <v>24</v>
      </c>
      <c r="C20">
        <v>1585.81005859375</v>
      </c>
      <c r="D20">
        <v>1586.4300537109375</v>
      </c>
      <c r="E20">
        <v>1584.3900146484375</v>
      </c>
      <c r="F20">
        <v>1585.6800537109375</v>
      </c>
      <c r="G20">
        <v>31088658</v>
      </c>
      <c r="H20">
        <v>2.4465612013037626E-3</v>
      </c>
      <c r="I20">
        <v>3.8699951171875</v>
      </c>
      <c r="K20" s="95">
        <v>45877.4375</v>
      </c>
      <c r="L20">
        <v>1585.6800537109375</v>
      </c>
      <c r="M20">
        <v>31088658</v>
      </c>
      <c r="N20">
        <v>2.4465612013037626E-3</v>
      </c>
      <c r="O20">
        <v>3.8699951171875</v>
      </c>
      <c r="P20" s="95">
        <v>45877.4375</v>
      </c>
      <c r="Q20">
        <v>1730.949951171875</v>
      </c>
      <c r="R20">
        <v>9988149</v>
      </c>
      <c r="S20">
        <v>-2.2480470755088114E-3</v>
      </c>
      <c r="T20">
        <v>-3.9000244140625</v>
      </c>
      <c r="U20" s="95">
        <v>45877.4375</v>
      </c>
      <c r="V20">
        <v>272.41000366210938</v>
      </c>
      <c r="W20">
        <v>2628707</v>
      </c>
      <c r="X20">
        <v>5.7225813865973228E-3</v>
      </c>
      <c r="Y20">
        <v>1.550018310546875</v>
      </c>
      <c r="Z20" s="95">
        <v>45877.4375</v>
      </c>
      <c r="AA20">
        <v>109.02999877929688</v>
      </c>
      <c r="AB20">
        <v>3195934</v>
      </c>
      <c r="AC20">
        <v>1.0285402420169541E-2</v>
      </c>
      <c r="AD20">
        <v>1.1100006103515625</v>
      </c>
      <c r="AE20" s="95">
        <v>45877.4375</v>
      </c>
      <c r="AF20">
        <v>1724.5</v>
      </c>
      <c r="AG20">
        <v>2260</v>
      </c>
      <c r="AH20">
        <v>-1.7396151416441643E-4</v>
      </c>
      <c r="AI20">
        <v>-0.300048828125</v>
      </c>
      <c r="AJ20" s="95">
        <v>45877.4375</v>
      </c>
      <c r="AK20">
        <v>1717.199951171875</v>
      </c>
      <c r="AL20">
        <v>2</v>
      </c>
      <c r="AM20">
        <v>-2.7295854437233463E-3</v>
      </c>
      <c r="AN20">
        <v>-4.7000732421875</v>
      </c>
    </row>
    <row r="21" spans="1:40" x14ac:dyDescent="0.35">
      <c r="A21" s="1">
        <v>45877.440972222219</v>
      </c>
      <c r="B21" t="s">
        <v>24</v>
      </c>
      <c r="C21">
        <v>1584.4100341796875</v>
      </c>
      <c r="D21">
        <v>1584.72998046875</v>
      </c>
      <c r="E21">
        <v>1581.4300537109375</v>
      </c>
      <c r="F21">
        <v>1582.6500244140625</v>
      </c>
      <c r="G21">
        <v>36979252</v>
      </c>
      <c r="H21">
        <v>5.3101560187273093E-4</v>
      </c>
      <c r="I21">
        <v>0.8399658203125</v>
      </c>
      <c r="K21" s="95">
        <v>45877.440972222219</v>
      </c>
      <c r="L21">
        <v>1582.6500244140625</v>
      </c>
      <c r="M21">
        <v>36979252</v>
      </c>
      <c r="N21">
        <v>5.3101560187273093E-4</v>
      </c>
      <c r="O21">
        <v>0.8399658203125</v>
      </c>
      <c r="P21" s="95">
        <v>45877.440972222219</v>
      </c>
      <c r="Q21">
        <v>1727.1400146484375</v>
      </c>
      <c r="R21">
        <v>14737270</v>
      </c>
      <c r="S21">
        <v>-4.4441658045364972E-3</v>
      </c>
      <c r="T21">
        <v>-7.7099609375</v>
      </c>
      <c r="U21" s="95">
        <v>45877.440972222219</v>
      </c>
      <c r="V21">
        <v>272.02999877929688</v>
      </c>
      <c r="W21">
        <v>3388930</v>
      </c>
      <c r="X21">
        <v>4.3196244960869989E-3</v>
      </c>
      <c r="Y21">
        <v>1.170013427734375</v>
      </c>
      <c r="Z21" s="95">
        <v>45877.440972222219</v>
      </c>
      <c r="AA21">
        <v>108.87000274658203</v>
      </c>
      <c r="AB21">
        <v>1647786</v>
      </c>
      <c r="AC21">
        <v>8.8028594677097474E-3</v>
      </c>
      <c r="AD21">
        <v>0.95000457763671875</v>
      </c>
      <c r="AE21" s="95">
        <v>45877.440972222219</v>
      </c>
      <c r="AF21">
        <v>1721.5</v>
      </c>
      <c r="AG21">
        <v>2751</v>
      </c>
      <c r="AH21">
        <v>-1.9132935613998508E-3</v>
      </c>
      <c r="AI21">
        <v>-3.300048828125</v>
      </c>
      <c r="AJ21" s="95">
        <v>45877.440972222219</v>
      </c>
      <c r="AK21">
        <v>1714.300048828125</v>
      </c>
      <c r="AL21">
        <v>7</v>
      </c>
      <c r="AM21">
        <v>-4.4137147791281674E-3</v>
      </c>
      <c r="AN21">
        <v>-7.5999755859375</v>
      </c>
    </row>
    <row r="22" spans="1:40" x14ac:dyDescent="0.35">
      <c r="A22" s="1">
        <v>45877.444444444445</v>
      </c>
      <c r="B22" t="s">
        <v>24</v>
      </c>
      <c r="C22">
        <v>1580.4100341796875</v>
      </c>
      <c r="D22">
        <v>1581.4599609375</v>
      </c>
      <c r="E22">
        <v>1578.260009765625</v>
      </c>
      <c r="F22">
        <v>1578.7900390625</v>
      </c>
      <c r="G22">
        <v>44463941</v>
      </c>
      <c r="H22">
        <v>-1.9092175541827298E-3</v>
      </c>
      <c r="I22">
        <v>-3.02001953125</v>
      </c>
      <c r="K22" s="95">
        <v>45877.444444444445</v>
      </c>
      <c r="L22">
        <v>1578.7900390625</v>
      </c>
      <c r="M22">
        <v>44463941</v>
      </c>
      <c r="N22">
        <v>-1.9092175541827298E-3</v>
      </c>
      <c r="O22">
        <v>-3.02001953125</v>
      </c>
      <c r="P22" s="95">
        <v>45877.444444444445</v>
      </c>
      <c r="Q22">
        <v>1722.8299560546875</v>
      </c>
      <c r="R22">
        <v>17187558</v>
      </c>
      <c r="S22">
        <v>-6.9285642565088627E-3</v>
      </c>
      <c r="T22">
        <v>-12.02001953125</v>
      </c>
      <c r="U22" s="95">
        <v>45877.444444444445</v>
      </c>
      <c r="V22">
        <v>271.29000854492188</v>
      </c>
      <c r="W22">
        <v>5321823</v>
      </c>
      <c r="X22">
        <v>1.5876217109043506E-3</v>
      </c>
      <c r="Y22">
        <v>0.430023193359375</v>
      </c>
      <c r="Z22" s="95">
        <v>45877.444444444445</v>
      </c>
      <c r="AA22">
        <v>108.75</v>
      </c>
      <c r="AB22">
        <v>2344168</v>
      </c>
      <c r="AC22">
        <v>7.690899232182585E-3</v>
      </c>
      <c r="AD22">
        <v>0.8300018310546875</v>
      </c>
      <c r="AE22" s="95">
        <v>45877.444444444445</v>
      </c>
      <c r="AF22">
        <v>1719.699951171875</v>
      </c>
      <c r="AG22">
        <v>6086</v>
      </c>
      <c r="AH22">
        <v>-2.9569210991819846E-3</v>
      </c>
      <c r="AI22">
        <v>-5.10009765625</v>
      </c>
      <c r="AJ22" s="95">
        <v>45877.444444444445</v>
      </c>
      <c r="AK22">
        <v>1713.5999755859375</v>
      </c>
      <c r="AL22">
        <v>22</v>
      </c>
      <c r="AM22">
        <v>-4.8202849819630996E-3</v>
      </c>
      <c r="AN22">
        <v>-8.300048828125</v>
      </c>
    </row>
    <row r="23" spans="1:40" x14ac:dyDescent="0.35">
      <c r="A23" s="1">
        <v>45877.447916666664</v>
      </c>
      <c r="B23" t="s">
        <v>24</v>
      </c>
      <c r="C23">
        <v>1579.0400390625</v>
      </c>
      <c r="D23">
        <v>1579.6600341796875</v>
      </c>
      <c r="E23">
        <v>1578.3800048828125</v>
      </c>
      <c r="F23">
        <v>1578.52001953125</v>
      </c>
      <c r="G23">
        <v>27624368</v>
      </c>
      <c r="H23">
        <v>-2.0799204333198438E-3</v>
      </c>
      <c r="I23">
        <v>-3.2900390625</v>
      </c>
      <c r="K23" s="95">
        <v>45877.447916666664</v>
      </c>
      <c r="L23">
        <v>1578.52001953125</v>
      </c>
      <c r="M23">
        <v>27624368</v>
      </c>
      <c r="N23">
        <v>-2.0799204333198438E-3</v>
      </c>
      <c r="O23">
        <v>-3.2900390625</v>
      </c>
      <c r="P23" s="95">
        <v>45877.447916666664</v>
      </c>
      <c r="Q23">
        <v>1722.93994140625</v>
      </c>
      <c r="R23">
        <v>12722941</v>
      </c>
      <c r="S23">
        <v>-6.8651666410894929E-3</v>
      </c>
      <c r="T23">
        <v>-11.9100341796875</v>
      </c>
      <c r="U23" s="95">
        <v>45877.447916666664</v>
      </c>
      <c r="V23">
        <v>271.16000366210938</v>
      </c>
      <c r="W23">
        <v>2686984</v>
      </c>
      <c r="X23">
        <v>1.1076509147612426E-3</v>
      </c>
      <c r="Y23">
        <v>0.300018310546875</v>
      </c>
      <c r="Z23" s="95">
        <v>45877.447916666664</v>
      </c>
      <c r="AA23">
        <v>108.68000030517578</v>
      </c>
      <c r="AB23">
        <v>2621815</v>
      </c>
      <c r="AC23">
        <v>7.0422734351858465E-3</v>
      </c>
      <c r="AD23">
        <v>0.76000213623046875</v>
      </c>
      <c r="AE23" s="95">
        <v>45877.447916666664</v>
      </c>
      <c r="AF23">
        <v>1719.800048828125</v>
      </c>
      <c r="AG23">
        <v>3136</v>
      </c>
      <c r="AH23">
        <v>-2.8988867453923909E-3</v>
      </c>
      <c r="AI23">
        <v>-5</v>
      </c>
      <c r="AJ23" s="95">
        <v>45877.447916666664</v>
      </c>
      <c r="AK23">
        <v>1713</v>
      </c>
      <c r="AL23">
        <v>7</v>
      </c>
      <c r="AM23">
        <v>-5.1687230895365414E-3</v>
      </c>
      <c r="AN23">
        <v>-8.9000244140625</v>
      </c>
    </row>
    <row r="24" spans="1:40" x14ac:dyDescent="0.35">
      <c r="A24" s="1">
        <v>45877.451388888891</v>
      </c>
      <c r="B24" t="s">
        <v>24</v>
      </c>
      <c r="C24">
        <v>1578.5400390625</v>
      </c>
      <c r="D24">
        <v>1580.1099853515625</v>
      </c>
      <c r="E24">
        <v>1578.27001953125</v>
      </c>
      <c r="F24">
        <v>1579.8800048828125</v>
      </c>
      <c r="G24">
        <v>18474014</v>
      </c>
      <c r="H24">
        <v>-1.2201551636694884E-3</v>
      </c>
      <c r="I24">
        <v>-1.9300537109375</v>
      </c>
      <c r="K24" s="95">
        <v>45877.451388888891</v>
      </c>
      <c r="L24">
        <v>1579.8800048828125</v>
      </c>
      <c r="M24">
        <v>18474014</v>
      </c>
      <c r="N24">
        <v>-1.2201551636694884E-3</v>
      </c>
      <c r="O24">
        <v>-1.9300537109375</v>
      </c>
      <c r="P24" s="95">
        <v>45877.451388888891</v>
      </c>
      <c r="Q24">
        <v>1724.72998046875</v>
      </c>
      <c r="R24">
        <v>7577497</v>
      </c>
      <c r="S24">
        <v>-5.8333546183263014E-3</v>
      </c>
      <c r="T24">
        <v>-10.1199951171875</v>
      </c>
      <c r="U24" s="95">
        <v>45877.451388888891</v>
      </c>
      <c r="V24">
        <v>271.35000610351563</v>
      </c>
      <c r="W24">
        <v>2242728</v>
      </c>
      <c r="X24">
        <v>1.8091293600164047E-3</v>
      </c>
      <c r="Y24">
        <v>0.490020751953125</v>
      </c>
      <c r="Z24" s="95">
        <v>45877.451388888891</v>
      </c>
      <c r="AA24">
        <v>108.75</v>
      </c>
      <c r="AB24">
        <v>2294484</v>
      </c>
      <c r="AC24">
        <v>7.690899232182585E-3</v>
      </c>
      <c r="AD24">
        <v>0.8300018310546875</v>
      </c>
      <c r="AE24" s="95">
        <v>45877.451388888891</v>
      </c>
      <c r="AF24">
        <v>1721.5</v>
      </c>
      <c r="AG24">
        <v>4468</v>
      </c>
      <c r="AH24">
        <v>-1.9132935613998508E-3</v>
      </c>
      <c r="AI24">
        <v>-3.300048828125</v>
      </c>
      <c r="AJ24" s="95">
        <v>45877.451388888891</v>
      </c>
      <c r="AK24">
        <v>1713.300048828125</v>
      </c>
      <c r="AL24">
        <v>3</v>
      </c>
      <c r="AM24">
        <v>-4.994468589350271E-3</v>
      </c>
      <c r="AN24">
        <v>-8.5999755859375</v>
      </c>
    </row>
    <row r="25" spans="1:40" x14ac:dyDescent="0.35">
      <c r="A25" s="1">
        <v>45877.454861111109</v>
      </c>
      <c r="B25" t="s">
        <v>24</v>
      </c>
      <c r="C25">
        <v>1580.3599853515625</v>
      </c>
      <c r="D25">
        <v>1581.1099853515625</v>
      </c>
      <c r="E25">
        <v>1579.7900390625</v>
      </c>
      <c r="F25">
        <v>1581.02001953125</v>
      </c>
      <c r="G25">
        <v>16773932</v>
      </c>
      <c r="H25">
        <v>-4.9945254691473838E-4</v>
      </c>
      <c r="I25">
        <v>-0.7900390625</v>
      </c>
      <c r="K25" s="95">
        <v>45877.454861111109</v>
      </c>
      <c r="L25">
        <v>1581.02001953125</v>
      </c>
      <c r="M25">
        <v>16773932</v>
      </c>
      <c r="N25">
        <v>-4.9945254691473838E-4</v>
      </c>
      <c r="O25">
        <v>-0.7900390625</v>
      </c>
      <c r="P25" s="95">
        <v>45877.454861111109</v>
      </c>
      <c r="Q25">
        <v>1726</v>
      </c>
      <c r="R25">
        <v>6991169</v>
      </c>
      <c r="S25">
        <v>-5.1012915874460336E-3</v>
      </c>
      <c r="T25">
        <v>-8.8499755859375</v>
      </c>
      <c r="U25" s="95">
        <v>45877.454861111109</v>
      </c>
      <c r="V25">
        <v>271.79000854492188</v>
      </c>
      <c r="W25">
        <v>1700981</v>
      </c>
      <c r="X25">
        <v>3.4335938996387827E-3</v>
      </c>
      <c r="Y25">
        <v>0.930023193359375</v>
      </c>
      <c r="Z25" s="95">
        <v>45877.454861111109</v>
      </c>
      <c r="AA25">
        <v>108.73999786376953</v>
      </c>
      <c r="AB25">
        <v>2014442</v>
      </c>
      <c r="AC25">
        <v>7.5982182054945497E-3</v>
      </c>
      <c r="AD25">
        <v>0.81999969482421875</v>
      </c>
      <c r="AE25" s="95">
        <v>45877.454861111109</v>
      </c>
      <c r="AF25">
        <v>1719.5</v>
      </c>
      <c r="AG25">
        <v>3943</v>
      </c>
      <c r="AH25">
        <v>-3.072848259556807E-3</v>
      </c>
      <c r="AI25">
        <v>-5.300048828125</v>
      </c>
      <c r="AJ25" s="95">
        <v>45877.454861111109</v>
      </c>
      <c r="AK25">
        <v>1715.300048828125</v>
      </c>
      <c r="AL25">
        <v>1</v>
      </c>
      <c r="AM25">
        <v>-3.8329609689060637E-3</v>
      </c>
      <c r="AN25">
        <v>-6.5999755859375</v>
      </c>
    </row>
    <row r="26" spans="1:40" x14ac:dyDescent="0.35">
      <c r="A26" s="1">
        <v>45877.458333333336</v>
      </c>
      <c r="B26" t="s">
        <v>24</v>
      </c>
      <c r="C26">
        <v>1580.719970703125</v>
      </c>
      <c r="D26">
        <v>1581.1400146484375</v>
      </c>
      <c r="E26">
        <v>1580.18994140625</v>
      </c>
      <c r="F26">
        <v>1580.3900146484375</v>
      </c>
      <c r="G26">
        <v>17376584</v>
      </c>
      <c r="H26">
        <v>-8.9773354114016561E-4</v>
      </c>
      <c r="I26">
        <v>-1.4200439453125</v>
      </c>
      <c r="K26" s="95">
        <v>45877.458333333336</v>
      </c>
      <c r="L26">
        <v>1580.3900146484375</v>
      </c>
      <c r="M26">
        <v>17376584</v>
      </c>
      <c r="N26">
        <v>-8.9773354114016561E-4</v>
      </c>
      <c r="O26">
        <v>-1.4200439453125</v>
      </c>
      <c r="P26" s="95">
        <v>45877.458333333336</v>
      </c>
      <c r="Q26">
        <v>1725.47998046875</v>
      </c>
      <c r="R26">
        <v>7335166</v>
      </c>
      <c r="S26">
        <v>-5.4010405793289574E-3</v>
      </c>
      <c r="T26">
        <v>-9.3699951171875</v>
      </c>
      <c r="U26" s="95">
        <v>45877.458333333336</v>
      </c>
      <c r="V26">
        <v>271.69000244140625</v>
      </c>
      <c r="W26">
        <v>1340909</v>
      </c>
      <c r="X26">
        <v>3.0643769280517016E-3</v>
      </c>
      <c r="Y26">
        <v>0.83001708984375</v>
      </c>
      <c r="Z26" s="95">
        <v>45877.458333333336</v>
      </c>
      <c r="AA26">
        <v>108.73999786376953</v>
      </c>
      <c r="AB26">
        <v>1168755</v>
      </c>
      <c r="AC26">
        <v>7.5982182054945497E-3</v>
      </c>
      <c r="AD26">
        <v>0.81999969482421875</v>
      </c>
      <c r="AE26" s="95">
        <v>45877.458333333336</v>
      </c>
      <c r="AF26">
        <v>1719.0999755859375</v>
      </c>
      <c r="AG26">
        <v>2623</v>
      </c>
      <c r="AH26">
        <v>-3.304773353908635E-3</v>
      </c>
      <c r="AI26">
        <v>-5.7000732421875</v>
      </c>
      <c r="AJ26" s="95">
        <v>45877.458333333336</v>
      </c>
      <c r="AK26">
        <v>1713.5</v>
      </c>
      <c r="AL26">
        <v>6</v>
      </c>
      <c r="AM26">
        <v>-4.8783461844254901E-3</v>
      </c>
      <c r="AN26">
        <v>-8.4000244140625</v>
      </c>
    </row>
    <row r="27" spans="1:40" x14ac:dyDescent="0.35">
      <c r="A27" s="1">
        <v>45877.461805555555</v>
      </c>
      <c r="B27" t="s">
        <v>24</v>
      </c>
      <c r="C27">
        <v>1580.3699951171875</v>
      </c>
      <c r="D27">
        <v>1580.8499755859375</v>
      </c>
      <c r="E27">
        <v>1579.1800537109375</v>
      </c>
      <c r="F27">
        <v>1579.72998046875</v>
      </c>
      <c r="G27">
        <v>24449890</v>
      </c>
      <c r="H27">
        <v>-1.3149986711104979E-3</v>
      </c>
      <c r="I27">
        <v>-2.080078125</v>
      </c>
      <c r="K27" s="95">
        <v>45877.461805555555</v>
      </c>
      <c r="L27">
        <v>1579.72998046875</v>
      </c>
      <c r="M27">
        <v>24449890</v>
      </c>
      <c r="N27">
        <v>-1.3149986711104979E-3</v>
      </c>
      <c r="O27">
        <v>-2.080078125</v>
      </c>
      <c r="P27" s="95">
        <v>45877.461805555555</v>
      </c>
      <c r="Q27">
        <v>1724.469970703125</v>
      </c>
      <c r="R27">
        <v>10185406</v>
      </c>
      <c r="S27">
        <v>-5.9832291142677633E-3</v>
      </c>
      <c r="T27">
        <v>-10.3800048828125</v>
      </c>
      <c r="U27" s="95">
        <v>45877.461805555555</v>
      </c>
      <c r="V27">
        <v>271.54998779296875</v>
      </c>
      <c r="W27">
        <v>1707835</v>
      </c>
      <c r="X27">
        <v>2.547450633989594E-3</v>
      </c>
      <c r="Y27">
        <v>0.69000244140625</v>
      </c>
      <c r="Z27" s="95">
        <v>45877.461805555555</v>
      </c>
      <c r="AA27">
        <v>108.79000091552734</v>
      </c>
      <c r="AB27">
        <v>988998</v>
      </c>
      <c r="AC27">
        <v>8.0615526440249718E-3</v>
      </c>
      <c r="AD27">
        <v>0.87000274658203125</v>
      </c>
      <c r="AE27" s="95">
        <v>45877.461805555555</v>
      </c>
      <c r="AF27">
        <v>1719</v>
      </c>
      <c r="AG27">
        <v>4314</v>
      </c>
      <c r="AH27">
        <v>-3.3627369340960465E-3</v>
      </c>
      <c r="AI27">
        <v>-5.800048828125</v>
      </c>
      <c r="AJ27" s="95">
        <v>45877.461805555555</v>
      </c>
      <c r="AK27">
        <v>1712.4000244140625</v>
      </c>
      <c r="AL27">
        <v>20</v>
      </c>
      <c r="AM27">
        <v>-5.5171611971099842E-3</v>
      </c>
      <c r="AN27">
        <v>-9.5</v>
      </c>
    </row>
    <row r="28" spans="1:40" x14ac:dyDescent="0.35">
      <c r="A28" s="1">
        <v>45877.465277777781</v>
      </c>
      <c r="B28" t="s">
        <v>24</v>
      </c>
      <c r="C28">
        <v>1579.4100341796875</v>
      </c>
      <c r="D28">
        <v>1580.22998046875</v>
      </c>
      <c r="E28">
        <v>1579.050048828125</v>
      </c>
      <c r="F28">
        <v>1579.5799560546875</v>
      </c>
      <c r="G28">
        <v>21060359</v>
      </c>
      <c r="H28">
        <v>-1.4098421785515073E-3</v>
      </c>
      <c r="I28">
        <v>-2.2301025390625</v>
      </c>
      <c r="K28" s="95">
        <v>45877.465277777781</v>
      </c>
      <c r="L28">
        <v>1579.5799560546875</v>
      </c>
      <c r="M28">
        <v>21060359</v>
      </c>
      <c r="N28">
        <v>-1.4098421785515073E-3</v>
      </c>
      <c r="O28">
        <v>-2.2301025390625</v>
      </c>
      <c r="P28" s="95">
        <v>45877.465277777781</v>
      </c>
      <c r="Q28">
        <v>1723.9200439453125</v>
      </c>
      <c r="R28">
        <v>9373584</v>
      </c>
      <c r="S28">
        <v>-6.3002171913646111E-3</v>
      </c>
      <c r="T28">
        <v>-10.929931640625</v>
      </c>
      <c r="U28" s="95">
        <v>45877.465277777781</v>
      </c>
      <c r="V28">
        <v>271.26998901367188</v>
      </c>
      <c r="W28">
        <v>2352696</v>
      </c>
      <c r="X28">
        <v>1.5137107150663509E-3</v>
      </c>
      <c r="Y28">
        <v>0.410003662109375</v>
      </c>
      <c r="Z28" s="95">
        <v>45877.465277777781</v>
      </c>
      <c r="AA28">
        <v>108.73999786376953</v>
      </c>
      <c r="AB28">
        <v>1234496</v>
      </c>
      <c r="AC28">
        <v>7.5982182054945497E-3</v>
      </c>
      <c r="AD28">
        <v>0.81999969482421875</v>
      </c>
      <c r="AE28" s="95">
        <v>45877.465277777781</v>
      </c>
      <c r="AF28">
        <v>1720</v>
      </c>
      <c r="AG28">
        <v>2340</v>
      </c>
      <c r="AH28">
        <v>-2.782959585017568E-3</v>
      </c>
      <c r="AI28">
        <v>-4.800048828125</v>
      </c>
      <c r="AJ28" s="95">
        <v>45877.465277777781</v>
      </c>
      <c r="AK28">
        <v>1714.0999755859375</v>
      </c>
      <c r="AL28">
        <v>7</v>
      </c>
      <c r="AM28">
        <v>-4.5299080768520482E-3</v>
      </c>
      <c r="AN28">
        <v>-7.800048828125</v>
      </c>
    </row>
    <row r="29" spans="1:40" x14ac:dyDescent="0.35">
      <c r="A29" s="1">
        <v>45877.46875</v>
      </c>
      <c r="B29" t="s">
        <v>24</v>
      </c>
      <c r="C29">
        <v>1580.050048828125</v>
      </c>
      <c r="D29">
        <v>1580.239990234375</v>
      </c>
      <c r="E29">
        <v>1578.3199462890625</v>
      </c>
      <c r="F29">
        <v>1578.68994140625</v>
      </c>
      <c r="G29">
        <v>21771834</v>
      </c>
      <c r="H29">
        <v>-1.972498006665747E-3</v>
      </c>
      <c r="I29">
        <v>-3.1201171875</v>
      </c>
      <c r="K29" s="95">
        <v>45877.46875</v>
      </c>
      <c r="L29">
        <v>1578.68994140625</v>
      </c>
      <c r="M29">
        <v>21771834</v>
      </c>
      <c r="N29">
        <v>-1.972498006665747E-3</v>
      </c>
      <c r="O29">
        <v>-3.1201171875</v>
      </c>
      <c r="P29" s="95">
        <v>45877.46875</v>
      </c>
      <c r="Q29">
        <v>1722.97998046875</v>
      </c>
      <c r="R29">
        <v>11058117</v>
      </c>
      <c r="S29">
        <v>-6.8420873759867705E-3</v>
      </c>
      <c r="T29">
        <v>-11.8699951171875</v>
      </c>
      <c r="U29" s="95">
        <v>45877.46875</v>
      </c>
      <c r="V29">
        <v>271.1099853515625</v>
      </c>
      <c r="W29">
        <v>2050667</v>
      </c>
      <c r="X29">
        <v>9.2298609436721596E-4</v>
      </c>
      <c r="Y29">
        <v>0.25</v>
      </c>
      <c r="Z29" s="95">
        <v>45877.46875</v>
      </c>
      <c r="AA29">
        <v>108.75</v>
      </c>
      <c r="AB29">
        <v>1420511</v>
      </c>
      <c r="AC29">
        <v>7.690899232182585E-3</v>
      </c>
      <c r="AD29">
        <v>0.8300018310546875</v>
      </c>
      <c r="AE29" s="95">
        <v>45877.46875</v>
      </c>
      <c r="AF29">
        <v>1718.5999755859375</v>
      </c>
      <c r="AG29">
        <v>1898</v>
      </c>
      <c r="AH29">
        <v>-3.594662028447874E-3</v>
      </c>
      <c r="AI29">
        <v>-6.2000732421875</v>
      </c>
      <c r="AJ29" s="95">
        <v>45877.46875</v>
      </c>
      <c r="AK29">
        <v>1711.699951171875</v>
      </c>
      <c r="AL29">
        <v>1</v>
      </c>
      <c r="AM29">
        <v>-5.9237313999449164E-3</v>
      </c>
      <c r="AN29">
        <v>-10.2000732421875</v>
      </c>
    </row>
    <row r="30" spans="1:40" x14ac:dyDescent="0.35">
      <c r="A30" s="1">
        <v>45877.472222222219</v>
      </c>
      <c r="B30" t="s">
        <v>24</v>
      </c>
      <c r="C30">
        <v>1577.260009765625</v>
      </c>
      <c r="D30">
        <v>1578.2099609375</v>
      </c>
      <c r="E30">
        <v>1573.5699462890625</v>
      </c>
      <c r="F30">
        <v>1574.9100341796875</v>
      </c>
      <c r="G30">
        <v>39669747</v>
      </c>
      <c r="H30">
        <v>-4.3621068007347937E-3</v>
      </c>
      <c r="I30">
        <v>-6.9000244140625</v>
      </c>
      <c r="K30" s="95">
        <v>45877.472222222219</v>
      </c>
      <c r="L30">
        <v>1574.9100341796875</v>
      </c>
      <c r="M30">
        <v>39669747</v>
      </c>
      <c r="N30">
        <v>-4.3621068007347937E-3</v>
      </c>
      <c r="O30">
        <v>-6.9000244140625</v>
      </c>
      <c r="P30" s="95">
        <v>45877.472222222219</v>
      </c>
      <c r="Q30">
        <v>1718.3399658203125</v>
      </c>
      <c r="R30">
        <v>16583867</v>
      </c>
      <c r="S30">
        <v>-9.5166786742172452E-3</v>
      </c>
      <c r="T30">
        <v>-16.510009765625</v>
      </c>
      <c r="U30" s="95">
        <v>45877.472222222219</v>
      </c>
      <c r="V30">
        <v>270.47000122070313</v>
      </c>
      <c r="W30">
        <v>4275996</v>
      </c>
      <c r="X30">
        <v>-1.4397997192283512E-3</v>
      </c>
      <c r="Y30">
        <v>-0.389984130859375</v>
      </c>
      <c r="Z30" s="95">
        <v>45877.472222222219</v>
      </c>
      <c r="AA30">
        <v>108.62999725341797</v>
      </c>
      <c r="AB30">
        <v>1843651</v>
      </c>
      <c r="AC30">
        <v>6.5789389966554234E-3</v>
      </c>
      <c r="AD30">
        <v>0.70999908447265625</v>
      </c>
      <c r="AE30" s="95">
        <v>45877.472222222219</v>
      </c>
      <c r="AF30">
        <v>1715</v>
      </c>
      <c r="AG30">
        <v>8035</v>
      </c>
      <c r="AH30">
        <v>-5.6818463304099589E-3</v>
      </c>
      <c r="AI30">
        <v>-9.800048828125</v>
      </c>
      <c r="AJ30" s="95">
        <v>45877.472222222219</v>
      </c>
      <c r="AK30">
        <v>1708.9000244140625</v>
      </c>
      <c r="AL30">
        <v>69</v>
      </c>
      <c r="AM30">
        <v>-7.5497995328873465E-3</v>
      </c>
      <c r="AN30">
        <v>-13</v>
      </c>
    </row>
    <row r="31" spans="1:40" x14ac:dyDescent="0.35">
      <c r="A31" s="1">
        <v>45877.475694444445</v>
      </c>
      <c r="B31" t="s">
        <v>24</v>
      </c>
      <c r="C31">
        <v>1571.6300048828125</v>
      </c>
      <c r="D31">
        <v>1573.6600341796875</v>
      </c>
      <c r="E31">
        <v>1568.5799560546875</v>
      </c>
      <c r="F31">
        <v>1569.199951171875</v>
      </c>
      <c r="G31">
        <v>67126427</v>
      </c>
      <c r="H31">
        <v>-7.9719479297568462E-3</v>
      </c>
      <c r="I31">
        <v>-12.610107421875</v>
      </c>
      <c r="K31" s="95">
        <v>45877.475694444445</v>
      </c>
      <c r="L31">
        <v>1569.199951171875</v>
      </c>
      <c r="M31">
        <v>67126427</v>
      </c>
      <c r="N31">
        <v>-7.9719479297568462E-3</v>
      </c>
      <c r="O31">
        <v>-12.610107421875</v>
      </c>
      <c r="P31" s="95">
        <v>45877.475694444445</v>
      </c>
      <c r="Q31">
        <v>1711.1199951171875</v>
      </c>
      <c r="R31">
        <v>25546262</v>
      </c>
      <c r="S31">
        <v>-1.3678404935697861E-2</v>
      </c>
      <c r="T31">
        <v>-23.72998046875</v>
      </c>
      <c r="U31" s="95">
        <v>45877.475694444445</v>
      </c>
      <c r="V31">
        <v>269.66000366210938</v>
      </c>
      <c r="W31">
        <v>5793382</v>
      </c>
      <c r="X31">
        <v>-4.4302656514420531E-3</v>
      </c>
      <c r="Y31">
        <v>-1.199981689453125</v>
      </c>
      <c r="Z31" s="95">
        <v>45877.475694444445</v>
      </c>
      <c r="AA31">
        <v>108.33000183105469</v>
      </c>
      <c r="AB31">
        <v>4131346</v>
      </c>
      <c r="AC31">
        <v>3.799144450202152E-3</v>
      </c>
      <c r="AD31">
        <v>0.410003662109375</v>
      </c>
      <c r="AE31" s="95">
        <v>45877.475694444445</v>
      </c>
      <c r="AF31">
        <v>1706</v>
      </c>
      <c r="AG31">
        <v>13285</v>
      </c>
      <c r="AH31">
        <v>-1.0899842472116263E-2</v>
      </c>
      <c r="AI31">
        <v>-18.800048828125</v>
      </c>
      <c r="AJ31" s="95">
        <v>45877.475694444445</v>
      </c>
      <c r="AK31">
        <v>1700.5</v>
      </c>
      <c r="AL31">
        <v>63</v>
      </c>
      <c r="AM31">
        <v>-1.2428145717312837E-2</v>
      </c>
      <c r="AN31">
        <v>-21.4000244140625</v>
      </c>
    </row>
    <row r="32" spans="1:40" x14ac:dyDescent="0.35">
      <c r="A32" s="1">
        <v>45877.479166666664</v>
      </c>
      <c r="B32" t="s">
        <v>24</v>
      </c>
      <c r="C32">
        <v>1569.219970703125</v>
      </c>
      <c r="D32">
        <v>1589.5799560546875</v>
      </c>
      <c r="E32">
        <v>1568.949951171875</v>
      </c>
      <c r="F32">
        <v>1568.949951171875</v>
      </c>
      <c r="G32">
        <v>2683076</v>
      </c>
      <c r="H32">
        <v>-8.129994718397357E-3</v>
      </c>
      <c r="I32">
        <v>-12.860107421875</v>
      </c>
      <c r="K32" s="95">
        <v>45877.479166666664</v>
      </c>
      <c r="L32">
        <v>1568.949951171875</v>
      </c>
      <c r="M32">
        <v>2683076</v>
      </c>
      <c r="N32">
        <v>-8.129994718397357E-3</v>
      </c>
      <c r="O32">
        <v>-12.860107421875</v>
      </c>
      <c r="P32" s="95">
        <v>45877.479166666664</v>
      </c>
      <c r="Q32">
        <v>1711.27001953125</v>
      </c>
      <c r="R32">
        <v>104499</v>
      </c>
      <c r="S32">
        <v>-1.3591928055175768E-2</v>
      </c>
      <c r="T32">
        <v>-23.5799560546875</v>
      </c>
      <c r="U32" s="95">
        <v>45877.479166666664</v>
      </c>
      <c r="V32">
        <v>269.57000732421875</v>
      </c>
      <c r="W32">
        <v>64387</v>
      </c>
      <c r="X32">
        <v>-4.762527125110134E-3</v>
      </c>
      <c r="Y32">
        <v>-1.28997802734375</v>
      </c>
      <c r="Z32" s="95">
        <v>45877.479166666664</v>
      </c>
      <c r="AA32">
        <v>108.45999908447266</v>
      </c>
      <c r="AB32">
        <v>46409</v>
      </c>
      <c r="AC32">
        <v>5.0037150175075941E-3</v>
      </c>
      <c r="AD32">
        <v>0.54000091552734375</v>
      </c>
      <c r="AE32" s="95">
        <v>45877.479166666664</v>
      </c>
      <c r="AF32">
        <v>1708.199951171875</v>
      </c>
      <c r="AG32">
        <v>0</v>
      </c>
      <c r="AH32">
        <v>-9.6243606135844838E-3</v>
      </c>
      <c r="AI32">
        <v>-16.60009765625</v>
      </c>
      <c r="AJ32" s="95">
        <v>45877.479166666664</v>
      </c>
      <c r="AK32">
        <v>1703.4000244140625</v>
      </c>
      <c r="AL32">
        <v>0</v>
      </c>
      <c r="AM32">
        <v>-1.0743945489108916E-2</v>
      </c>
      <c r="AN32">
        <v>-18.5</v>
      </c>
    </row>
    <row r="33" spans="1:36" x14ac:dyDescent="0.35">
      <c r="A33" s="1">
        <v>45877.375</v>
      </c>
      <c r="B33" t="s">
        <v>25</v>
      </c>
      <c r="C33">
        <v>1734.8499755859375</v>
      </c>
      <c r="D33">
        <v>1734.8499755859375</v>
      </c>
      <c r="E33">
        <v>1734.8499755859375</v>
      </c>
      <c r="F33">
        <v>1734.8499755859375</v>
      </c>
      <c r="G33">
        <v>0</v>
      </c>
      <c r="H33">
        <v>0</v>
      </c>
      <c r="I33">
        <v>0</v>
      </c>
      <c r="AJ33" s="95"/>
    </row>
    <row r="34" spans="1:36" x14ac:dyDescent="0.35">
      <c r="A34" s="1">
        <v>45877.378472222219</v>
      </c>
      <c r="B34" t="s">
        <v>25</v>
      </c>
      <c r="C34">
        <v>1734.8499755859375</v>
      </c>
      <c r="D34">
        <v>1734.8499755859375</v>
      </c>
      <c r="E34">
        <v>1734.8499755859375</v>
      </c>
      <c r="F34">
        <v>1734.8499755859375</v>
      </c>
      <c r="G34">
        <v>0</v>
      </c>
      <c r="H34">
        <v>0</v>
      </c>
      <c r="I34">
        <v>0</v>
      </c>
      <c r="AJ34" s="95"/>
    </row>
    <row r="35" spans="1:36" x14ac:dyDescent="0.35">
      <c r="A35" s="1">
        <v>45877.381944444445</v>
      </c>
      <c r="B35" t="s">
        <v>25</v>
      </c>
      <c r="C35">
        <v>1734.8499755859375</v>
      </c>
      <c r="D35">
        <v>1734.8499755859375</v>
      </c>
      <c r="E35">
        <v>1734.8499755859375</v>
      </c>
      <c r="F35">
        <v>1734.8499755859375</v>
      </c>
      <c r="G35">
        <v>0</v>
      </c>
      <c r="H35">
        <v>0</v>
      </c>
      <c r="I35">
        <v>0</v>
      </c>
      <c r="AJ35" s="95"/>
    </row>
    <row r="36" spans="1:36" x14ac:dyDescent="0.35">
      <c r="A36" s="1">
        <v>45877.385416666664</v>
      </c>
      <c r="B36" t="s">
        <v>25</v>
      </c>
      <c r="C36">
        <v>1738.4300537109375</v>
      </c>
      <c r="D36">
        <v>1739.8199462890625</v>
      </c>
      <c r="E36">
        <v>1736.6199951171875</v>
      </c>
      <c r="F36">
        <v>1737.4599609375</v>
      </c>
      <c r="G36">
        <v>35343858</v>
      </c>
      <c r="H36">
        <v>1.5044444120771825E-3</v>
      </c>
      <c r="I36">
        <v>2.6099853515625</v>
      </c>
      <c r="AJ36" s="95"/>
    </row>
    <row r="37" spans="1:36" x14ac:dyDescent="0.35">
      <c r="A37" s="1">
        <v>45877.388888888891</v>
      </c>
      <c r="B37" t="s">
        <v>25</v>
      </c>
      <c r="C37">
        <v>1735.6500244140625</v>
      </c>
      <c r="D37">
        <v>1736.4200439453125</v>
      </c>
      <c r="E37">
        <v>1732.93994140625</v>
      </c>
      <c r="F37">
        <v>1734.0699462890625</v>
      </c>
      <c r="G37">
        <v>22806492</v>
      </c>
      <c r="H37">
        <v>-4.4962348782438594E-4</v>
      </c>
      <c r="I37">
        <v>-0.780029296875</v>
      </c>
      <c r="AJ37" s="95"/>
    </row>
    <row r="38" spans="1:36" x14ac:dyDescent="0.35">
      <c r="A38" s="1">
        <v>45877.392361111109</v>
      </c>
      <c r="B38" t="s">
        <v>25</v>
      </c>
      <c r="C38">
        <v>1733.1099853515625</v>
      </c>
      <c r="D38">
        <v>1734.1600341796875</v>
      </c>
      <c r="E38">
        <v>1732.5</v>
      </c>
      <c r="F38">
        <v>1733.5699462890625</v>
      </c>
      <c r="G38">
        <v>18803157</v>
      </c>
      <c r="H38">
        <v>-7.3783284715594848E-4</v>
      </c>
      <c r="I38">
        <v>-1.280029296875</v>
      </c>
      <c r="AJ38" s="95"/>
    </row>
    <row r="39" spans="1:36" x14ac:dyDescent="0.35">
      <c r="A39" s="1">
        <v>45877.395833333336</v>
      </c>
      <c r="B39" t="s">
        <v>25</v>
      </c>
      <c r="C39">
        <v>1733.719970703125</v>
      </c>
      <c r="D39">
        <v>1734.1300048828125</v>
      </c>
      <c r="E39">
        <v>1732.510009765625</v>
      </c>
      <c r="F39">
        <v>1733.4599609375</v>
      </c>
      <c r="G39">
        <v>19275787</v>
      </c>
      <c r="H39">
        <v>-8.0123046257531811E-4</v>
      </c>
      <c r="I39">
        <v>-1.3900146484375</v>
      </c>
      <c r="AJ39" s="95"/>
    </row>
    <row r="40" spans="1:36" x14ac:dyDescent="0.35">
      <c r="A40" s="1">
        <v>45877.399305555555</v>
      </c>
      <c r="B40" t="s">
        <v>25</v>
      </c>
      <c r="C40">
        <v>1733.3699951171875</v>
      </c>
      <c r="D40">
        <v>1734.1400146484375</v>
      </c>
      <c r="E40">
        <v>1731.800048828125</v>
      </c>
      <c r="F40">
        <v>1732.8900146484375</v>
      </c>
      <c r="G40">
        <v>14146344</v>
      </c>
      <c r="H40">
        <v>-1.1297581722235276E-3</v>
      </c>
      <c r="I40">
        <v>-1.9599609375</v>
      </c>
    </row>
    <row r="41" spans="1:36" x14ac:dyDescent="0.35">
      <c r="A41" s="1">
        <v>45877.402777777781</v>
      </c>
      <c r="B41" t="s">
        <v>25</v>
      </c>
      <c r="C41">
        <v>1731.8699951171875</v>
      </c>
      <c r="D41">
        <v>1732.18994140625</v>
      </c>
      <c r="E41">
        <v>1730.449951171875</v>
      </c>
      <c r="F41">
        <v>1730.8399658203125</v>
      </c>
      <c r="G41">
        <v>22097551</v>
      </c>
      <c r="H41">
        <v>-2.3114446909281812E-3</v>
      </c>
      <c r="I41">
        <v>-4.010009765625</v>
      </c>
    </row>
    <row r="42" spans="1:36" x14ac:dyDescent="0.35">
      <c r="A42" s="1">
        <v>45877.40625</v>
      </c>
      <c r="B42" t="s">
        <v>25</v>
      </c>
      <c r="C42">
        <v>1731.27001953125</v>
      </c>
      <c r="D42">
        <v>1731.52001953125</v>
      </c>
      <c r="E42">
        <v>1729.3299560546875</v>
      </c>
      <c r="F42">
        <v>1729.9100341796875</v>
      </c>
      <c r="G42">
        <v>12095571</v>
      </c>
      <c r="H42">
        <v>-2.8474746956615414E-3</v>
      </c>
      <c r="I42">
        <v>-4.93994140625</v>
      </c>
    </row>
    <row r="43" spans="1:36" x14ac:dyDescent="0.35">
      <c r="A43" s="1">
        <v>45877.409722222219</v>
      </c>
      <c r="B43" t="s">
        <v>25</v>
      </c>
      <c r="C43">
        <v>1727.8499755859375</v>
      </c>
      <c r="D43">
        <v>1729.3299560546875</v>
      </c>
      <c r="E43">
        <v>1726.2099609375</v>
      </c>
      <c r="F43">
        <v>1726.43994140625</v>
      </c>
      <c r="G43">
        <v>13646503</v>
      </c>
      <c r="H43">
        <v>-4.8477011257685556E-3</v>
      </c>
      <c r="I43">
        <v>-8.4100341796875</v>
      </c>
    </row>
    <row r="44" spans="1:36" x14ac:dyDescent="0.35">
      <c r="A44" s="1">
        <v>45877.413194444445</v>
      </c>
      <c r="B44" t="s">
        <v>25</v>
      </c>
      <c r="C44">
        <v>1728.6600341796875</v>
      </c>
      <c r="D44">
        <v>1732.9000244140625</v>
      </c>
      <c r="E44">
        <v>1727.5899658203125</v>
      </c>
      <c r="F44">
        <v>1731.260009765625</v>
      </c>
      <c r="G44">
        <v>11223216</v>
      </c>
      <c r="H44">
        <v>-2.0693234981889463E-3</v>
      </c>
      <c r="I44">
        <v>-3.5899658203125</v>
      </c>
    </row>
    <row r="45" spans="1:36" x14ac:dyDescent="0.35">
      <c r="A45" s="1">
        <v>45877.416666666664</v>
      </c>
      <c r="B45" t="s">
        <v>25</v>
      </c>
      <c r="C45">
        <v>1731.260009765625</v>
      </c>
      <c r="D45">
        <v>1733.4599609375</v>
      </c>
      <c r="E45">
        <v>1730.6400146484375</v>
      </c>
      <c r="F45">
        <v>1732.8299560546875</v>
      </c>
      <c r="G45">
        <v>12590539</v>
      </c>
      <c r="H45">
        <v>-1.1643770698776116E-3</v>
      </c>
      <c r="I45">
        <v>-2.02001953125</v>
      </c>
    </row>
    <row r="46" spans="1:36" x14ac:dyDescent="0.35">
      <c r="A46" s="1">
        <v>45877.420138888891</v>
      </c>
      <c r="B46" t="s">
        <v>25</v>
      </c>
      <c r="C46">
        <v>1733.760009765625</v>
      </c>
      <c r="D46">
        <v>1733.8900146484375</v>
      </c>
      <c r="E46">
        <v>1731.550048828125</v>
      </c>
      <c r="F46">
        <v>1732.3299560546875</v>
      </c>
      <c r="G46">
        <v>10954060</v>
      </c>
      <c r="H46">
        <v>-1.4525864292091741E-3</v>
      </c>
      <c r="I46">
        <v>-2.52001953125</v>
      </c>
    </row>
    <row r="47" spans="1:36" x14ac:dyDescent="0.35">
      <c r="A47" s="1">
        <v>45877.423611111109</v>
      </c>
      <c r="B47" t="s">
        <v>25</v>
      </c>
      <c r="C47">
        <v>1732.6300048828125</v>
      </c>
      <c r="D47">
        <v>1732.77001953125</v>
      </c>
      <c r="E47">
        <v>1730.199951171875</v>
      </c>
      <c r="F47">
        <v>1730.4300537109375</v>
      </c>
      <c r="G47">
        <v>7492766</v>
      </c>
      <c r="H47">
        <v>-2.5477257037786177E-3</v>
      </c>
      <c r="I47">
        <v>-4.419921875</v>
      </c>
    </row>
    <row r="48" spans="1:36" x14ac:dyDescent="0.35">
      <c r="A48" s="1">
        <v>45877.427083333336</v>
      </c>
      <c r="B48" t="s">
        <v>25</v>
      </c>
      <c r="C48">
        <v>1730.72998046875</v>
      </c>
      <c r="D48">
        <v>1731.27001953125</v>
      </c>
      <c r="E48">
        <v>1730.0899658203125</v>
      </c>
      <c r="F48">
        <v>1730.6099853515625</v>
      </c>
      <c r="G48">
        <v>6870798</v>
      </c>
      <c r="H48">
        <v>-2.444009738042601E-3</v>
      </c>
      <c r="I48">
        <v>-4.239990234375</v>
      </c>
    </row>
    <row r="49" spans="1:9" x14ac:dyDescent="0.35">
      <c r="A49" s="1">
        <v>45877.430555555555</v>
      </c>
      <c r="B49" t="s">
        <v>25</v>
      </c>
      <c r="C49">
        <v>1731.0799560546875</v>
      </c>
      <c r="D49">
        <v>1731.1800537109375</v>
      </c>
      <c r="E49">
        <v>1729.9599609375</v>
      </c>
      <c r="F49">
        <v>1730.97998046875</v>
      </c>
      <c r="G49">
        <v>8704032</v>
      </c>
      <c r="H49">
        <v>-2.2307376266817694E-3</v>
      </c>
      <c r="I49">
        <v>-3.8699951171875</v>
      </c>
    </row>
    <row r="50" spans="1:9" x14ac:dyDescent="0.35">
      <c r="A50" s="1">
        <v>45877.434027777781</v>
      </c>
      <c r="B50" t="s">
        <v>25</v>
      </c>
      <c r="C50">
        <v>1730.9200439453125</v>
      </c>
      <c r="D50">
        <v>1732.47998046875</v>
      </c>
      <c r="E50">
        <v>1729.989990234375</v>
      </c>
      <c r="F50">
        <v>1731.969970703125</v>
      </c>
      <c r="G50">
        <v>7325298</v>
      </c>
      <c r="H50">
        <v>-1.6600887242943251E-3</v>
      </c>
      <c r="I50">
        <v>-2.8800048828125</v>
      </c>
    </row>
    <row r="51" spans="1:9" x14ac:dyDescent="0.35">
      <c r="A51" s="1">
        <v>45877.4375</v>
      </c>
      <c r="B51" t="s">
        <v>25</v>
      </c>
      <c r="C51">
        <v>1730.97998046875</v>
      </c>
      <c r="D51">
        <v>1731.969970703125</v>
      </c>
      <c r="E51">
        <v>1728.8299560546875</v>
      </c>
      <c r="F51">
        <v>1730.949951171875</v>
      </c>
      <c r="G51">
        <v>9988149</v>
      </c>
      <c r="H51">
        <v>-2.2480470755088114E-3</v>
      </c>
      <c r="I51">
        <v>-3.9000244140625</v>
      </c>
    </row>
    <row r="52" spans="1:9" x14ac:dyDescent="0.35">
      <c r="A52" s="1">
        <v>45877.440972222219</v>
      </c>
      <c r="B52" t="s">
        <v>25</v>
      </c>
      <c r="C52">
        <v>1729.43994140625</v>
      </c>
      <c r="D52">
        <v>1729.4599609375</v>
      </c>
      <c r="E52">
        <v>1725.97998046875</v>
      </c>
      <c r="F52">
        <v>1727.1400146484375</v>
      </c>
      <c r="G52">
        <v>14737270</v>
      </c>
      <c r="H52">
        <v>-4.4441658045364972E-3</v>
      </c>
      <c r="I52">
        <v>-7.7099609375</v>
      </c>
    </row>
    <row r="53" spans="1:9" x14ac:dyDescent="0.35">
      <c r="A53" s="1">
        <v>45877.444444444445</v>
      </c>
      <c r="B53" t="s">
        <v>25</v>
      </c>
      <c r="C53">
        <v>1724.6099853515625</v>
      </c>
      <c r="D53">
        <v>1725.9100341796875</v>
      </c>
      <c r="E53">
        <v>1722.4100341796875</v>
      </c>
      <c r="F53">
        <v>1722.8299560546875</v>
      </c>
      <c r="G53">
        <v>17187558</v>
      </c>
      <c r="H53">
        <v>-6.9285642565088627E-3</v>
      </c>
      <c r="I53">
        <v>-12.02001953125</v>
      </c>
    </row>
    <row r="54" spans="1:9" x14ac:dyDescent="0.35">
      <c r="A54" s="1">
        <v>45877.447916666664</v>
      </c>
      <c r="B54" t="s">
        <v>25</v>
      </c>
      <c r="C54">
        <v>1722.800048828125</v>
      </c>
      <c r="D54">
        <v>1724.010009765625</v>
      </c>
      <c r="E54">
        <v>1722.739990234375</v>
      </c>
      <c r="F54">
        <v>1722.93994140625</v>
      </c>
      <c r="G54">
        <v>12722941</v>
      </c>
      <c r="H54">
        <v>-6.8651666410894929E-3</v>
      </c>
      <c r="I54">
        <v>-11.9100341796875</v>
      </c>
    </row>
    <row r="55" spans="1:9" x14ac:dyDescent="0.35">
      <c r="A55" s="1">
        <v>45877.451388888891</v>
      </c>
      <c r="B55" t="s">
        <v>25</v>
      </c>
      <c r="C55">
        <v>1722.9000244140625</v>
      </c>
      <c r="D55">
        <v>1725.18994140625</v>
      </c>
      <c r="E55">
        <v>1722.5699462890625</v>
      </c>
      <c r="F55">
        <v>1724.72998046875</v>
      </c>
      <c r="G55">
        <v>7577497</v>
      </c>
      <c r="H55">
        <v>-5.8333546183263014E-3</v>
      </c>
      <c r="I55">
        <v>-10.1199951171875</v>
      </c>
    </row>
    <row r="56" spans="1:9" x14ac:dyDescent="0.35">
      <c r="A56" s="1">
        <v>45877.454861111109</v>
      </c>
      <c r="B56" t="s">
        <v>25</v>
      </c>
      <c r="C56">
        <v>1725.27001953125</v>
      </c>
      <c r="D56">
        <v>1726.1700439453125</v>
      </c>
      <c r="E56">
        <v>1724.3299560546875</v>
      </c>
      <c r="F56">
        <v>1726</v>
      </c>
      <c r="G56">
        <v>6991169</v>
      </c>
      <c r="H56">
        <v>-5.1012915874460336E-3</v>
      </c>
      <c r="I56">
        <v>-8.8499755859375</v>
      </c>
    </row>
    <row r="57" spans="1:9" x14ac:dyDescent="0.35">
      <c r="A57" s="1">
        <v>45877.458333333336</v>
      </c>
      <c r="B57" t="s">
        <v>25</v>
      </c>
      <c r="C57">
        <v>1725.4300537109375</v>
      </c>
      <c r="D57">
        <v>1726.8499755859375</v>
      </c>
      <c r="E57">
        <v>1724.780029296875</v>
      </c>
      <c r="F57">
        <v>1725.47998046875</v>
      </c>
      <c r="G57">
        <v>7335166</v>
      </c>
      <c r="H57">
        <v>-5.4010405793289574E-3</v>
      </c>
      <c r="I57">
        <v>-9.3699951171875</v>
      </c>
    </row>
    <row r="58" spans="1:9" x14ac:dyDescent="0.35">
      <c r="A58" s="1">
        <v>45877.461805555555</v>
      </c>
      <c r="B58" t="s">
        <v>25</v>
      </c>
      <c r="C58">
        <v>1725.550048828125</v>
      </c>
      <c r="D58">
        <v>1726.8199462890625</v>
      </c>
      <c r="E58">
        <v>1723.25</v>
      </c>
      <c r="F58">
        <v>1724.469970703125</v>
      </c>
      <c r="G58">
        <v>10185406</v>
      </c>
      <c r="H58">
        <v>-5.9832291142677633E-3</v>
      </c>
      <c r="I58">
        <v>-10.3800048828125</v>
      </c>
    </row>
    <row r="59" spans="1:9" x14ac:dyDescent="0.35">
      <c r="A59" s="1">
        <v>45877.465277777781</v>
      </c>
      <c r="B59" t="s">
        <v>25</v>
      </c>
      <c r="C59">
        <v>1724.02001953125</v>
      </c>
      <c r="D59">
        <v>1725.02001953125</v>
      </c>
      <c r="E59">
        <v>1723.3399658203125</v>
      </c>
      <c r="F59">
        <v>1723.9200439453125</v>
      </c>
      <c r="G59">
        <v>9373584</v>
      </c>
      <c r="H59">
        <v>-6.3002171913646111E-3</v>
      </c>
      <c r="I59">
        <v>-10.929931640625</v>
      </c>
    </row>
    <row r="60" spans="1:9" x14ac:dyDescent="0.35">
      <c r="A60" s="1">
        <v>45877.46875</v>
      </c>
      <c r="B60" t="s">
        <v>25</v>
      </c>
      <c r="C60">
        <v>1724.97998046875</v>
      </c>
      <c r="D60">
        <v>1725.27001953125</v>
      </c>
      <c r="E60">
        <v>1722.469970703125</v>
      </c>
      <c r="F60">
        <v>1722.97998046875</v>
      </c>
      <c r="G60">
        <v>11058117</v>
      </c>
      <c r="H60">
        <v>-6.8420873759867705E-3</v>
      </c>
      <c r="I60">
        <v>-11.8699951171875</v>
      </c>
    </row>
    <row r="61" spans="1:9" x14ac:dyDescent="0.35">
      <c r="A61" s="1">
        <v>45877.472222222219</v>
      </c>
      <c r="B61" t="s">
        <v>25</v>
      </c>
      <c r="C61">
        <v>1721.3699951171875</v>
      </c>
      <c r="D61">
        <v>1722.6300048828125</v>
      </c>
      <c r="E61">
        <v>1716.75</v>
      </c>
      <c r="F61">
        <v>1718.3399658203125</v>
      </c>
      <c r="G61">
        <v>16583867</v>
      </c>
      <c r="H61">
        <v>-9.5166786742172452E-3</v>
      </c>
      <c r="I61">
        <v>-16.510009765625</v>
      </c>
    </row>
    <row r="62" spans="1:9" x14ac:dyDescent="0.35">
      <c r="A62" s="1">
        <v>45877.475694444445</v>
      </c>
      <c r="B62" t="s">
        <v>25</v>
      </c>
      <c r="C62">
        <v>1714.300048828125</v>
      </c>
      <c r="D62">
        <v>1717.0400390625</v>
      </c>
      <c r="E62">
        <v>1710.9000244140625</v>
      </c>
      <c r="F62">
        <v>1711.1199951171875</v>
      </c>
      <c r="G62">
        <v>25546262</v>
      </c>
      <c r="H62">
        <v>-1.3678404935697861E-2</v>
      </c>
      <c r="I62">
        <v>-23.72998046875</v>
      </c>
    </row>
    <row r="63" spans="1:9" x14ac:dyDescent="0.35">
      <c r="A63" s="1">
        <v>45877.479166666664</v>
      </c>
      <c r="B63" t="s">
        <v>25</v>
      </c>
      <c r="C63">
        <v>1712.2099609375</v>
      </c>
      <c r="D63">
        <v>1739.8199462890625</v>
      </c>
      <c r="E63">
        <v>1711.1600341796875</v>
      </c>
      <c r="F63">
        <v>1711.27001953125</v>
      </c>
      <c r="G63">
        <v>104499</v>
      </c>
      <c r="H63">
        <v>-1.3591928055175768E-2</v>
      </c>
      <c r="I63">
        <v>-23.5799560546875</v>
      </c>
    </row>
    <row r="64" spans="1:9" x14ac:dyDescent="0.35">
      <c r="A64" s="1">
        <v>45877.375</v>
      </c>
      <c r="B64" t="s">
        <v>183</v>
      </c>
      <c r="C64">
        <v>271.3599853515625</v>
      </c>
      <c r="D64">
        <v>271.73001098632813</v>
      </c>
      <c r="E64">
        <v>271.3599853515625</v>
      </c>
      <c r="F64">
        <v>271.57998657226563</v>
      </c>
      <c r="G64">
        <v>3294357</v>
      </c>
      <c r="H64">
        <v>2.6582044585456207E-3</v>
      </c>
      <c r="I64">
        <v>0.720001220703125</v>
      </c>
    </row>
    <row r="65" spans="1:9" x14ac:dyDescent="0.35">
      <c r="A65" s="1">
        <v>45877.378472222219</v>
      </c>
      <c r="B65" t="s">
        <v>183</v>
      </c>
      <c r="C65">
        <v>271.69000244140625</v>
      </c>
      <c r="D65">
        <v>272.29998779296875</v>
      </c>
      <c r="E65">
        <v>271.54000854492188</v>
      </c>
      <c r="F65">
        <v>272.20999145507813</v>
      </c>
      <c r="G65">
        <v>2507191</v>
      </c>
      <c r="H65">
        <v>4.9841474434231606E-3</v>
      </c>
      <c r="I65">
        <v>1.350006103515625</v>
      </c>
    </row>
    <row r="66" spans="1:9" x14ac:dyDescent="0.35">
      <c r="A66" s="1">
        <v>45877.381944444445</v>
      </c>
      <c r="B66" t="s">
        <v>183</v>
      </c>
      <c r="C66">
        <v>272.07998657226563</v>
      </c>
      <c r="D66">
        <v>272.17001342773438</v>
      </c>
      <c r="E66">
        <v>271.760009765625</v>
      </c>
      <c r="F66">
        <v>272.1199951171875</v>
      </c>
      <c r="G66">
        <v>3240939</v>
      </c>
      <c r="H66">
        <v>4.6518859697550798E-3</v>
      </c>
      <c r="I66">
        <v>1.260009765625</v>
      </c>
    </row>
    <row r="67" spans="1:9" x14ac:dyDescent="0.35">
      <c r="A67" s="1">
        <v>45877.385416666664</v>
      </c>
      <c r="B67" t="s">
        <v>183</v>
      </c>
      <c r="C67">
        <v>272.05999755859375</v>
      </c>
      <c r="D67">
        <v>272.45999145507813</v>
      </c>
      <c r="E67">
        <v>271.92999267578125</v>
      </c>
      <c r="F67">
        <v>272.1099853515625</v>
      </c>
      <c r="G67">
        <v>3862777</v>
      </c>
      <c r="H67">
        <v>4.6149304718360795E-3</v>
      </c>
      <c r="I67">
        <v>1.25</v>
      </c>
    </row>
    <row r="68" spans="1:9" x14ac:dyDescent="0.35">
      <c r="A68" s="1">
        <v>45877.388888888891</v>
      </c>
      <c r="B68" t="s">
        <v>183</v>
      </c>
      <c r="C68">
        <v>272.55999755859375</v>
      </c>
      <c r="D68">
        <v>272.57000732421875</v>
      </c>
      <c r="E68">
        <v>271.92001342773438</v>
      </c>
      <c r="F68">
        <v>272.04000854492188</v>
      </c>
      <c r="G68">
        <v>4393266</v>
      </c>
      <c r="H68">
        <v>4.3565799940059984E-3</v>
      </c>
      <c r="I68">
        <v>1.180023193359375</v>
      </c>
    </row>
    <row r="69" spans="1:9" x14ac:dyDescent="0.35">
      <c r="A69" s="1">
        <v>45877.392361111109</v>
      </c>
      <c r="B69" t="s">
        <v>183</v>
      </c>
      <c r="C69">
        <v>272.35000610351563</v>
      </c>
      <c r="D69">
        <v>272.52999877929688</v>
      </c>
      <c r="E69">
        <v>272.01998901367188</v>
      </c>
      <c r="F69">
        <v>272.3900146484375</v>
      </c>
      <c r="G69">
        <v>5532432</v>
      </c>
      <c r="H69">
        <v>5.6487830599602955E-3</v>
      </c>
      <c r="I69">
        <v>1.530029296875</v>
      </c>
    </row>
    <row r="70" spans="1:9" x14ac:dyDescent="0.35">
      <c r="A70" s="1">
        <v>45877.395833333336</v>
      </c>
      <c r="B70" t="s">
        <v>183</v>
      </c>
      <c r="C70">
        <v>272.20001220703125</v>
      </c>
      <c r="D70">
        <v>272.42999267578125</v>
      </c>
      <c r="E70">
        <v>271.55999755859375</v>
      </c>
      <c r="F70">
        <v>271.85000610351563</v>
      </c>
      <c r="G70">
        <v>3200907</v>
      </c>
      <c r="H70">
        <v>3.6551015487508364E-3</v>
      </c>
      <c r="I70">
        <v>0.990020751953125</v>
      </c>
    </row>
    <row r="71" spans="1:9" x14ac:dyDescent="0.35">
      <c r="A71" s="1">
        <v>45877.399305555555</v>
      </c>
      <c r="B71" t="s">
        <v>183</v>
      </c>
      <c r="C71">
        <v>271.83999633789063</v>
      </c>
      <c r="D71">
        <v>272.04000854492188</v>
      </c>
      <c r="E71">
        <v>271.57998657226563</v>
      </c>
      <c r="F71">
        <v>271.91000366210938</v>
      </c>
      <c r="G71">
        <v>4264363</v>
      </c>
      <c r="H71">
        <v>3.8766091978628906E-3</v>
      </c>
      <c r="I71">
        <v>1.050018310546875</v>
      </c>
    </row>
    <row r="72" spans="1:9" x14ac:dyDescent="0.35">
      <c r="A72" s="1">
        <v>45877.402777777781</v>
      </c>
      <c r="B72" t="s">
        <v>183</v>
      </c>
      <c r="C72">
        <v>271.85000610351563</v>
      </c>
      <c r="D72">
        <v>271.97000122070313</v>
      </c>
      <c r="E72">
        <v>271.6199951171875</v>
      </c>
      <c r="F72">
        <v>271.66000366210938</v>
      </c>
      <c r="G72">
        <v>3526155</v>
      </c>
      <c r="H72">
        <v>2.9536231034956745E-3</v>
      </c>
      <c r="I72">
        <v>0.800018310546875</v>
      </c>
    </row>
    <row r="73" spans="1:9" x14ac:dyDescent="0.35">
      <c r="A73" s="1">
        <v>45877.40625</v>
      </c>
      <c r="B73" t="s">
        <v>183</v>
      </c>
      <c r="C73">
        <v>271.72000122070313</v>
      </c>
      <c r="D73">
        <v>271.94000244140625</v>
      </c>
      <c r="E73">
        <v>271.42001342773438</v>
      </c>
      <c r="F73">
        <v>271.6099853515625</v>
      </c>
      <c r="G73">
        <v>4115945</v>
      </c>
      <c r="H73">
        <v>2.7689582831016478E-3</v>
      </c>
      <c r="I73">
        <v>0.75</v>
      </c>
    </row>
    <row r="74" spans="1:9" x14ac:dyDescent="0.35">
      <c r="A74" s="1">
        <v>45877.409722222219</v>
      </c>
      <c r="B74" t="s">
        <v>183</v>
      </c>
      <c r="C74">
        <v>271.51998901367188</v>
      </c>
      <c r="D74">
        <v>271.69000244140625</v>
      </c>
      <c r="E74">
        <v>271.17001342773438</v>
      </c>
      <c r="F74">
        <v>271.20999145507813</v>
      </c>
      <c r="G74">
        <v>5071430</v>
      </c>
      <c r="H74">
        <v>1.2922030659542969E-3</v>
      </c>
      <c r="I74">
        <v>0.350006103515625</v>
      </c>
    </row>
    <row r="75" spans="1:9" x14ac:dyDescent="0.35">
      <c r="A75" s="1">
        <v>45877.413194444445</v>
      </c>
      <c r="B75" t="s">
        <v>183</v>
      </c>
      <c r="C75">
        <v>271.10000610351563</v>
      </c>
      <c r="D75">
        <v>271.82000732421875</v>
      </c>
      <c r="E75">
        <v>271.10000610351563</v>
      </c>
      <c r="F75">
        <v>271.66000366210938</v>
      </c>
      <c r="G75">
        <v>4561348</v>
      </c>
      <c r="H75">
        <v>2.9536231034956745E-3</v>
      </c>
      <c r="I75">
        <v>0.800018310546875</v>
      </c>
    </row>
    <row r="76" spans="1:9" x14ac:dyDescent="0.35">
      <c r="A76" s="1">
        <v>45877.416666666664</v>
      </c>
      <c r="B76" t="s">
        <v>183</v>
      </c>
      <c r="C76">
        <v>271.8699951171875</v>
      </c>
      <c r="D76">
        <v>272.1199951171875</v>
      </c>
      <c r="E76">
        <v>271.76998901367188</v>
      </c>
      <c r="F76">
        <v>271.89999389648438</v>
      </c>
      <c r="G76">
        <v>4310406</v>
      </c>
      <c r="H76">
        <v>3.8396536999438908E-3</v>
      </c>
      <c r="I76">
        <v>1.040008544921875</v>
      </c>
    </row>
    <row r="77" spans="1:9" x14ac:dyDescent="0.35">
      <c r="A77" s="1">
        <v>45877.420138888891</v>
      </c>
      <c r="B77" t="s">
        <v>183</v>
      </c>
      <c r="C77">
        <v>272.17999267578125</v>
      </c>
      <c r="D77">
        <v>272.45001220703125</v>
      </c>
      <c r="E77">
        <v>271.98001098632813</v>
      </c>
      <c r="F77">
        <v>272.239990234375</v>
      </c>
      <c r="G77">
        <v>3632942</v>
      </c>
      <c r="H77">
        <v>5.0949012679791881E-3</v>
      </c>
      <c r="I77">
        <v>1.3800048828125</v>
      </c>
    </row>
    <row r="78" spans="1:9" x14ac:dyDescent="0.35">
      <c r="A78" s="1">
        <v>45877.423611111109</v>
      </c>
      <c r="B78" t="s">
        <v>183</v>
      </c>
      <c r="C78">
        <v>272.02999877929688</v>
      </c>
      <c r="D78">
        <v>272.20999145507813</v>
      </c>
      <c r="E78">
        <v>271.80999755859375</v>
      </c>
      <c r="F78">
        <v>272.10000610351563</v>
      </c>
      <c r="G78">
        <v>3766549</v>
      </c>
      <c r="H78">
        <v>4.5780876431180525E-3</v>
      </c>
      <c r="I78">
        <v>1.240020751953125</v>
      </c>
    </row>
    <row r="79" spans="1:9" x14ac:dyDescent="0.35">
      <c r="A79" s="1">
        <v>45877.427083333336</v>
      </c>
      <c r="B79" t="s">
        <v>183</v>
      </c>
      <c r="C79">
        <v>272.41000366210938</v>
      </c>
      <c r="D79">
        <v>272.6099853515625</v>
      </c>
      <c r="E79">
        <v>272.04998779296875</v>
      </c>
      <c r="F79">
        <v>272.39999389648438</v>
      </c>
      <c r="G79">
        <v>5542424</v>
      </c>
      <c r="H79">
        <v>5.6856258886783225E-3</v>
      </c>
      <c r="I79">
        <v>1.540008544921875</v>
      </c>
    </row>
    <row r="80" spans="1:9" x14ac:dyDescent="0.35">
      <c r="A80" s="1">
        <v>45877.430555555555</v>
      </c>
      <c r="B80" t="s">
        <v>183</v>
      </c>
      <c r="C80">
        <v>272.42001342773438</v>
      </c>
      <c r="D80">
        <v>272.67999267578125</v>
      </c>
      <c r="E80">
        <v>272.35000610351563</v>
      </c>
      <c r="F80">
        <v>272.3900146484375</v>
      </c>
      <c r="G80">
        <v>3048056</v>
      </c>
      <c r="H80">
        <v>5.6487830599602955E-3</v>
      </c>
      <c r="I80">
        <v>1.530029296875</v>
      </c>
    </row>
    <row r="81" spans="1:9" x14ac:dyDescent="0.35">
      <c r="A81" s="1">
        <v>45877.434027777781</v>
      </c>
      <c r="B81" t="s">
        <v>183</v>
      </c>
      <c r="C81">
        <v>272.3900146484375</v>
      </c>
      <c r="D81">
        <v>272.54000854492188</v>
      </c>
      <c r="E81">
        <v>272.27999877929688</v>
      </c>
      <c r="F81">
        <v>272.45999145507813</v>
      </c>
      <c r="G81">
        <v>2561426</v>
      </c>
      <c r="H81">
        <v>5.9071335377903766E-3</v>
      </c>
      <c r="I81">
        <v>1.600006103515625</v>
      </c>
    </row>
    <row r="82" spans="1:9" x14ac:dyDescent="0.35">
      <c r="A82" s="1">
        <v>45877.4375</v>
      </c>
      <c r="B82" t="s">
        <v>183</v>
      </c>
      <c r="C82">
        <v>272.6400146484375</v>
      </c>
      <c r="D82">
        <v>272.6400146484375</v>
      </c>
      <c r="E82">
        <v>272.30999755859375</v>
      </c>
      <c r="F82">
        <v>272.41000366210938</v>
      </c>
      <c r="G82">
        <v>2628707</v>
      </c>
      <c r="H82">
        <v>5.7225813865973228E-3</v>
      </c>
      <c r="I82">
        <v>1.550018310546875</v>
      </c>
    </row>
    <row r="83" spans="1:9" x14ac:dyDescent="0.35">
      <c r="A83" s="1">
        <v>45877.440972222219</v>
      </c>
      <c r="B83" t="s">
        <v>183</v>
      </c>
      <c r="C83">
        <v>272.29998779296875</v>
      </c>
      <c r="D83">
        <v>272.32998657226563</v>
      </c>
      <c r="E83">
        <v>272</v>
      </c>
      <c r="F83">
        <v>272.02999877929688</v>
      </c>
      <c r="G83">
        <v>3388930</v>
      </c>
      <c r="H83">
        <v>4.3196244960869989E-3</v>
      </c>
      <c r="I83">
        <v>1.170013427734375</v>
      </c>
    </row>
    <row r="84" spans="1:9" x14ac:dyDescent="0.35">
      <c r="A84" s="1">
        <v>45877.444444444445</v>
      </c>
      <c r="B84" t="s">
        <v>183</v>
      </c>
      <c r="C84">
        <v>272</v>
      </c>
      <c r="D84">
        <v>272.04998779296875</v>
      </c>
      <c r="E84">
        <v>271.20999145507813</v>
      </c>
      <c r="F84">
        <v>271.29000854492188</v>
      </c>
      <c r="G84">
        <v>5321823</v>
      </c>
      <c r="H84">
        <v>1.5876217109043506E-3</v>
      </c>
      <c r="I84">
        <v>0.430023193359375</v>
      </c>
    </row>
    <row r="85" spans="1:9" x14ac:dyDescent="0.35">
      <c r="A85" s="1">
        <v>45877.447916666664</v>
      </c>
      <c r="B85" t="s">
        <v>183</v>
      </c>
      <c r="C85">
        <v>271.29998779296875</v>
      </c>
      <c r="D85">
        <v>271.3900146484375</v>
      </c>
      <c r="E85">
        <v>271.08999633789063</v>
      </c>
      <c r="F85">
        <v>271.16000366210938</v>
      </c>
      <c r="G85">
        <v>2686984</v>
      </c>
      <c r="H85">
        <v>1.1076509147612426E-3</v>
      </c>
      <c r="I85">
        <v>0.300018310546875</v>
      </c>
    </row>
    <row r="86" spans="1:9" x14ac:dyDescent="0.35">
      <c r="A86" s="1">
        <v>45877.451388888891</v>
      </c>
      <c r="B86" t="s">
        <v>183</v>
      </c>
      <c r="C86">
        <v>271.32000732421875</v>
      </c>
      <c r="D86">
        <v>271.489990234375</v>
      </c>
      <c r="E86">
        <v>271.25</v>
      </c>
      <c r="F86">
        <v>271.35000610351563</v>
      </c>
      <c r="G86">
        <v>2242728</v>
      </c>
      <c r="H86">
        <v>1.8091293600164047E-3</v>
      </c>
      <c r="I86">
        <v>0.490020751953125</v>
      </c>
    </row>
    <row r="87" spans="1:9" x14ac:dyDescent="0.35">
      <c r="A87" s="1">
        <v>45877.454861111109</v>
      </c>
      <c r="B87" t="s">
        <v>183</v>
      </c>
      <c r="C87">
        <v>271.57998657226563</v>
      </c>
      <c r="D87">
        <v>271.8699951171875</v>
      </c>
      <c r="E87">
        <v>271.33999633789063</v>
      </c>
      <c r="F87">
        <v>271.79000854492188</v>
      </c>
      <c r="G87">
        <v>1700981</v>
      </c>
      <c r="H87">
        <v>3.4335938996387827E-3</v>
      </c>
      <c r="I87">
        <v>0.930023193359375</v>
      </c>
    </row>
    <row r="88" spans="1:9" x14ac:dyDescent="0.35">
      <c r="A88" s="1">
        <v>45877.458333333336</v>
      </c>
      <c r="B88" t="s">
        <v>183</v>
      </c>
      <c r="C88">
        <v>271.70999145507813</v>
      </c>
      <c r="D88">
        <v>271.8900146484375</v>
      </c>
      <c r="E88">
        <v>271.60000610351563</v>
      </c>
      <c r="F88">
        <v>271.69000244140625</v>
      </c>
      <c r="G88">
        <v>1340909</v>
      </c>
      <c r="H88">
        <v>3.0643769280517016E-3</v>
      </c>
      <c r="I88">
        <v>0.83001708984375</v>
      </c>
    </row>
    <row r="89" spans="1:9" x14ac:dyDescent="0.35">
      <c r="A89" s="1">
        <v>45877.461805555555</v>
      </c>
      <c r="B89" t="s">
        <v>183</v>
      </c>
      <c r="C89">
        <v>271.64999389648438</v>
      </c>
      <c r="D89">
        <v>271.79998779296875</v>
      </c>
      <c r="E89">
        <v>271.39999389648438</v>
      </c>
      <c r="F89">
        <v>271.54998779296875</v>
      </c>
      <c r="G89">
        <v>1707835</v>
      </c>
      <c r="H89">
        <v>2.547450633989594E-3</v>
      </c>
      <c r="I89">
        <v>0.69000244140625</v>
      </c>
    </row>
    <row r="90" spans="1:9" x14ac:dyDescent="0.35">
      <c r="A90" s="1">
        <v>45877.465277777781</v>
      </c>
      <c r="B90" t="s">
        <v>183</v>
      </c>
      <c r="C90">
        <v>271.42001342773438</v>
      </c>
      <c r="D90">
        <v>271.51998901367188</v>
      </c>
      <c r="E90">
        <v>271.239990234375</v>
      </c>
      <c r="F90">
        <v>271.26998901367188</v>
      </c>
      <c r="G90">
        <v>2352696</v>
      </c>
      <c r="H90">
        <v>1.5137107150663509E-3</v>
      </c>
      <c r="I90">
        <v>0.410003662109375</v>
      </c>
    </row>
    <row r="91" spans="1:9" x14ac:dyDescent="0.35">
      <c r="A91" s="1">
        <v>45877.46875</v>
      </c>
      <c r="B91" t="s">
        <v>183</v>
      </c>
      <c r="C91">
        <v>271.22000122070313</v>
      </c>
      <c r="D91">
        <v>271.3800048828125</v>
      </c>
      <c r="E91">
        <v>271.05999755859375</v>
      </c>
      <c r="F91">
        <v>271.1099853515625</v>
      </c>
      <c r="G91">
        <v>2050667</v>
      </c>
      <c r="H91">
        <v>9.2298609436721596E-4</v>
      </c>
      <c r="I91">
        <v>0.25</v>
      </c>
    </row>
    <row r="92" spans="1:9" x14ac:dyDescent="0.35">
      <c r="A92" s="1">
        <v>45877.472222222219</v>
      </c>
      <c r="B92" t="s">
        <v>183</v>
      </c>
      <c r="C92">
        <v>271.01998901367188</v>
      </c>
      <c r="D92">
        <v>271.1400146484375</v>
      </c>
      <c r="E92">
        <v>270.1400146484375</v>
      </c>
      <c r="F92">
        <v>270.47000122070313</v>
      </c>
      <c r="G92">
        <v>4275996</v>
      </c>
      <c r="H92">
        <v>-1.4397997192283512E-3</v>
      </c>
      <c r="I92">
        <v>-0.389984130859375</v>
      </c>
    </row>
    <row r="93" spans="1:9" x14ac:dyDescent="0.35">
      <c r="A93" s="1">
        <v>45877.475694444445</v>
      </c>
      <c r="B93" t="s">
        <v>183</v>
      </c>
      <c r="C93">
        <v>270.05999755859375</v>
      </c>
      <c r="D93">
        <v>270.22000122070313</v>
      </c>
      <c r="E93">
        <v>269.48001098632813</v>
      </c>
      <c r="F93">
        <v>269.66000366210938</v>
      </c>
      <c r="G93">
        <v>5793382</v>
      </c>
      <c r="H93">
        <v>-4.4302656514420531E-3</v>
      </c>
      <c r="I93">
        <v>-1.199981689453125</v>
      </c>
    </row>
    <row r="94" spans="1:9" x14ac:dyDescent="0.35">
      <c r="A94" s="1">
        <v>45877.479166666664</v>
      </c>
      <c r="B94" t="s">
        <v>183</v>
      </c>
      <c r="C94">
        <v>269.57998657226563</v>
      </c>
      <c r="D94">
        <v>272.67999267578125</v>
      </c>
      <c r="E94">
        <v>269.57000732421875</v>
      </c>
      <c r="F94">
        <v>269.57000732421875</v>
      </c>
      <c r="G94">
        <v>64387</v>
      </c>
      <c r="H94">
        <v>-4.762527125110134E-3</v>
      </c>
      <c r="I94">
        <v>-1.28997802734375</v>
      </c>
    </row>
    <row r="95" spans="1:9" x14ac:dyDescent="0.35">
      <c r="A95" s="1">
        <v>45877.375</v>
      </c>
      <c r="B95" t="s">
        <v>184</v>
      </c>
      <c r="C95">
        <v>108.25</v>
      </c>
      <c r="D95">
        <v>108.58000183105469</v>
      </c>
      <c r="E95">
        <v>108.16000366210938</v>
      </c>
      <c r="F95">
        <v>108.47000122070313</v>
      </c>
      <c r="G95">
        <v>4736795</v>
      </c>
      <c r="H95">
        <v>5.0963960441956294E-3</v>
      </c>
      <c r="I95">
        <v>0.5500030517578125</v>
      </c>
    </row>
    <row r="96" spans="1:9" x14ac:dyDescent="0.35">
      <c r="A96" s="1">
        <v>45877.378472222219</v>
      </c>
      <c r="B96" t="s">
        <v>184</v>
      </c>
      <c r="C96">
        <v>108.69000244140625</v>
      </c>
      <c r="D96">
        <v>108.87000274658203</v>
      </c>
      <c r="E96">
        <v>108.58999633789063</v>
      </c>
      <c r="F96">
        <v>108.77999877929688</v>
      </c>
      <c r="G96">
        <v>6003050</v>
      </c>
      <c r="H96">
        <v>7.9688716173369374E-3</v>
      </c>
      <c r="I96">
        <v>0.8600006103515625</v>
      </c>
    </row>
    <row r="97" spans="1:9" x14ac:dyDescent="0.35">
      <c r="A97" s="1">
        <v>45877.381944444445</v>
      </c>
      <c r="B97" t="s">
        <v>184</v>
      </c>
      <c r="C97">
        <v>108.88999938964844</v>
      </c>
      <c r="D97">
        <v>109.08999633789063</v>
      </c>
      <c r="E97">
        <v>108.83000183105469</v>
      </c>
      <c r="F97">
        <v>109.08999633789063</v>
      </c>
      <c r="G97">
        <v>5003320</v>
      </c>
      <c r="H97">
        <v>1.0841347190478244E-2</v>
      </c>
      <c r="I97">
        <v>1.1699981689453125</v>
      </c>
    </row>
    <row r="98" spans="1:9" x14ac:dyDescent="0.35">
      <c r="A98" s="1">
        <v>45877.385416666664</v>
      </c>
      <c r="B98" t="s">
        <v>184</v>
      </c>
      <c r="C98">
        <v>109.18000030517578</v>
      </c>
      <c r="D98">
        <v>109.23000335693359</v>
      </c>
      <c r="E98">
        <v>109.08000183105469</v>
      </c>
      <c r="F98">
        <v>109.12000274658203</v>
      </c>
      <c r="G98">
        <v>4637177</v>
      </c>
      <c r="H98">
        <v>1.1119390270542351E-2</v>
      </c>
      <c r="I98">
        <v>1.2000045776367188</v>
      </c>
    </row>
    <row r="99" spans="1:9" x14ac:dyDescent="0.35">
      <c r="A99" s="1">
        <v>45877.388888888891</v>
      </c>
      <c r="B99" t="s">
        <v>184</v>
      </c>
      <c r="C99">
        <v>109.16999816894531</v>
      </c>
      <c r="D99">
        <v>109.20999908447266</v>
      </c>
      <c r="E99">
        <v>109.08999633789063</v>
      </c>
      <c r="F99">
        <v>109.18000030517578</v>
      </c>
      <c r="G99">
        <v>4328931</v>
      </c>
      <c r="H99">
        <v>1.1675335040851054E-2</v>
      </c>
      <c r="I99">
        <v>1.2600021362304688</v>
      </c>
    </row>
    <row r="100" spans="1:9" x14ac:dyDescent="0.35">
      <c r="A100" s="1">
        <v>45877.392361111109</v>
      </c>
      <c r="B100" t="s">
        <v>184</v>
      </c>
      <c r="C100">
        <v>109.12000274658203</v>
      </c>
      <c r="D100">
        <v>109.16999816894531</v>
      </c>
      <c r="E100">
        <v>109.02999877929688</v>
      </c>
      <c r="F100">
        <v>109.09999847412109</v>
      </c>
      <c r="G100">
        <v>4438073</v>
      </c>
      <c r="H100">
        <v>1.093402821716628E-2</v>
      </c>
      <c r="I100">
        <v>1.1800003051757813</v>
      </c>
    </row>
    <row r="101" spans="1:9" x14ac:dyDescent="0.35">
      <c r="A101" s="1">
        <v>45877.395833333336</v>
      </c>
      <c r="B101" t="s">
        <v>184</v>
      </c>
      <c r="C101">
        <v>108.95999908447266</v>
      </c>
      <c r="D101">
        <v>109.02999877929688</v>
      </c>
      <c r="E101">
        <v>108.91000366210938</v>
      </c>
      <c r="F101">
        <v>108.94999694824219</v>
      </c>
      <c r="G101">
        <v>3427658</v>
      </c>
      <c r="H101">
        <v>9.5440955964847668E-3</v>
      </c>
      <c r="I101">
        <v>1.029998779296875</v>
      </c>
    </row>
    <row r="102" spans="1:9" x14ac:dyDescent="0.35">
      <c r="A102" s="1">
        <v>45877.399305555555</v>
      </c>
      <c r="B102" t="s">
        <v>184</v>
      </c>
      <c r="C102">
        <v>109.01999664306641</v>
      </c>
      <c r="D102">
        <v>109.05999755859375</v>
      </c>
      <c r="E102">
        <v>108.87999725341797</v>
      </c>
      <c r="F102">
        <v>108.94000244140625</v>
      </c>
      <c r="G102">
        <v>2383290</v>
      </c>
      <c r="H102">
        <v>9.451485264706485E-3</v>
      </c>
      <c r="I102">
        <v>1.0200042724609375</v>
      </c>
    </row>
    <row r="103" spans="1:9" x14ac:dyDescent="0.35">
      <c r="A103" s="1">
        <v>45877.402777777781</v>
      </c>
      <c r="B103" t="s">
        <v>184</v>
      </c>
      <c r="C103">
        <v>108.90000152587891</v>
      </c>
      <c r="D103">
        <v>108.91000366210938</v>
      </c>
      <c r="E103">
        <v>108.83000183105469</v>
      </c>
      <c r="F103">
        <v>108.84999847412109</v>
      </c>
      <c r="G103">
        <v>3147950</v>
      </c>
      <c r="H103">
        <v>8.617497414333675E-3</v>
      </c>
      <c r="I103">
        <v>0.93000030517578125</v>
      </c>
    </row>
    <row r="104" spans="1:9" x14ac:dyDescent="0.35">
      <c r="A104" s="1">
        <v>45877.40625</v>
      </c>
      <c r="B104" t="s">
        <v>184</v>
      </c>
      <c r="C104">
        <v>108.80999755859375</v>
      </c>
      <c r="D104">
        <v>108.88999938964844</v>
      </c>
      <c r="E104">
        <v>108.80999755859375</v>
      </c>
      <c r="F104">
        <v>108.84999847412109</v>
      </c>
      <c r="G104">
        <v>2507686</v>
      </c>
      <c r="H104">
        <v>8.617497414333675E-3</v>
      </c>
      <c r="I104">
        <v>0.93000030517578125</v>
      </c>
    </row>
    <row r="105" spans="1:9" x14ac:dyDescent="0.35">
      <c r="A105" s="1">
        <v>45877.409722222219</v>
      </c>
      <c r="B105" t="s">
        <v>184</v>
      </c>
      <c r="C105">
        <v>108.83000183105469</v>
      </c>
      <c r="D105">
        <v>108.86000061035156</v>
      </c>
      <c r="E105">
        <v>108.69000244140625</v>
      </c>
      <c r="F105">
        <v>108.75</v>
      </c>
      <c r="G105">
        <v>4259398</v>
      </c>
      <c r="H105">
        <v>7.690899232182585E-3</v>
      </c>
      <c r="I105">
        <v>0.8300018310546875</v>
      </c>
    </row>
    <row r="106" spans="1:9" x14ac:dyDescent="0.35">
      <c r="A106" s="1">
        <v>45877.413194444445</v>
      </c>
      <c r="B106" t="s">
        <v>184</v>
      </c>
      <c r="C106">
        <v>108.73999786376953</v>
      </c>
      <c r="D106">
        <v>108.83999633789063</v>
      </c>
      <c r="E106">
        <v>108.69000244140625</v>
      </c>
      <c r="F106">
        <v>108.79000091552734</v>
      </c>
      <c r="G106">
        <v>2322913</v>
      </c>
      <c r="H106">
        <v>8.0615526440249718E-3</v>
      </c>
      <c r="I106">
        <v>0.87000274658203125</v>
      </c>
    </row>
    <row r="107" spans="1:9" x14ac:dyDescent="0.35">
      <c r="A107" s="1">
        <v>45877.416666666664</v>
      </c>
      <c r="B107" t="s">
        <v>184</v>
      </c>
      <c r="C107">
        <v>108.84999847412109</v>
      </c>
      <c r="D107">
        <v>108.88999938964844</v>
      </c>
      <c r="E107">
        <v>108.76999664306641</v>
      </c>
      <c r="F107">
        <v>108.83000183105469</v>
      </c>
      <c r="G107">
        <v>2609126</v>
      </c>
      <c r="H107">
        <v>8.4322060558673587E-3</v>
      </c>
      <c r="I107">
        <v>0.910003662109375</v>
      </c>
    </row>
    <row r="108" spans="1:9" x14ac:dyDescent="0.35">
      <c r="A108" s="1">
        <v>45877.420138888891</v>
      </c>
      <c r="B108" t="s">
        <v>184</v>
      </c>
      <c r="C108">
        <v>108.90000152587891</v>
      </c>
      <c r="D108">
        <v>108.90000152587891</v>
      </c>
      <c r="E108">
        <v>108.76999664306641</v>
      </c>
      <c r="F108">
        <v>108.80000305175781</v>
      </c>
      <c r="G108">
        <v>2132491</v>
      </c>
      <c r="H108">
        <v>8.154233670713008E-3</v>
      </c>
      <c r="I108">
        <v>0.8800048828125</v>
      </c>
    </row>
    <row r="109" spans="1:9" x14ac:dyDescent="0.35">
      <c r="A109" s="1">
        <v>45877.423611111109</v>
      </c>
      <c r="B109" t="s">
        <v>184</v>
      </c>
      <c r="C109">
        <v>108.83000183105469</v>
      </c>
      <c r="D109">
        <v>108.88999938964844</v>
      </c>
      <c r="E109">
        <v>108.73000335693359</v>
      </c>
      <c r="F109">
        <v>108.87000274658203</v>
      </c>
      <c r="G109">
        <v>2271552</v>
      </c>
      <c r="H109">
        <v>8.8028594677097474E-3</v>
      </c>
      <c r="I109">
        <v>0.95000457763671875</v>
      </c>
    </row>
    <row r="110" spans="1:9" x14ac:dyDescent="0.35">
      <c r="A110" s="1">
        <v>45877.427083333336</v>
      </c>
      <c r="B110" t="s">
        <v>184</v>
      </c>
      <c r="C110">
        <v>108.81999969482422</v>
      </c>
      <c r="D110">
        <v>108.86000061035156</v>
      </c>
      <c r="E110">
        <v>108.76000213623047</v>
      </c>
      <c r="F110">
        <v>108.84999847412109</v>
      </c>
      <c r="G110">
        <v>3054648</v>
      </c>
      <c r="H110">
        <v>8.617497414333675E-3</v>
      </c>
      <c r="I110">
        <v>0.93000030517578125</v>
      </c>
    </row>
    <row r="111" spans="1:9" x14ac:dyDescent="0.35">
      <c r="A111" s="1">
        <v>45877.430555555555</v>
      </c>
      <c r="B111" t="s">
        <v>184</v>
      </c>
      <c r="C111">
        <v>108.83000183105469</v>
      </c>
      <c r="D111">
        <v>108.90000152587891</v>
      </c>
      <c r="E111">
        <v>108.79000091552734</v>
      </c>
      <c r="F111">
        <v>108.90000152587891</v>
      </c>
      <c r="G111">
        <v>2802852</v>
      </c>
      <c r="H111">
        <v>9.0808318528640981E-3</v>
      </c>
      <c r="I111">
        <v>0.98000335693359375</v>
      </c>
    </row>
    <row r="112" spans="1:9" x14ac:dyDescent="0.35">
      <c r="A112" s="1">
        <v>45877.434027777781</v>
      </c>
      <c r="B112" t="s">
        <v>184</v>
      </c>
      <c r="C112">
        <v>108.91000366210938</v>
      </c>
      <c r="D112">
        <v>108.94999694824219</v>
      </c>
      <c r="E112">
        <v>108.87000274658203</v>
      </c>
      <c r="F112">
        <v>108.90000152587891</v>
      </c>
      <c r="G112">
        <v>3052365</v>
      </c>
      <c r="H112">
        <v>9.0808318528640981E-3</v>
      </c>
      <c r="I112">
        <v>0.98000335693359375</v>
      </c>
    </row>
    <row r="113" spans="1:9" x14ac:dyDescent="0.35">
      <c r="A113" s="1">
        <v>45877.4375</v>
      </c>
      <c r="B113" t="s">
        <v>184</v>
      </c>
      <c r="C113">
        <v>108.94999694824219</v>
      </c>
      <c r="D113">
        <v>109.02999877929688</v>
      </c>
      <c r="E113">
        <v>108.88999938964844</v>
      </c>
      <c r="F113">
        <v>109.02999877929688</v>
      </c>
      <c r="G113">
        <v>3195934</v>
      </c>
      <c r="H113">
        <v>1.0285402420169541E-2</v>
      </c>
      <c r="I113">
        <v>1.1100006103515625</v>
      </c>
    </row>
    <row r="114" spans="1:9" x14ac:dyDescent="0.35">
      <c r="A114" s="1">
        <v>45877.440972222219</v>
      </c>
      <c r="B114" t="s">
        <v>184</v>
      </c>
      <c r="C114">
        <v>109.01000213623047</v>
      </c>
      <c r="D114">
        <v>109.02999877929688</v>
      </c>
      <c r="E114">
        <v>108.86000061035156</v>
      </c>
      <c r="F114">
        <v>108.87000274658203</v>
      </c>
      <c r="G114">
        <v>1647786</v>
      </c>
      <c r="H114">
        <v>8.8028594677097474E-3</v>
      </c>
      <c r="I114">
        <v>0.95000457763671875</v>
      </c>
    </row>
    <row r="115" spans="1:9" x14ac:dyDescent="0.35">
      <c r="A115" s="1">
        <v>45877.444444444445</v>
      </c>
      <c r="B115" t="s">
        <v>184</v>
      </c>
      <c r="C115">
        <v>108.79000091552734</v>
      </c>
      <c r="D115">
        <v>108.90000152587891</v>
      </c>
      <c r="E115">
        <v>108.73999786376953</v>
      </c>
      <c r="F115">
        <v>108.75</v>
      </c>
      <c r="G115">
        <v>2344168</v>
      </c>
      <c r="H115">
        <v>7.690899232182585E-3</v>
      </c>
      <c r="I115">
        <v>0.8300018310546875</v>
      </c>
    </row>
    <row r="116" spans="1:9" x14ac:dyDescent="0.35">
      <c r="A116" s="1">
        <v>45877.447916666664</v>
      </c>
      <c r="B116" t="s">
        <v>184</v>
      </c>
      <c r="C116">
        <v>108.70999908447266</v>
      </c>
      <c r="D116">
        <v>108.73999786376953</v>
      </c>
      <c r="E116">
        <v>108.51000213623047</v>
      </c>
      <c r="F116">
        <v>108.68000030517578</v>
      </c>
      <c r="G116">
        <v>2621815</v>
      </c>
      <c r="H116">
        <v>7.0422734351858465E-3</v>
      </c>
      <c r="I116">
        <v>0.76000213623046875</v>
      </c>
    </row>
    <row r="117" spans="1:9" x14ac:dyDescent="0.35">
      <c r="A117" s="1">
        <v>45877.451388888891</v>
      </c>
      <c r="B117" t="s">
        <v>184</v>
      </c>
      <c r="C117">
        <v>108.68000030517578</v>
      </c>
      <c r="D117">
        <v>108.76999664306641</v>
      </c>
      <c r="E117">
        <v>108.65000152587891</v>
      </c>
      <c r="F117">
        <v>108.75</v>
      </c>
      <c r="G117">
        <v>2294484</v>
      </c>
      <c r="H117">
        <v>7.690899232182585E-3</v>
      </c>
      <c r="I117">
        <v>0.8300018310546875</v>
      </c>
    </row>
    <row r="118" spans="1:9" x14ac:dyDescent="0.35">
      <c r="A118" s="1">
        <v>45877.454861111109</v>
      </c>
      <c r="B118" t="s">
        <v>184</v>
      </c>
      <c r="C118">
        <v>108.75</v>
      </c>
      <c r="D118">
        <v>108.76000213623047</v>
      </c>
      <c r="E118">
        <v>108.68000030517578</v>
      </c>
      <c r="F118">
        <v>108.73999786376953</v>
      </c>
      <c r="G118">
        <v>2014442</v>
      </c>
      <c r="H118">
        <v>7.5982182054945497E-3</v>
      </c>
      <c r="I118">
        <v>0.81999969482421875</v>
      </c>
    </row>
    <row r="119" spans="1:9" x14ac:dyDescent="0.35">
      <c r="A119" s="1">
        <v>45877.458333333336</v>
      </c>
      <c r="B119" t="s">
        <v>184</v>
      </c>
      <c r="C119">
        <v>108.70999908447266</v>
      </c>
      <c r="D119">
        <v>108.76000213623047</v>
      </c>
      <c r="E119">
        <v>108.69999694824219</v>
      </c>
      <c r="F119">
        <v>108.73999786376953</v>
      </c>
      <c r="G119">
        <v>1168755</v>
      </c>
      <c r="H119">
        <v>7.5982182054945497E-3</v>
      </c>
      <c r="I119">
        <v>0.81999969482421875</v>
      </c>
    </row>
    <row r="120" spans="1:9" x14ac:dyDescent="0.35">
      <c r="A120" s="1">
        <v>45877.461805555555</v>
      </c>
      <c r="B120" t="s">
        <v>184</v>
      </c>
      <c r="C120">
        <v>108.73999786376953</v>
      </c>
      <c r="D120">
        <v>108.86000061035156</v>
      </c>
      <c r="E120">
        <v>108.73000335693359</v>
      </c>
      <c r="F120">
        <v>108.79000091552734</v>
      </c>
      <c r="G120">
        <v>988998</v>
      </c>
      <c r="H120">
        <v>8.0615526440249718E-3</v>
      </c>
      <c r="I120">
        <v>0.87000274658203125</v>
      </c>
    </row>
    <row r="121" spans="1:9" x14ac:dyDescent="0.35">
      <c r="A121" s="1">
        <v>45877.465277777781</v>
      </c>
      <c r="B121" t="s">
        <v>184</v>
      </c>
      <c r="C121">
        <v>108.80999755859375</v>
      </c>
      <c r="D121">
        <v>108.81999969482422</v>
      </c>
      <c r="E121">
        <v>108.73000335693359</v>
      </c>
      <c r="F121">
        <v>108.73999786376953</v>
      </c>
      <c r="G121">
        <v>1234496</v>
      </c>
      <c r="H121">
        <v>7.5982182054945497E-3</v>
      </c>
      <c r="I121">
        <v>0.81999969482421875</v>
      </c>
    </row>
    <row r="122" spans="1:9" x14ac:dyDescent="0.35">
      <c r="A122" s="1">
        <v>45877.46875</v>
      </c>
      <c r="B122" t="s">
        <v>184</v>
      </c>
      <c r="C122">
        <v>108.80000305175781</v>
      </c>
      <c r="D122">
        <v>108.81999969482422</v>
      </c>
      <c r="E122">
        <v>108.69999694824219</v>
      </c>
      <c r="F122">
        <v>108.75</v>
      </c>
      <c r="G122">
        <v>1420511</v>
      </c>
      <c r="H122">
        <v>7.690899232182585E-3</v>
      </c>
      <c r="I122">
        <v>0.8300018310546875</v>
      </c>
    </row>
    <row r="123" spans="1:9" x14ac:dyDescent="0.35">
      <c r="A123" s="1">
        <v>45877.472222222219</v>
      </c>
      <c r="B123" t="s">
        <v>184</v>
      </c>
      <c r="C123">
        <v>108.72000122070313</v>
      </c>
      <c r="D123">
        <v>108.73999786376953</v>
      </c>
      <c r="E123">
        <v>108.58000183105469</v>
      </c>
      <c r="F123">
        <v>108.62999725341797</v>
      </c>
      <c r="G123">
        <v>1843651</v>
      </c>
      <c r="H123">
        <v>6.5789389966554234E-3</v>
      </c>
      <c r="I123">
        <v>0.70999908447265625</v>
      </c>
    </row>
    <row r="124" spans="1:9" x14ac:dyDescent="0.35">
      <c r="A124" s="1">
        <v>45877.475694444445</v>
      </c>
      <c r="B124" t="s">
        <v>184</v>
      </c>
      <c r="C124">
        <v>108.56999969482422</v>
      </c>
      <c r="D124">
        <v>108.56999969482422</v>
      </c>
      <c r="E124">
        <v>108.33000183105469</v>
      </c>
      <c r="F124">
        <v>108.33000183105469</v>
      </c>
      <c r="G124">
        <v>4131346</v>
      </c>
      <c r="H124">
        <v>3.799144450202152E-3</v>
      </c>
      <c r="I124">
        <v>0.410003662109375</v>
      </c>
    </row>
    <row r="125" spans="1:9" x14ac:dyDescent="0.35">
      <c r="A125" s="1">
        <v>45877.479166666664</v>
      </c>
      <c r="B125" t="s">
        <v>184</v>
      </c>
      <c r="C125">
        <v>108.51000213623047</v>
      </c>
      <c r="D125">
        <v>109.23000335693359</v>
      </c>
      <c r="E125">
        <v>108.16000366210938</v>
      </c>
      <c r="F125">
        <v>108.45999908447266</v>
      </c>
      <c r="G125">
        <v>46409</v>
      </c>
      <c r="H125">
        <v>5.0037150175075941E-3</v>
      </c>
      <c r="I125">
        <v>0.54000091552734375</v>
      </c>
    </row>
    <row r="126" spans="1:9" x14ac:dyDescent="0.35">
      <c r="A126" s="1">
        <v>45877.375</v>
      </c>
      <c r="B126" t="s">
        <v>39</v>
      </c>
      <c r="C126">
        <v>1729.4000244140625</v>
      </c>
      <c r="D126">
        <v>1729.800048828125</v>
      </c>
      <c r="E126">
        <v>1726.699951171875</v>
      </c>
      <c r="F126">
        <v>1727.199951171875</v>
      </c>
      <c r="G126">
        <v>6108</v>
      </c>
      <c r="H126">
        <v>1.3914090189066017E-3</v>
      </c>
      <c r="I126">
        <v>2.39990234375</v>
      </c>
    </row>
    <row r="127" spans="1:9" x14ac:dyDescent="0.35">
      <c r="A127" s="1">
        <v>45877.378472222219</v>
      </c>
      <c r="B127" t="s">
        <v>39</v>
      </c>
      <c r="C127">
        <v>1728</v>
      </c>
      <c r="D127">
        <v>1730</v>
      </c>
      <c r="E127">
        <v>1727.4000244140625</v>
      </c>
      <c r="F127">
        <v>1729.5</v>
      </c>
      <c r="G127">
        <v>2445</v>
      </c>
      <c r="H127">
        <v>2.7249252312279743E-3</v>
      </c>
      <c r="I127">
        <v>4.699951171875</v>
      </c>
    </row>
    <row r="128" spans="1:9" x14ac:dyDescent="0.35">
      <c r="A128" s="1">
        <v>45877.381944444445</v>
      </c>
      <c r="B128" t="s">
        <v>39</v>
      </c>
      <c r="C128">
        <v>1729.699951171875</v>
      </c>
      <c r="D128">
        <v>1730.199951171875</v>
      </c>
      <c r="E128">
        <v>1726.5999755859375</v>
      </c>
      <c r="F128">
        <v>1727.5999755859375</v>
      </c>
      <c r="G128">
        <v>3379</v>
      </c>
      <c r="H128">
        <v>1.6233341132584295E-3</v>
      </c>
      <c r="I128">
        <v>2.7999267578125</v>
      </c>
    </row>
    <row r="129" spans="1:9" x14ac:dyDescent="0.35">
      <c r="A129" s="1">
        <v>45877.385416666664</v>
      </c>
      <c r="B129" t="s">
        <v>39</v>
      </c>
      <c r="C129">
        <v>1727.9000244140625</v>
      </c>
      <c r="D129">
        <v>1732.199951171875</v>
      </c>
      <c r="E129">
        <v>1726.300048828125</v>
      </c>
      <c r="F129">
        <v>1728.5999755859375</v>
      </c>
      <c r="G129">
        <v>6291</v>
      </c>
      <c r="H129">
        <v>2.2031114623369077E-3</v>
      </c>
      <c r="I129">
        <v>3.7999267578125</v>
      </c>
    </row>
    <row r="130" spans="1:9" x14ac:dyDescent="0.35">
      <c r="A130" s="1">
        <v>45877.388888888891</v>
      </c>
      <c r="B130" t="s">
        <v>39</v>
      </c>
      <c r="C130">
        <v>1726.5</v>
      </c>
      <c r="D130">
        <v>1727.9000244140625</v>
      </c>
      <c r="E130">
        <v>1725.199951171875</v>
      </c>
      <c r="F130">
        <v>1726.5999755859375</v>
      </c>
      <c r="G130">
        <v>5107</v>
      </c>
      <c r="H130">
        <v>1.0435567641799513E-3</v>
      </c>
      <c r="I130">
        <v>1.7999267578125</v>
      </c>
    </row>
    <row r="131" spans="1:9" x14ac:dyDescent="0.35">
      <c r="A131" s="1">
        <v>45877.392361111109</v>
      </c>
      <c r="B131" t="s">
        <v>39</v>
      </c>
      <c r="C131">
        <v>1726.5999755859375</v>
      </c>
      <c r="D131">
        <v>1728.800048828125</v>
      </c>
      <c r="E131">
        <v>1724.4000244140625</v>
      </c>
      <c r="F131">
        <v>1726</v>
      </c>
      <c r="G131">
        <v>4791</v>
      </c>
      <c r="H131">
        <v>6.9570450945330084E-4</v>
      </c>
      <c r="I131">
        <v>1.199951171875</v>
      </c>
    </row>
    <row r="132" spans="1:9" x14ac:dyDescent="0.35">
      <c r="A132" s="1">
        <v>45877.395833333336</v>
      </c>
      <c r="B132" t="s">
        <v>39</v>
      </c>
      <c r="C132">
        <v>1727.0999755859375</v>
      </c>
      <c r="D132">
        <v>1727.5999755859375</v>
      </c>
      <c r="E132">
        <v>1724.9000244140625</v>
      </c>
      <c r="F132">
        <v>1726.5</v>
      </c>
      <c r="G132">
        <v>2851</v>
      </c>
      <c r="H132">
        <v>9.8559318399253984E-4</v>
      </c>
      <c r="I132">
        <v>1.699951171875</v>
      </c>
    </row>
    <row r="133" spans="1:9" x14ac:dyDescent="0.35">
      <c r="A133" s="1">
        <v>45877.399305555555</v>
      </c>
      <c r="B133" t="s">
        <v>39</v>
      </c>
      <c r="C133">
        <v>1726.300048828125</v>
      </c>
      <c r="D133">
        <v>1726.9000244140625</v>
      </c>
      <c r="E133">
        <v>1722</v>
      </c>
      <c r="F133">
        <v>1724.800048828125</v>
      </c>
      <c r="G133">
        <v>4459</v>
      </c>
      <c r="H133">
        <v>0</v>
      </c>
      <c r="I133">
        <v>0</v>
      </c>
    </row>
    <row r="134" spans="1:9" x14ac:dyDescent="0.35">
      <c r="A134" s="1">
        <v>45877.402777777781</v>
      </c>
      <c r="B134" t="s">
        <v>39</v>
      </c>
      <c r="C134">
        <v>1723.4000244140625</v>
      </c>
      <c r="D134">
        <v>1724.5999755859375</v>
      </c>
      <c r="E134">
        <v>1722.0999755859375</v>
      </c>
      <c r="F134">
        <v>1723.800048828125</v>
      </c>
      <c r="G134">
        <v>3351</v>
      </c>
      <c r="H134">
        <v>-5.7977734907847811E-4</v>
      </c>
      <c r="I134">
        <v>-1</v>
      </c>
    </row>
    <row r="135" spans="1:9" x14ac:dyDescent="0.35">
      <c r="A135" s="1">
        <v>45877.40625</v>
      </c>
      <c r="B135" t="s">
        <v>39</v>
      </c>
      <c r="C135">
        <v>1724.5</v>
      </c>
      <c r="D135">
        <v>1725.0999755859375</v>
      </c>
      <c r="E135">
        <v>1720.199951171875</v>
      </c>
      <c r="F135">
        <v>1721.300048828125</v>
      </c>
      <c r="G135">
        <v>5029</v>
      </c>
      <c r="H135">
        <v>-2.0292207217746734E-3</v>
      </c>
      <c r="I135">
        <v>-3.5</v>
      </c>
    </row>
    <row r="136" spans="1:9" x14ac:dyDescent="0.35">
      <c r="A136" s="1">
        <v>45877.409722222219</v>
      </c>
      <c r="B136" t="s">
        <v>39</v>
      </c>
      <c r="C136">
        <v>1719</v>
      </c>
      <c r="D136">
        <v>1721.5</v>
      </c>
      <c r="E136">
        <v>1717</v>
      </c>
      <c r="F136">
        <v>1719.699951171875</v>
      </c>
      <c r="G136">
        <v>9303</v>
      </c>
      <c r="H136">
        <v>-2.9569210991819846E-3</v>
      </c>
      <c r="I136">
        <v>-5.10009765625</v>
      </c>
    </row>
    <row r="137" spans="1:9" x14ac:dyDescent="0.35">
      <c r="A137" s="1">
        <v>45877.413194444445</v>
      </c>
      <c r="B137" t="s">
        <v>39</v>
      </c>
      <c r="C137">
        <v>1720.9000244140625</v>
      </c>
      <c r="D137">
        <v>1723.4000244140625</v>
      </c>
      <c r="E137">
        <v>1720</v>
      </c>
      <c r="F137">
        <v>1722.800048828125</v>
      </c>
      <c r="G137">
        <v>5122</v>
      </c>
      <c r="H137">
        <v>-1.1595546981569562E-3</v>
      </c>
      <c r="I137">
        <v>-2</v>
      </c>
    </row>
    <row r="138" spans="1:9" x14ac:dyDescent="0.35">
      <c r="A138" s="1">
        <v>45877.416666666664</v>
      </c>
      <c r="B138" t="s">
        <v>39</v>
      </c>
      <c r="C138">
        <v>1722</v>
      </c>
      <c r="D138">
        <v>1725.5</v>
      </c>
      <c r="E138">
        <v>1721.300048828125</v>
      </c>
      <c r="F138">
        <v>1725.199951171875</v>
      </c>
      <c r="G138">
        <v>5820</v>
      </c>
      <c r="H138">
        <v>2.3185432074964533E-4</v>
      </c>
      <c r="I138">
        <v>0.39990234375</v>
      </c>
    </row>
    <row r="139" spans="1:9" x14ac:dyDescent="0.35">
      <c r="A139" s="1">
        <v>45877.420138888891</v>
      </c>
      <c r="B139" t="s">
        <v>39</v>
      </c>
      <c r="C139">
        <v>1726.5999755859375</v>
      </c>
      <c r="D139">
        <v>1726.699951171875</v>
      </c>
      <c r="E139">
        <v>1723.699951171875</v>
      </c>
      <c r="F139">
        <v>1724.5</v>
      </c>
      <c r="G139">
        <v>4933</v>
      </c>
      <c r="H139">
        <v>-1.7396151416441643E-4</v>
      </c>
      <c r="I139">
        <v>-0.300048828125</v>
      </c>
    </row>
    <row r="140" spans="1:9" x14ac:dyDescent="0.35">
      <c r="A140" s="1">
        <v>45877.423611111109</v>
      </c>
      <c r="B140" t="s">
        <v>39</v>
      </c>
      <c r="C140">
        <v>1724.0999755859375</v>
      </c>
      <c r="D140">
        <v>1725</v>
      </c>
      <c r="E140">
        <v>1722.199951171875</v>
      </c>
      <c r="F140">
        <v>1722.5</v>
      </c>
      <c r="G140">
        <v>2463</v>
      </c>
      <c r="H140">
        <v>-1.3335162123213728E-3</v>
      </c>
      <c r="I140">
        <v>-2.300048828125</v>
      </c>
    </row>
    <row r="141" spans="1:9" x14ac:dyDescent="0.35">
      <c r="A141" s="1">
        <v>45877.427083333336</v>
      </c>
      <c r="B141" t="s">
        <v>39</v>
      </c>
      <c r="C141">
        <v>1723</v>
      </c>
      <c r="D141">
        <v>1725.699951171875</v>
      </c>
      <c r="E141">
        <v>1722.5999755859375</v>
      </c>
      <c r="F141">
        <v>1724.5999755859375</v>
      </c>
      <c r="G141">
        <v>2963</v>
      </c>
      <c r="H141">
        <v>-1.1599793397700509E-4</v>
      </c>
      <c r="I141">
        <v>-0.2000732421875</v>
      </c>
    </row>
    <row r="142" spans="1:9" x14ac:dyDescent="0.35">
      <c r="A142" s="1">
        <v>45877.430555555555</v>
      </c>
      <c r="B142" t="s">
        <v>39</v>
      </c>
      <c r="C142">
        <v>1724.5999755859375</v>
      </c>
      <c r="D142">
        <v>1725</v>
      </c>
      <c r="E142">
        <v>1722.699951171875</v>
      </c>
      <c r="F142">
        <v>1723.800048828125</v>
      </c>
      <c r="G142">
        <v>1943</v>
      </c>
      <c r="H142">
        <v>-5.7977734907847811E-4</v>
      </c>
      <c r="I142">
        <v>-1</v>
      </c>
    </row>
    <row r="143" spans="1:9" x14ac:dyDescent="0.35">
      <c r="A143" s="1">
        <v>45877.434027777781</v>
      </c>
      <c r="B143" t="s">
        <v>39</v>
      </c>
      <c r="C143">
        <v>1725</v>
      </c>
      <c r="D143">
        <v>1727.4000244140625</v>
      </c>
      <c r="E143">
        <v>1723.5</v>
      </c>
      <c r="F143">
        <v>1725.5999755859375</v>
      </c>
      <c r="G143">
        <v>4283</v>
      </c>
      <c r="H143">
        <v>4.6377941510147304E-4</v>
      </c>
      <c r="I143">
        <v>0.7999267578125</v>
      </c>
    </row>
    <row r="144" spans="1:9" x14ac:dyDescent="0.35">
      <c r="A144" s="1">
        <v>45877.4375</v>
      </c>
      <c r="B144" t="s">
        <v>39</v>
      </c>
      <c r="C144">
        <v>1724.300048828125</v>
      </c>
      <c r="D144">
        <v>1725.4000244140625</v>
      </c>
      <c r="E144">
        <v>1723.4000244140625</v>
      </c>
      <c r="F144">
        <v>1724.5</v>
      </c>
      <c r="G144">
        <v>2260</v>
      </c>
      <c r="H144">
        <v>-1.7396151416441643E-4</v>
      </c>
      <c r="I144">
        <v>-0.300048828125</v>
      </c>
    </row>
    <row r="145" spans="1:9" x14ac:dyDescent="0.35">
      <c r="A145" s="1">
        <v>45877.440972222219</v>
      </c>
      <c r="B145" t="s">
        <v>39</v>
      </c>
      <c r="C145">
        <v>1723.5</v>
      </c>
      <c r="D145">
        <v>1723.9000244140625</v>
      </c>
      <c r="E145">
        <v>1721.199951171875</v>
      </c>
      <c r="F145">
        <v>1721.5</v>
      </c>
      <c r="G145">
        <v>2751</v>
      </c>
      <c r="H145">
        <v>-1.9132935613998508E-3</v>
      </c>
      <c r="I145">
        <v>-3.300048828125</v>
      </c>
    </row>
    <row r="146" spans="1:9" x14ac:dyDescent="0.35">
      <c r="A146" s="1">
        <v>45877.444444444445</v>
      </c>
      <c r="B146" t="s">
        <v>39</v>
      </c>
      <c r="C146">
        <v>1720</v>
      </c>
      <c r="D146">
        <v>1721.699951171875</v>
      </c>
      <c r="E146">
        <v>1718.800048828125</v>
      </c>
      <c r="F146">
        <v>1719.699951171875</v>
      </c>
      <c r="G146">
        <v>6086</v>
      </c>
      <c r="H146">
        <v>-2.9569210991819846E-3</v>
      </c>
      <c r="I146">
        <v>-5.10009765625</v>
      </c>
    </row>
    <row r="147" spans="1:9" x14ac:dyDescent="0.35">
      <c r="A147" s="1">
        <v>45877.447916666664</v>
      </c>
      <c r="B147" t="s">
        <v>39</v>
      </c>
      <c r="C147">
        <v>1720</v>
      </c>
      <c r="D147">
        <v>1720.800048828125</v>
      </c>
      <c r="E147">
        <v>1718.5999755859375</v>
      </c>
      <c r="F147">
        <v>1719.800048828125</v>
      </c>
      <c r="G147">
        <v>3136</v>
      </c>
      <c r="H147">
        <v>-2.8988867453923909E-3</v>
      </c>
      <c r="I147">
        <v>-5</v>
      </c>
    </row>
    <row r="148" spans="1:9" x14ac:dyDescent="0.35">
      <c r="A148" s="1">
        <v>45877.451388888891</v>
      </c>
      <c r="B148" t="s">
        <v>39</v>
      </c>
      <c r="C148">
        <v>1718.4000244140625</v>
      </c>
      <c r="D148">
        <v>1722.9000244140625</v>
      </c>
      <c r="E148">
        <v>1718.199951171875</v>
      </c>
      <c r="F148">
        <v>1721.5</v>
      </c>
      <c r="G148">
        <v>4468</v>
      </c>
      <c r="H148">
        <v>-1.9132935613998508E-3</v>
      </c>
      <c r="I148">
        <v>-3.300048828125</v>
      </c>
    </row>
    <row r="149" spans="1:9" x14ac:dyDescent="0.35">
      <c r="A149" s="1">
        <v>45877.454861111109</v>
      </c>
      <c r="B149" t="s">
        <v>39</v>
      </c>
      <c r="C149">
        <v>1720.5</v>
      </c>
      <c r="D149">
        <v>1721.4000244140625</v>
      </c>
      <c r="E149">
        <v>1718.199951171875</v>
      </c>
      <c r="F149">
        <v>1719.5</v>
      </c>
      <c r="G149">
        <v>3943</v>
      </c>
      <c r="H149">
        <v>-3.072848259556807E-3</v>
      </c>
      <c r="I149">
        <v>-5.300048828125</v>
      </c>
    </row>
    <row r="150" spans="1:9" x14ac:dyDescent="0.35">
      <c r="A150" s="1">
        <v>45877.458333333336</v>
      </c>
      <c r="B150" t="s">
        <v>39</v>
      </c>
      <c r="C150">
        <v>1720.5999755859375</v>
      </c>
      <c r="D150">
        <v>1721.800048828125</v>
      </c>
      <c r="E150">
        <v>1718.5</v>
      </c>
      <c r="F150">
        <v>1719.0999755859375</v>
      </c>
      <c r="G150">
        <v>2623</v>
      </c>
      <c r="H150">
        <v>-3.304773353908635E-3</v>
      </c>
      <c r="I150">
        <v>-5.7000732421875</v>
      </c>
    </row>
    <row r="151" spans="1:9" x14ac:dyDescent="0.35">
      <c r="A151" s="1">
        <v>45877.461805555555</v>
      </c>
      <c r="B151" t="s">
        <v>39</v>
      </c>
      <c r="C151">
        <v>1720.699951171875</v>
      </c>
      <c r="D151">
        <v>1722.800048828125</v>
      </c>
      <c r="E151">
        <v>1717</v>
      </c>
      <c r="F151">
        <v>1719</v>
      </c>
      <c r="G151">
        <v>4314</v>
      </c>
      <c r="H151">
        <v>-3.3627369340960465E-3</v>
      </c>
      <c r="I151">
        <v>-5.800048828125</v>
      </c>
    </row>
    <row r="152" spans="1:9" x14ac:dyDescent="0.35">
      <c r="A152" s="1">
        <v>45877.465277777781</v>
      </c>
      <c r="B152" t="s">
        <v>39</v>
      </c>
      <c r="C152">
        <v>1719.199951171875</v>
      </c>
      <c r="D152">
        <v>1720.9000244140625</v>
      </c>
      <c r="E152">
        <v>1717.300048828125</v>
      </c>
      <c r="F152">
        <v>1720</v>
      </c>
      <c r="G152">
        <v>2340</v>
      </c>
      <c r="H152">
        <v>-2.782959585017568E-3</v>
      </c>
      <c r="I152">
        <v>-4.800048828125</v>
      </c>
    </row>
    <row r="153" spans="1:9" x14ac:dyDescent="0.35">
      <c r="A153" s="1">
        <v>45877.46875</v>
      </c>
      <c r="B153" t="s">
        <v>39</v>
      </c>
      <c r="C153">
        <v>1719.5999755859375</v>
      </c>
      <c r="D153">
        <v>1720.199951171875</v>
      </c>
      <c r="E153">
        <v>1718</v>
      </c>
      <c r="F153">
        <v>1718.5999755859375</v>
      </c>
      <c r="G153">
        <v>1898</v>
      </c>
      <c r="H153">
        <v>-3.594662028447874E-3</v>
      </c>
      <c r="I153">
        <v>-6.2000732421875</v>
      </c>
    </row>
    <row r="154" spans="1:9" x14ac:dyDescent="0.35">
      <c r="A154" s="1">
        <v>45877.472222222219</v>
      </c>
      <c r="B154" t="s">
        <v>39</v>
      </c>
      <c r="C154">
        <v>1717.5</v>
      </c>
      <c r="D154">
        <v>1718.800048828125</v>
      </c>
      <c r="E154">
        <v>1713</v>
      </c>
      <c r="F154">
        <v>1715</v>
      </c>
      <c r="G154">
        <v>8035</v>
      </c>
      <c r="H154">
        <v>-5.6818463304099589E-3</v>
      </c>
      <c r="I154">
        <v>-9.800048828125</v>
      </c>
    </row>
    <row r="155" spans="1:9" x14ac:dyDescent="0.35">
      <c r="A155" s="1">
        <v>45877.475694444445</v>
      </c>
      <c r="B155" t="s">
        <v>39</v>
      </c>
      <c r="C155">
        <v>1711</v>
      </c>
      <c r="D155">
        <v>1714.199951171875</v>
      </c>
      <c r="E155">
        <v>1705.5</v>
      </c>
      <c r="F155">
        <v>1706</v>
      </c>
      <c r="G155">
        <v>13285</v>
      </c>
      <c r="H155">
        <v>-1.0899842472116263E-2</v>
      </c>
      <c r="I155">
        <v>-18.800048828125</v>
      </c>
    </row>
    <row r="156" spans="1:9" x14ac:dyDescent="0.35">
      <c r="A156" s="1">
        <v>45877.479166666664</v>
      </c>
      <c r="B156" t="s">
        <v>39</v>
      </c>
      <c r="C156">
        <v>1710.300048828125</v>
      </c>
      <c r="D156">
        <v>1732.199951171875</v>
      </c>
      <c r="E156">
        <v>1707.699951171875</v>
      </c>
      <c r="F156">
        <v>1708.199951171875</v>
      </c>
      <c r="G156">
        <v>0</v>
      </c>
      <c r="H156">
        <v>-9.6243606135844838E-3</v>
      </c>
      <c r="I156">
        <v>-16.60009765625</v>
      </c>
    </row>
    <row r="157" spans="1:9" x14ac:dyDescent="0.35">
      <c r="A157" s="1">
        <v>45877.375</v>
      </c>
      <c r="B157" t="s">
        <v>185</v>
      </c>
      <c r="C157">
        <v>1722.9000244140625</v>
      </c>
      <c r="D157">
        <v>1726</v>
      </c>
      <c r="E157">
        <v>1721</v>
      </c>
      <c r="F157">
        <v>1722.4000244140625</v>
      </c>
      <c r="G157">
        <v>41</v>
      </c>
      <c r="H157">
        <v>2.9037690511105182E-4</v>
      </c>
      <c r="I157">
        <v>0.5</v>
      </c>
    </row>
    <row r="158" spans="1:9" x14ac:dyDescent="0.35">
      <c r="A158" s="1">
        <v>45877.378472222219</v>
      </c>
      <c r="B158" t="s">
        <v>185</v>
      </c>
      <c r="C158">
        <v>1721</v>
      </c>
      <c r="D158">
        <v>1723.199951171875</v>
      </c>
      <c r="E158">
        <v>1721</v>
      </c>
      <c r="F158">
        <v>1723</v>
      </c>
      <c r="G158">
        <v>15</v>
      </c>
      <c r="H158">
        <v>6.3881501268449412E-4</v>
      </c>
      <c r="I158">
        <v>1.0999755859375</v>
      </c>
    </row>
    <row r="159" spans="1:9" x14ac:dyDescent="0.35">
      <c r="A159" s="1">
        <v>45877.381944444445</v>
      </c>
      <c r="B159" t="s">
        <v>185</v>
      </c>
      <c r="C159">
        <v>1723.199951171875</v>
      </c>
      <c r="D159">
        <v>1728</v>
      </c>
      <c r="E159">
        <v>1721</v>
      </c>
      <c r="F159">
        <v>1721</v>
      </c>
      <c r="G159">
        <v>64</v>
      </c>
      <c r="H159">
        <v>-5.2269260775971316E-4</v>
      </c>
      <c r="I159">
        <v>-0.9000244140625</v>
      </c>
    </row>
    <row r="160" spans="1:9" x14ac:dyDescent="0.35">
      <c r="A160" s="1">
        <v>45877.385416666664</v>
      </c>
      <c r="B160" t="s">
        <v>185</v>
      </c>
      <c r="C160">
        <v>1721</v>
      </c>
      <c r="D160">
        <v>1725</v>
      </c>
      <c r="E160">
        <v>1720.199951171875</v>
      </c>
      <c r="F160">
        <v>1722</v>
      </c>
      <c r="G160">
        <v>51</v>
      </c>
      <c r="H160">
        <v>5.8061202462390486E-5</v>
      </c>
      <c r="I160">
        <v>9.99755859375E-2</v>
      </c>
    </row>
    <row r="161" spans="1:9" x14ac:dyDescent="0.35">
      <c r="A161" s="1">
        <v>45877.388888888891</v>
      </c>
      <c r="B161" t="s">
        <v>185</v>
      </c>
      <c r="C161">
        <v>1719.0999755859375</v>
      </c>
      <c r="D161">
        <v>1722.5999755859375</v>
      </c>
      <c r="E161">
        <v>1719.0999755859375</v>
      </c>
      <c r="F161">
        <v>1719.800048828125</v>
      </c>
      <c r="G161">
        <v>39</v>
      </c>
      <c r="H161">
        <v>-1.2195688229065978E-3</v>
      </c>
      <c r="I161">
        <v>-2.0999755859375</v>
      </c>
    </row>
    <row r="162" spans="1:9" x14ac:dyDescent="0.35">
      <c r="A162" s="1">
        <v>45877.392361111109</v>
      </c>
      <c r="B162" t="s">
        <v>185</v>
      </c>
      <c r="C162">
        <v>1719.5999755859375</v>
      </c>
      <c r="D162">
        <v>1722.199951171875</v>
      </c>
      <c r="E162">
        <v>1718</v>
      </c>
      <c r="F162">
        <v>1720</v>
      </c>
      <c r="G162">
        <v>29</v>
      </c>
      <c r="H162">
        <v>-1.1034464179818168E-3</v>
      </c>
      <c r="I162">
        <v>-1.9000244140625</v>
      </c>
    </row>
    <row r="163" spans="1:9" x14ac:dyDescent="0.35">
      <c r="A163" s="1">
        <v>45877.395833333336</v>
      </c>
      <c r="B163" t="s">
        <v>185</v>
      </c>
      <c r="C163">
        <v>1719.699951171875</v>
      </c>
      <c r="D163">
        <v>1719.800048828125</v>
      </c>
      <c r="E163">
        <v>1718.5999755859375</v>
      </c>
      <c r="F163">
        <v>1719.199951171875</v>
      </c>
      <c r="G163">
        <v>10</v>
      </c>
      <c r="H163">
        <v>-1.5680778232791393E-3</v>
      </c>
      <c r="I163">
        <v>-2.7000732421875</v>
      </c>
    </row>
    <row r="164" spans="1:9" x14ac:dyDescent="0.35">
      <c r="A164" s="1">
        <v>45877.399305555555</v>
      </c>
      <c r="B164" t="s">
        <v>185</v>
      </c>
      <c r="C164">
        <v>1719.4000244140625</v>
      </c>
      <c r="D164">
        <v>1719.4000244140625</v>
      </c>
      <c r="E164">
        <v>1716.5</v>
      </c>
      <c r="F164">
        <v>1717.5999755859375</v>
      </c>
      <c r="G164">
        <v>27</v>
      </c>
      <c r="H164">
        <v>-2.497269741074685E-3</v>
      </c>
      <c r="I164">
        <v>-4.300048828125</v>
      </c>
    </row>
    <row r="165" spans="1:9" x14ac:dyDescent="0.35">
      <c r="A165" s="1">
        <v>45877.402777777781</v>
      </c>
      <c r="B165" t="s">
        <v>185</v>
      </c>
      <c r="C165">
        <v>1716.5</v>
      </c>
      <c r="D165">
        <v>1717.300048828125</v>
      </c>
      <c r="E165">
        <v>1716.300048828125</v>
      </c>
      <c r="F165">
        <v>1717.300048828125</v>
      </c>
      <c r="G165">
        <v>8</v>
      </c>
      <c r="H165">
        <v>-2.6714533484618569E-3</v>
      </c>
      <c r="I165">
        <v>-4.5999755859375</v>
      </c>
    </row>
    <row r="166" spans="1:9" x14ac:dyDescent="0.35">
      <c r="A166" s="1">
        <v>45877.40625</v>
      </c>
      <c r="B166" t="s">
        <v>185</v>
      </c>
      <c r="C166">
        <v>1717.5</v>
      </c>
      <c r="D166">
        <v>1717.9000244140625</v>
      </c>
      <c r="E166">
        <v>1715</v>
      </c>
      <c r="F166">
        <v>1715.9000244140625</v>
      </c>
      <c r="G166">
        <v>23</v>
      </c>
      <c r="H166">
        <v>-3.4845228613326214E-3</v>
      </c>
      <c r="I166">
        <v>-6</v>
      </c>
    </row>
    <row r="167" spans="1:9" x14ac:dyDescent="0.35">
      <c r="A167" s="1">
        <v>45877.409722222219</v>
      </c>
      <c r="B167" t="s">
        <v>185</v>
      </c>
      <c r="C167">
        <v>1711.9000244140625</v>
      </c>
      <c r="D167">
        <v>1714.300048828125</v>
      </c>
      <c r="E167">
        <v>1711.800048828125</v>
      </c>
      <c r="F167">
        <v>1713.0999755859375</v>
      </c>
      <c r="G167">
        <v>48</v>
      </c>
      <c r="H167">
        <v>-5.110661887074151E-3</v>
      </c>
      <c r="I167">
        <v>-8.800048828125</v>
      </c>
    </row>
    <row r="168" spans="1:9" x14ac:dyDescent="0.35">
      <c r="A168" s="1">
        <v>45877.413194444445</v>
      </c>
      <c r="B168" t="s">
        <v>185</v>
      </c>
      <c r="C168">
        <v>1714.5</v>
      </c>
      <c r="D168">
        <v>1715.800048828125</v>
      </c>
      <c r="E168">
        <v>1714</v>
      </c>
      <c r="F168">
        <v>1715.4000244140625</v>
      </c>
      <c r="G168">
        <v>17</v>
      </c>
      <c r="H168">
        <v>-3.7748997664436732E-3</v>
      </c>
      <c r="I168">
        <v>-6.5</v>
      </c>
    </row>
    <row r="169" spans="1:9" x14ac:dyDescent="0.35">
      <c r="A169" s="1">
        <v>45877.416666666664</v>
      </c>
      <c r="B169" t="s">
        <v>185</v>
      </c>
      <c r="C169">
        <v>1716</v>
      </c>
      <c r="D169">
        <v>1717.699951171875</v>
      </c>
      <c r="E169">
        <v>1715.5</v>
      </c>
      <c r="F169">
        <v>1717.699951171875</v>
      </c>
      <c r="G169">
        <v>13</v>
      </c>
      <c r="H169">
        <v>-2.4392085386122945E-3</v>
      </c>
      <c r="I169">
        <v>-4.2000732421875</v>
      </c>
    </row>
    <row r="170" spans="1:9" x14ac:dyDescent="0.35">
      <c r="A170" s="1">
        <v>45877.420138888891</v>
      </c>
      <c r="B170" t="s">
        <v>185</v>
      </c>
      <c r="C170">
        <v>1719.0999755859375</v>
      </c>
      <c r="D170">
        <v>1719.199951171875</v>
      </c>
      <c r="E170">
        <v>1716.4000244140625</v>
      </c>
      <c r="F170">
        <v>1718</v>
      </c>
      <c r="G170">
        <v>11</v>
      </c>
      <c r="H170">
        <v>-2.2649540384260241E-3</v>
      </c>
      <c r="I170">
        <v>-3.9000244140625</v>
      </c>
    </row>
    <row r="171" spans="1:9" x14ac:dyDescent="0.35">
      <c r="A171" s="1">
        <v>45877.423611111109</v>
      </c>
      <c r="B171" t="s">
        <v>185</v>
      </c>
      <c r="C171">
        <v>1716.0999755859375</v>
      </c>
      <c r="D171">
        <v>1717</v>
      </c>
      <c r="E171">
        <v>1715.199951171875</v>
      </c>
      <c r="F171">
        <v>1715.300048828125</v>
      </c>
      <c r="G171">
        <v>9</v>
      </c>
      <c r="H171">
        <v>-3.8329609689060637E-3</v>
      </c>
      <c r="I171">
        <v>-6.5999755859375</v>
      </c>
    </row>
    <row r="172" spans="1:9" x14ac:dyDescent="0.35">
      <c r="A172" s="1">
        <v>45877.427083333336</v>
      </c>
      <c r="B172" t="s">
        <v>185</v>
      </c>
      <c r="C172">
        <v>1715.199951171875</v>
      </c>
      <c r="D172">
        <v>1718.5</v>
      </c>
      <c r="E172">
        <v>1715.199951171875</v>
      </c>
      <c r="F172">
        <v>1717.0999755859375</v>
      </c>
      <c r="G172">
        <v>4</v>
      </c>
      <c r="H172">
        <v>-2.7876466461857368E-3</v>
      </c>
      <c r="I172">
        <v>-4.800048828125</v>
      </c>
    </row>
    <row r="173" spans="1:9" x14ac:dyDescent="0.35">
      <c r="A173" s="1">
        <v>45877.430555555555</v>
      </c>
      <c r="B173" t="s">
        <v>185</v>
      </c>
      <c r="C173">
        <v>1718.300048828125</v>
      </c>
      <c r="D173">
        <v>1718.5</v>
      </c>
      <c r="E173">
        <v>1716.800048828125</v>
      </c>
      <c r="F173">
        <v>1716.800048828125</v>
      </c>
      <c r="G173">
        <v>11</v>
      </c>
      <c r="H173">
        <v>-2.9618302535729083E-3</v>
      </c>
      <c r="I173">
        <v>-5.0999755859375</v>
      </c>
    </row>
    <row r="174" spans="1:9" x14ac:dyDescent="0.35">
      <c r="A174" s="1">
        <v>45877.434027777781</v>
      </c>
      <c r="B174" t="s">
        <v>185</v>
      </c>
      <c r="C174">
        <v>1716.800048828125</v>
      </c>
      <c r="D174">
        <v>1720.699951171875</v>
      </c>
      <c r="E174">
        <v>1716.800048828125</v>
      </c>
      <c r="F174">
        <v>1720</v>
      </c>
      <c r="G174">
        <v>20</v>
      </c>
      <c r="H174">
        <v>-1.1034464179818168E-3</v>
      </c>
      <c r="I174">
        <v>-1.9000244140625</v>
      </c>
    </row>
    <row r="175" spans="1:9" x14ac:dyDescent="0.35">
      <c r="A175" s="1">
        <v>45877.4375</v>
      </c>
      <c r="B175" t="s">
        <v>185</v>
      </c>
      <c r="C175">
        <v>1718.300048828125</v>
      </c>
      <c r="D175">
        <v>1718.300048828125</v>
      </c>
      <c r="E175">
        <v>1717.199951171875</v>
      </c>
      <c r="F175">
        <v>1717.199951171875</v>
      </c>
      <c r="G175">
        <v>2</v>
      </c>
      <c r="H175">
        <v>-2.7295854437233463E-3</v>
      </c>
      <c r="I175">
        <v>-4.7000732421875</v>
      </c>
    </row>
    <row r="176" spans="1:9" x14ac:dyDescent="0.35">
      <c r="A176" s="1">
        <v>45877.440972222219</v>
      </c>
      <c r="B176" t="s">
        <v>185</v>
      </c>
      <c r="C176">
        <v>1717</v>
      </c>
      <c r="D176">
        <v>1717.199951171875</v>
      </c>
      <c r="E176">
        <v>1714.199951171875</v>
      </c>
      <c r="F176">
        <v>1714.300048828125</v>
      </c>
      <c r="G176">
        <v>7</v>
      </c>
      <c r="H176">
        <v>-4.4137147791281674E-3</v>
      </c>
      <c r="I176">
        <v>-7.5999755859375</v>
      </c>
    </row>
    <row r="177" spans="1:9" x14ac:dyDescent="0.35">
      <c r="A177" s="1">
        <v>45877.444444444445</v>
      </c>
      <c r="B177" t="s">
        <v>185</v>
      </c>
      <c r="C177">
        <v>1714</v>
      </c>
      <c r="D177">
        <v>1715</v>
      </c>
      <c r="E177">
        <v>1712.300048828125</v>
      </c>
      <c r="F177">
        <v>1713.5999755859375</v>
      </c>
      <c r="G177">
        <v>22</v>
      </c>
      <c r="H177">
        <v>-4.8202849819630996E-3</v>
      </c>
      <c r="I177">
        <v>-8.300048828125</v>
      </c>
    </row>
    <row r="178" spans="1:9" x14ac:dyDescent="0.35">
      <c r="A178" s="1">
        <v>45877.447916666664</v>
      </c>
      <c r="B178" t="s">
        <v>185</v>
      </c>
      <c r="C178">
        <v>1714.300048828125</v>
      </c>
      <c r="D178">
        <v>1714.9000244140625</v>
      </c>
      <c r="E178">
        <v>1712.300048828125</v>
      </c>
      <c r="F178">
        <v>1713</v>
      </c>
      <c r="G178">
        <v>7</v>
      </c>
      <c r="H178">
        <v>-5.1687230895365414E-3</v>
      </c>
      <c r="I178">
        <v>-8.9000244140625</v>
      </c>
    </row>
    <row r="179" spans="1:9" x14ac:dyDescent="0.35">
      <c r="A179" s="1">
        <v>45877.451388888891</v>
      </c>
      <c r="B179" t="s">
        <v>185</v>
      </c>
      <c r="C179">
        <v>1712.5999755859375</v>
      </c>
      <c r="D179">
        <v>1715.300048828125</v>
      </c>
      <c r="E179">
        <v>1712.5999755859375</v>
      </c>
      <c r="F179">
        <v>1713.300048828125</v>
      </c>
      <c r="G179">
        <v>3</v>
      </c>
      <c r="H179">
        <v>-4.994468589350271E-3</v>
      </c>
      <c r="I179">
        <v>-8.5999755859375</v>
      </c>
    </row>
    <row r="180" spans="1:9" x14ac:dyDescent="0.35">
      <c r="A180" s="1">
        <v>45877.454861111109</v>
      </c>
      <c r="B180" t="s">
        <v>185</v>
      </c>
      <c r="C180">
        <v>1715.300048828125</v>
      </c>
      <c r="D180">
        <v>1715.300048828125</v>
      </c>
      <c r="E180">
        <v>1713.300048828125</v>
      </c>
      <c r="F180">
        <v>1715.300048828125</v>
      </c>
      <c r="G180">
        <v>1</v>
      </c>
      <c r="H180">
        <v>-3.8329609689060637E-3</v>
      </c>
      <c r="I180">
        <v>-6.5999755859375</v>
      </c>
    </row>
    <row r="181" spans="1:9" x14ac:dyDescent="0.35">
      <c r="A181" s="1">
        <v>45877.458333333336</v>
      </c>
      <c r="B181" t="s">
        <v>185</v>
      </c>
      <c r="C181">
        <v>1715.300048828125</v>
      </c>
      <c r="D181">
        <v>1715.300048828125</v>
      </c>
      <c r="E181">
        <v>1713</v>
      </c>
      <c r="F181">
        <v>1713.5</v>
      </c>
      <c r="G181">
        <v>6</v>
      </c>
      <c r="H181">
        <v>-4.8783461844254901E-3</v>
      </c>
      <c r="I181">
        <v>-8.4000244140625</v>
      </c>
    </row>
    <row r="182" spans="1:9" x14ac:dyDescent="0.35">
      <c r="A182" s="1">
        <v>45877.461805555555</v>
      </c>
      <c r="B182" t="s">
        <v>185</v>
      </c>
      <c r="C182">
        <v>1715</v>
      </c>
      <c r="D182">
        <v>1715.300048828125</v>
      </c>
      <c r="E182">
        <v>1711</v>
      </c>
      <c r="F182">
        <v>1712.4000244140625</v>
      </c>
      <c r="G182">
        <v>20</v>
      </c>
      <c r="H182">
        <v>-5.5171611971099842E-3</v>
      </c>
      <c r="I182">
        <v>-9.5</v>
      </c>
    </row>
    <row r="183" spans="1:9" x14ac:dyDescent="0.35">
      <c r="A183" s="1">
        <v>45877.465277777781</v>
      </c>
      <c r="B183" t="s">
        <v>185</v>
      </c>
      <c r="C183">
        <v>1711.9000244140625</v>
      </c>
      <c r="D183">
        <v>1714.199951171875</v>
      </c>
      <c r="E183">
        <v>1711.5</v>
      </c>
      <c r="F183">
        <v>1714.0999755859375</v>
      </c>
      <c r="G183">
        <v>7</v>
      </c>
      <c r="H183">
        <v>-4.5299080768520482E-3</v>
      </c>
      <c r="I183">
        <v>-7.800048828125</v>
      </c>
    </row>
    <row r="184" spans="1:9" x14ac:dyDescent="0.35">
      <c r="A184" s="1">
        <v>45877.46875</v>
      </c>
      <c r="B184" t="s">
        <v>185</v>
      </c>
      <c r="C184">
        <v>1714.0999755859375</v>
      </c>
      <c r="D184">
        <v>1714.0999755859375</v>
      </c>
      <c r="E184">
        <v>1711.699951171875</v>
      </c>
      <c r="F184">
        <v>1711.699951171875</v>
      </c>
      <c r="G184">
        <v>1</v>
      </c>
      <c r="H184">
        <v>-5.9237313999449164E-3</v>
      </c>
      <c r="I184">
        <v>-10.2000732421875</v>
      </c>
    </row>
    <row r="185" spans="1:9" x14ac:dyDescent="0.35">
      <c r="A185" s="1">
        <v>45877.472222222219</v>
      </c>
      <c r="B185" t="s">
        <v>185</v>
      </c>
      <c r="C185">
        <v>1711.0999755859375</v>
      </c>
      <c r="D185">
        <v>1712.5</v>
      </c>
      <c r="E185">
        <v>1704.300048828125</v>
      </c>
      <c r="F185">
        <v>1708.9000244140625</v>
      </c>
      <c r="G185">
        <v>69</v>
      </c>
      <c r="H185">
        <v>-7.5497995328873465E-3</v>
      </c>
      <c r="I185">
        <v>-13</v>
      </c>
    </row>
    <row r="186" spans="1:9" x14ac:dyDescent="0.35">
      <c r="A186" s="1">
        <v>45877.475694444445</v>
      </c>
      <c r="B186" t="s">
        <v>185</v>
      </c>
      <c r="C186">
        <v>1707.5</v>
      </c>
      <c r="D186">
        <v>1708.0999755859375</v>
      </c>
      <c r="E186">
        <v>1700.0999755859375</v>
      </c>
      <c r="F186">
        <v>1700.5</v>
      </c>
      <c r="G186">
        <v>63</v>
      </c>
      <c r="H186">
        <v>-1.2428145717312837E-2</v>
      </c>
      <c r="I186">
        <v>-21.4000244140625</v>
      </c>
    </row>
    <row r="187" spans="1:9" x14ac:dyDescent="0.35">
      <c r="A187" s="1">
        <v>45877.479166666664</v>
      </c>
      <c r="B187" t="s">
        <v>185</v>
      </c>
      <c r="C187">
        <v>1700.199951171875</v>
      </c>
      <c r="D187">
        <v>1728</v>
      </c>
      <c r="E187">
        <v>1701</v>
      </c>
      <c r="F187">
        <v>1703.4000244140625</v>
      </c>
      <c r="G187">
        <v>0</v>
      </c>
      <c r="H187">
        <v>-1.0743945489108916E-2</v>
      </c>
      <c r="I187">
        <v>-18.5</v>
      </c>
    </row>
  </sheetData>
  <mergeCells count="6">
    <mergeCell ref="AE1:AI1"/>
    <mergeCell ref="AJ1:AN1"/>
    <mergeCell ref="K1:O1"/>
    <mergeCell ref="P1:T1"/>
    <mergeCell ref="U1:Y1"/>
    <mergeCell ref="Z1:AD1"/>
  </mergeCells>
  <phoneticPr fontId="3"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42899-65CD-46BA-8DAA-64AAA247C9C6}">
  <dimension ref="A1:B6"/>
  <sheetViews>
    <sheetView workbookViewId="0">
      <selection sqref="A1:B6"/>
    </sheetView>
  </sheetViews>
  <sheetFormatPr defaultRowHeight="14.5" x14ac:dyDescent="0.35"/>
  <cols>
    <col min="1" max="1" width="9.7265625" bestFit="1" customWidth="1"/>
    <col min="2" max="2" width="80.7265625" bestFit="1" customWidth="1"/>
  </cols>
  <sheetData>
    <row r="1" spans="1:2" x14ac:dyDescent="0.35">
      <c r="A1" t="s">
        <v>31</v>
      </c>
      <c r="B1" t="s">
        <v>108</v>
      </c>
    </row>
    <row r="2" spans="1:2" x14ac:dyDescent="0.35">
      <c r="A2" t="s">
        <v>109</v>
      </c>
      <c r="B2" t="s">
        <v>470</v>
      </c>
    </row>
    <row r="3" spans="1:2" x14ac:dyDescent="0.35">
      <c r="A3" t="s">
        <v>110</v>
      </c>
      <c r="B3" t="s">
        <v>471</v>
      </c>
    </row>
    <row r="4" spans="1:2" ht="232" x14ac:dyDescent="0.35">
      <c r="A4" t="s">
        <v>111</v>
      </c>
      <c r="B4" s="93" t="s">
        <v>472</v>
      </c>
    </row>
    <row r="5" spans="1:2" x14ac:dyDescent="0.35">
      <c r="A5" t="s">
        <v>27</v>
      </c>
      <c r="B5" t="s">
        <v>191</v>
      </c>
    </row>
    <row r="6" spans="1:2" x14ac:dyDescent="0.35">
      <c r="A6" t="s">
        <v>49</v>
      </c>
      <c r="B6" t="s">
        <v>389</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D820B-631E-4F12-AC55-1DD64EEFC898}">
  <dimension ref="A1:H14"/>
  <sheetViews>
    <sheetView workbookViewId="0">
      <selection activeCell="A25" sqref="A25:H25"/>
    </sheetView>
  </sheetViews>
  <sheetFormatPr defaultRowHeight="14.5" x14ac:dyDescent="0.35"/>
  <cols>
    <col min="1" max="1" width="15.54296875" bestFit="1" customWidth="1"/>
    <col min="2" max="2" width="10.453125" bestFit="1" customWidth="1"/>
    <col min="3" max="3" width="11.08984375" bestFit="1" customWidth="1"/>
    <col min="4" max="4" width="9.36328125" bestFit="1" customWidth="1"/>
    <col min="5" max="5" width="10" bestFit="1" customWidth="1"/>
    <col min="6" max="6" width="10.6328125" bestFit="1" customWidth="1"/>
    <col min="7" max="7" width="8.90625" bestFit="1" customWidth="1"/>
    <col min="8" max="8" width="8.81640625" bestFit="1" customWidth="1"/>
  </cols>
  <sheetData>
    <row r="1" spans="1:8" x14ac:dyDescent="0.35">
      <c r="A1" t="s">
        <v>27</v>
      </c>
      <c r="B1" t="s">
        <v>85</v>
      </c>
      <c r="C1" t="s">
        <v>86</v>
      </c>
      <c r="D1" t="s">
        <v>89</v>
      </c>
      <c r="E1" t="s">
        <v>87</v>
      </c>
      <c r="F1" t="s">
        <v>88</v>
      </c>
      <c r="G1" t="s">
        <v>90</v>
      </c>
      <c r="H1" t="s">
        <v>91</v>
      </c>
    </row>
    <row r="2" spans="1:8" x14ac:dyDescent="0.35">
      <c r="A2" s="1">
        <v>45839</v>
      </c>
      <c r="B2">
        <v>4.8000000000000001E-2</v>
      </c>
      <c r="C2">
        <v>0.06</v>
      </c>
      <c r="D2">
        <v>5.3999999999999999E-2</v>
      </c>
      <c r="E2">
        <v>6.6000000000000003E-2</v>
      </c>
      <c r="F2">
        <v>8.8999999999999996E-2</v>
      </c>
      <c r="G2">
        <v>7.7499999999999999E-2</v>
      </c>
      <c r="H2">
        <v>80096.3</v>
      </c>
    </row>
    <row r="3" spans="1:8" x14ac:dyDescent="0.35">
      <c r="A3" s="1">
        <v>45809</v>
      </c>
      <c r="B3">
        <v>4.8000000000000001E-2</v>
      </c>
      <c r="C3">
        <v>0.06</v>
      </c>
      <c r="D3">
        <v>5.3999999999999999E-2</v>
      </c>
      <c r="E3">
        <v>6.6000000000000003E-2</v>
      </c>
      <c r="F3">
        <v>8.8999999999999996E-2</v>
      </c>
      <c r="G3">
        <v>7.7499999999999999E-2</v>
      </c>
      <c r="H3">
        <v>80096.3</v>
      </c>
    </row>
    <row r="4" spans="1:8" x14ac:dyDescent="0.35">
      <c r="A4" s="1">
        <v>45778</v>
      </c>
      <c r="B4">
        <v>4.8000000000000001E-2</v>
      </c>
      <c r="C4">
        <v>0.06</v>
      </c>
      <c r="D4">
        <v>5.3999999999999999E-2</v>
      </c>
      <c r="E4">
        <v>6.6000000000000003E-2</v>
      </c>
      <c r="F4">
        <v>8.8999999999999996E-2</v>
      </c>
      <c r="G4">
        <v>7.7499999999999999E-2</v>
      </c>
      <c r="H4">
        <v>80096.3</v>
      </c>
    </row>
    <row r="5" spans="1:8" x14ac:dyDescent="0.35">
      <c r="A5" s="1">
        <v>45748</v>
      </c>
      <c r="B5">
        <v>4.8000000000000001E-2</v>
      </c>
      <c r="C5">
        <v>0.06</v>
      </c>
      <c r="D5">
        <v>5.3999999999999999E-2</v>
      </c>
      <c r="E5">
        <v>6.6000000000000003E-2</v>
      </c>
      <c r="F5">
        <v>8.8999999999999996E-2</v>
      </c>
      <c r="G5">
        <v>7.7499999999999999E-2</v>
      </c>
      <c r="H5">
        <v>80096.3</v>
      </c>
    </row>
    <row r="6" spans="1:8" x14ac:dyDescent="0.35">
      <c r="A6" s="1">
        <v>45717</v>
      </c>
      <c r="B6">
        <v>4.8000000000000001E-2</v>
      </c>
      <c r="C6">
        <v>0.06</v>
      </c>
      <c r="D6">
        <v>5.3999999999999999E-2</v>
      </c>
      <c r="E6">
        <v>6.6000000000000003E-2</v>
      </c>
      <c r="F6">
        <v>0.09</v>
      </c>
      <c r="G6">
        <v>7.8E-2</v>
      </c>
      <c r="H6">
        <v>80650.31</v>
      </c>
    </row>
    <row r="7" spans="1:8" x14ac:dyDescent="0.35">
      <c r="A7" s="1">
        <v>45689</v>
      </c>
      <c r="B7">
        <v>4.8000000000000001E-2</v>
      </c>
      <c r="C7">
        <v>0.06</v>
      </c>
      <c r="D7">
        <v>5.3999999999999999E-2</v>
      </c>
      <c r="E7">
        <v>6.7000000000000004E-2</v>
      </c>
      <c r="F7">
        <v>0.09</v>
      </c>
      <c r="G7">
        <v>7.85E-2</v>
      </c>
      <c r="H7">
        <v>79471.09</v>
      </c>
    </row>
    <row r="8" spans="1:8" x14ac:dyDescent="0.35">
      <c r="A8" s="1">
        <v>45658</v>
      </c>
      <c r="B8">
        <v>4.9000000000000002E-2</v>
      </c>
      <c r="C8">
        <v>5.8999999999999997E-2</v>
      </c>
      <c r="D8">
        <v>5.3999999999999999E-2</v>
      </c>
      <c r="E8">
        <v>6.7000000000000004E-2</v>
      </c>
      <c r="F8">
        <v>0.09</v>
      </c>
      <c r="G8">
        <v>7.85E-2</v>
      </c>
      <c r="H8">
        <v>78985.97</v>
      </c>
    </row>
    <row r="9" spans="1:8" x14ac:dyDescent="0.35">
      <c r="A9" s="1">
        <v>45627</v>
      </c>
      <c r="B9">
        <v>0.05</v>
      </c>
      <c r="C9">
        <v>5.8999999999999997E-2</v>
      </c>
      <c r="D9">
        <v>5.45E-2</v>
      </c>
      <c r="E9">
        <v>6.7000000000000004E-2</v>
      </c>
      <c r="F9">
        <v>0.09</v>
      </c>
      <c r="G9">
        <v>7.85E-2</v>
      </c>
      <c r="H9">
        <v>81214.37</v>
      </c>
    </row>
    <row r="10" spans="1:8" x14ac:dyDescent="0.35">
      <c r="A10" s="1">
        <v>45597</v>
      </c>
      <c r="B10">
        <v>5.0999999999999997E-2</v>
      </c>
      <c r="C10">
        <v>0.06</v>
      </c>
      <c r="D10">
        <v>5.5499999999999994E-2</v>
      </c>
      <c r="E10">
        <v>6.7000000000000004E-2</v>
      </c>
      <c r="F10">
        <v>0.09</v>
      </c>
      <c r="G10">
        <v>7.85E-2</v>
      </c>
      <c r="H10">
        <v>82039.08</v>
      </c>
    </row>
    <row r="11" spans="1:8" x14ac:dyDescent="0.35">
      <c r="A11" s="1">
        <v>45566</v>
      </c>
      <c r="B11">
        <v>5.1999999999999998E-2</v>
      </c>
      <c r="C11">
        <v>0.06</v>
      </c>
      <c r="D11">
        <v>5.5999999999999994E-2</v>
      </c>
      <c r="E11">
        <v>6.7000000000000004E-2</v>
      </c>
      <c r="F11">
        <v>9.0999999999999998E-2</v>
      </c>
      <c r="G11">
        <v>7.9000000000000001E-2</v>
      </c>
      <c r="H11">
        <v>82469.16</v>
      </c>
    </row>
    <row r="12" spans="1:8" x14ac:dyDescent="0.35">
      <c r="A12" s="1">
        <v>45536</v>
      </c>
      <c r="B12">
        <v>5.2999999999999999E-2</v>
      </c>
      <c r="C12">
        <v>0.06</v>
      </c>
      <c r="D12">
        <v>5.6499999999999995E-2</v>
      </c>
      <c r="E12">
        <v>6.7000000000000004E-2</v>
      </c>
      <c r="F12">
        <v>9.0999999999999998E-2</v>
      </c>
      <c r="G12">
        <v>7.9000000000000001E-2</v>
      </c>
      <c r="H12">
        <v>82344.14</v>
      </c>
    </row>
    <row r="13" spans="1:8" x14ac:dyDescent="0.35">
      <c r="A13" s="1">
        <v>45505</v>
      </c>
      <c r="B13">
        <v>5.2999999999999999E-2</v>
      </c>
      <c r="C13">
        <v>6.0999999999999999E-2</v>
      </c>
      <c r="D13">
        <v>5.6999999999999995E-2</v>
      </c>
      <c r="E13">
        <v>6.8000000000000005E-2</v>
      </c>
      <c r="F13">
        <v>9.1999999999999998E-2</v>
      </c>
      <c r="G13">
        <v>0.08</v>
      </c>
      <c r="H13">
        <v>81992.789999999994</v>
      </c>
    </row>
    <row r="14" spans="1:8" x14ac:dyDescent="0.35">
      <c r="A14" s="1">
        <v>45474</v>
      </c>
      <c r="B14">
        <v>5.5E-2</v>
      </c>
      <c r="C14">
        <v>6.2E-2</v>
      </c>
      <c r="D14">
        <v>5.8499999999999996E-2</v>
      </c>
      <c r="E14">
        <v>6.9000000000000006E-2</v>
      </c>
      <c r="F14">
        <v>9.2999999999999999E-2</v>
      </c>
      <c r="G14">
        <v>8.1000000000000003E-2</v>
      </c>
      <c r="H14">
        <v>81181.179999999993</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3999F-BAE6-46DB-B626-7EE6FBC38D39}">
  <dimension ref="A1:B2"/>
  <sheetViews>
    <sheetView workbookViewId="0">
      <selection activeCell="N18" sqref="N18"/>
    </sheetView>
  </sheetViews>
  <sheetFormatPr defaultRowHeight="14.5" x14ac:dyDescent="0.35"/>
  <cols>
    <col min="1" max="1" width="6.90625" bestFit="1" customWidth="1"/>
    <col min="2" max="2" width="10.453125" bestFit="1" customWidth="1"/>
  </cols>
  <sheetData>
    <row r="1" spans="1:2" x14ac:dyDescent="0.35">
      <c r="A1" t="s">
        <v>49</v>
      </c>
      <c r="B1" t="s">
        <v>27</v>
      </c>
    </row>
    <row r="2" spans="1:2" x14ac:dyDescent="0.35">
      <c r="A2" t="s">
        <v>190</v>
      </c>
      <c r="B2" t="s">
        <v>191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4325C-DA95-449C-9D75-8BE485949588}">
  <dimension ref="A1:AD12"/>
  <sheetViews>
    <sheetView workbookViewId="0">
      <selection activeCell="G44" sqref="G44"/>
    </sheetView>
  </sheetViews>
  <sheetFormatPr defaultRowHeight="14.5" x14ac:dyDescent="0.35"/>
  <cols>
    <col min="1" max="1" width="20.1796875" bestFit="1" customWidth="1"/>
    <col min="2" max="2" width="16.54296875" bestFit="1" customWidth="1"/>
    <col min="3" max="3" width="17.54296875" bestFit="1" customWidth="1"/>
    <col min="4" max="4" width="16.54296875" bestFit="1" customWidth="1"/>
    <col min="5" max="5" width="17.54296875" bestFit="1" customWidth="1"/>
    <col min="6" max="6" width="16.54296875" bestFit="1" customWidth="1"/>
    <col min="7" max="7" width="17.54296875" customWidth="1"/>
    <col min="8" max="8" width="16.54296875" bestFit="1" customWidth="1"/>
    <col min="9" max="9" width="17.54296875" customWidth="1"/>
    <col min="10" max="10" width="16.54296875" bestFit="1" customWidth="1"/>
    <col min="11" max="11" width="17.54296875" customWidth="1"/>
    <col min="12" max="12" width="16.54296875" bestFit="1" customWidth="1"/>
    <col min="13" max="13" width="17.54296875" customWidth="1"/>
    <col min="14" max="14" width="16.54296875" bestFit="1" customWidth="1"/>
    <col min="15" max="15" width="17.54296875" customWidth="1"/>
    <col min="16" max="16" width="16.54296875" bestFit="1" customWidth="1"/>
    <col min="17" max="17" width="17.54296875" bestFit="1" customWidth="1"/>
    <col min="18" max="24" width="13.08984375" customWidth="1"/>
    <col min="25" max="27" width="13.08984375" style="49" customWidth="1"/>
    <col min="28" max="30" width="9.453125" style="49" bestFit="1" customWidth="1"/>
  </cols>
  <sheetData>
    <row r="1" spans="1:30" x14ac:dyDescent="0.35">
      <c r="A1" t="s">
        <v>83</v>
      </c>
      <c r="B1" t="s">
        <v>165</v>
      </c>
      <c r="C1" t="s">
        <v>166</v>
      </c>
      <c r="D1" t="s">
        <v>167</v>
      </c>
      <c r="E1" t="s">
        <v>168</v>
      </c>
      <c r="F1" t="s">
        <v>169</v>
      </c>
      <c r="G1" t="s">
        <v>170</v>
      </c>
      <c r="H1" t="s">
        <v>192</v>
      </c>
      <c r="I1" t="s">
        <v>193</v>
      </c>
      <c r="J1" t="s">
        <v>194</v>
      </c>
      <c r="K1" t="s">
        <v>195</v>
      </c>
      <c r="U1" s="49"/>
      <c r="V1" s="49"/>
      <c r="W1" s="49"/>
      <c r="Y1"/>
      <c r="Z1"/>
      <c r="AA1"/>
      <c r="AB1"/>
      <c r="AC1"/>
      <c r="AD1"/>
    </row>
    <row r="2" spans="1:30" x14ac:dyDescent="0.35">
      <c r="A2" t="s">
        <v>93</v>
      </c>
      <c r="Y2"/>
      <c r="Z2"/>
      <c r="AA2"/>
      <c r="AB2"/>
      <c r="AC2"/>
      <c r="AD2"/>
    </row>
    <row r="3" spans="1:30" x14ac:dyDescent="0.35">
      <c r="A3" t="s">
        <v>94</v>
      </c>
      <c r="Y3"/>
      <c r="Z3"/>
      <c r="AA3"/>
      <c r="AB3"/>
      <c r="AC3"/>
      <c r="AD3"/>
    </row>
    <row r="4" spans="1:30" x14ac:dyDescent="0.35">
      <c r="A4" t="s">
        <v>95</v>
      </c>
      <c r="Y4"/>
      <c r="Z4"/>
      <c r="AA4"/>
      <c r="AB4"/>
      <c r="AC4"/>
      <c r="AD4"/>
    </row>
    <row r="5" spans="1:30" x14ac:dyDescent="0.35">
      <c r="A5" t="s">
        <v>96</v>
      </c>
      <c r="B5">
        <v>0.04</v>
      </c>
      <c r="C5">
        <v>-8028.37</v>
      </c>
      <c r="D5">
        <v>0.04</v>
      </c>
      <c r="E5">
        <v>-12179.01</v>
      </c>
      <c r="F5">
        <v>0.04</v>
      </c>
      <c r="G5">
        <v>-9151.23</v>
      </c>
      <c r="H5">
        <v>0.04</v>
      </c>
      <c r="I5">
        <v>-5952.59</v>
      </c>
      <c r="J5">
        <v>0.04</v>
      </c>
      <c r="K5">
        <v>-10235.69</v>
      </c>
      <c r="Y5"/>
      <c r="Z5"/>
      <c r="AA5"/>
      <c r="AB5"/>
      <c r="AC5"/>
      <c r="AD5"/>
    </row>
    <row r="6" spans="1:30" x14ac:dyDescent="0.35">
      <c r="A6" t="s">
        <v>97</v>
      </c>
      <c r="B6">
        <v>0.04</v>
      </c>
      <c r="C6">
        <v>-16955.189999999999</v>
      </c>
      <c r="D6">
        <v>0.04</v>
      </c>
      <c r="E6">
        <v>-4525.3599999999997</v>
      </c>
      <c r="F6">
        <v>0.04</v>
      </c>
      <c r="G6">
        <v>-8953.06</v>
      </c>
      <c r="H6">
        <v>0.04</v>
      </c>
      <c r="I6">
        <v>-12424.62</v>
      </c>
      <c r="J6">
        <v>0.04</v>
      </c>
      <c r="K6">
        <v>-12756.94</v>
      </c>
      <c r="Y6"/>
      <c r="Z6"/>
      <c r="AA6"/>
      <c r="AB6"/>
      <c r="AC6"/>
      <c r="AD6"/>
    </row>
    <row r="7" spans="1:30" x14ac:dyDescent="0.35">
      <c r="A7" t="s">
        <v>98</v>
      </c>
      <c r="Y7"/>
      <c r="Z7"/>
      <c r="AA7"/>
      <c r="AB7"/>
      <c r="AC7"/>
      <c r="AD7"/>
    </row>
    <row r="8" spans="1:30" x14ac:dyDescent="0.35">
      <c r="A8" t="s">
        <v>99</v>
      </c>
      <c r="B8">
        <v>0.04</v>
      </c>
      <c r="C8">
        <v>-5048.4399999999996</v>
      </c>
      <c r="D8">
        <v>0.04</v>
      </c>
      <c r="E8">
        <v>-8874.19</v>
      </c>
      <c r="F8">
        <v>0.04</v>
      </c>
      <c r="G8">
        <v>-1892.63</v>
      </c>
      <c r="H8">
        <v>0.04</v>
      </c>
      <c r="I8">
        <v>-9088.26</v>
      </c>
      <c r="J8">
        <v>0.04</v>
      </c>
      <c r="K8">
        <v>-3119.09</v>
      </c>
      <c r="Y8"/>
      <c r="Z8"/>
      <c r="AA8"/>
      <c r="AB8"/>
      <c r="AC8"/>
      <c r="AD8"/>
    </row>
    <row r="9" spans="1:30" x14ac:dyDescent="0.35">
      <c r="A9" t="s">
        <v>100</v>
      </c>
      <c r="Y9"/>
      <c r="Z9"/>
      <c r="AA9"/>
      <c r="AB9"/>
      <c r="AC9"/>
      <c r="AD9"/>
    </row>
    <row r="10" spans="1:30" x14ac:dyDescent="0.35">
      <c r="A10" t="s">
        <v>101</v>
      </c>
      <c r="B10">
        <v>0.04</v>
      </c>
      <c r="C10">
        <v>-944.44</v>
      </c>
      <c r="D10">
        <v>0.04</v>
      </c>
      <c r="E10">
        <v>0</v>
      </c>
      <c r="F10">
        <v>0.04</v>
      </c>
      <c r="G10">
        <v>0</v>
      </c>
      <c r="H10">
        <v>0.04</v>
      </c>
      <c r="I10">
        <v>-1057.4100000000001</v>
      </c>
      <c r="J10">
        <v>0.04</v>
      </c>
      <c r="K10">
        <v>0</v>
      </c>
      <c r="Y10"/>
      <c r="Z10"/>
      <c r="AA10"/>
      <c r="AB10"/>
      <c r="AC10"/>
      <c r="AD10"/>
    </row>
    <row r="11" spans="1:30" x14ac:dyDescent="0.35">
      <c r="AB11" s="48"/>
      <c r="AC11"/>
      <c r="AD11"/>
    </row>
    <row r="12" spans="1:30" x14ac:dyDescent="0.35">
      <c r="A12" t="e" cm="1">
        <f t="array" ref="A12:K12">DATEVALUE(RIGHT(daily_8h30_omo[#Headers], 10))</f>
        <v>#VALUE!</v>
      </c>
      <c r="B12" s="2">
        <v>45870</v>
      </c>
      <c r="C12" s="2">
        <v>45870</v>
      </c>
      <c r="D12" s="2">
        <v>45873</v>
      </c>
      <c r="E12" s="2">
        <v>45873</v>
      </c>
      <c r="F12" s="2">
        <v>45874</v>
      </c>
      <c r="G12" s="2">
        <v>45874</v>
      </c>
      <c r="H12" s="2">
        <v>45875</v>
      </c>
      <c r="I12" s="2">
        <v>45875</v>
      </c>
      <c r="J12" s="2">
        <v>45876</v>
      </c>
      <c r="K12" s="2">
        <v>45876</v>
      </c>
      <c r="Y12"/>
      <c r="Z12"/>
      <c r="AA12"/>
      <c r="AB12"/>
      <c r="AC12"/>
      <c r="AD12"/>
    </row>
  </sheetData>
  <phoneticPr fontId="3" type="noConversion"/>
  <pageMargins left="0.7" right="0.7" top="0.75" bottom="0.75" header="0.3" footer="0.3"/>
  <pageSetup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E33A2-A2E0-4BA5-A58C-3EE7C928BDB2}">
  <dimension ref="A1:O25"/>
  <sheetViews>
    <sheetView topLeftCell="A28" workbookViewId="0">
      <selection activeCell="A25" sqref="A25:H25"/>
    </sheetView>
  </sheetViews>
  <sheetFormatPr defaultRowHeight="14.5" x14ac:dyDescent="0.35"/>
  <cols>
    <col min="1" max="1" width="10.453125" bestFit="1" customWidth="1"/>
    <col min="2" max="2" width="10.1796875" bestFit="1" customWidth="1"/>
    <col min="3" max="4" width="10.6328125" bestFit="1" customWidth="1"/>
    <col min="5" max="5" width="16.90625" bestFit="1" customWidth="1"/>
    <col min="6" max="6" width="11.453125" bestFit="1" customWidth="1"/>
    <col min="7" max="7" width="19.54296875" bestFit="1" customWidth="1"/>
    <col min="8" max="8" width="10.81640625" bestFit="1" customWidth="1"/>
    <col min="9" max="9" width="20" bestFit="1" customWidth="1"/>
    <col min="10" max="10" width="16.08984375" bestFit="1" customWidth="1"/>
    <col min="11" max="11" width="15.1796875" bestFit="1" customWidth="1"/>
    <col min="12" max="12" width="20.6328125" bestFit="1" customWidth="1"/>
    <col min="13" max="13" width="20.1796875" bestFit="1" customWidth="1"/>
    <col min="14" max="14" width="23.36328125" bestFit="1" customWidth="1"/>
    <col min="15" max="17" width="23.7265625" bestFit="1" customWidth="1"/>
    <col min="18" max="18" width="16.90625" bestFit="1" customWidth="1"/>
    <col min="19" max="19" width="11.453125" bestFit="1" customWidth="1"/>
    <col min="20" max="20" width="19.54296875" bestFit="1" customWidth="1"/>
    <col min="21" max="21" width="10.81640625" bestFit="1" customWidth="1"/>
    <col min="22" max="22" width="20" customWidth="1"/>
    <col min="23" max="23" width="16.08984375" bestFit="1" customWidth="1"/>
    <col min="24" max="24" width="15.1796875" bestFit="1" customWidth="1"/>
    <col min="25" max="25" width="20.6328125" bestFit="1" customWidth="1"/>
    <col min="26" max="26" width="11.26953125" bestFit="1" customWidth="1"/>
    <col min="27" max="27" width="20.26953125" bestFit="1" customWidth="1"/>
    <col min="28" max="28" width="20.7265625" bestFit="1" customWidth="1"/>
  </cols>
  <sheetData>
    <row r="1" spans="1:15" x14ac:dyDescent="0.35">
      <c r="A1" t="s">
        <v>27</v>
      </c>
      <c r="B1" t="s">
        <v>68</v>
      </c>
      <c r="C1" t="s">
        <v>78</v>
      </c>
      <c r="D1" t="s">
        <v>79</v>
      </c>
      <c r="E1" t="s">
        <v>69</v>
      </c>
      <c r="F1" t="s">
        <v>70</v>
      </c>
      <c r="G1" t="s">
        <v>72</v>
      </c>
      <c r="H1" t="s">
        <v>71</v>
      </c>
      <c r="I1" t="s">
        <v>73</v>
      </c>
      <c r="J1" t="s">
        <v>75</v>
      </c>
      <c r="K1" t="s">
        <v>76</v>
      </c>
      <c r="L1" t="s">
        <v>77</v>
      </c>
      <c r="M1" t="s">
        <v>80</v>
      </c>
      <c r="N1" t="s">
        <v>81</v>
      </c>
      <c r="O1" t="s">
        <v>82</v>
      </c>
    </row>
    <row r="2" spans="1:15" x14ac:dyDescent="0.35">
      <c r="A2" s="2">
        <v>45876</v>
      </c>
      <c r="B2">
        <v>5.4800000000000001E-2</v>
      </c>
      <c r="C2">
        <v>5.2600000000000001E-2</v>
      </c>
      <c r="D2">
        <v>5.5100000000000003E-2</v>
      </c>
      <c r="E2">
        <v>25228</v>
      </c>
      <c r="F2">
        <v>26489.4</v>
      </c>
      <c r="G2">
        <v>26390</v>
      </c>
      <c r="H2">
        <v>23966.6</v>
      </c>
      <c r="I2">
        <v>26480</v>
      </c>
      <c r="J2">
        <v>26111.72</v>
      </c>
      <c r="K2">
        <v>-30539.22</v>
      </c>
      <c r="L2">
        <v>-4427.5</v>
      </c>
      <c r="M2">
        <v>0</v>
      </c>
      <c r="N2">
        <v>210350.6</v>
      </c>
      <c r="O2">
        <v>210350.6</v>
      </c>
    </row>
    <row r="3" spans="1:15" x14ac:dyDescent="0.35">
      <c r="A3" s="2">
        <v>45875</v>
      </c>
      <c r="B3">
        <v>5.4800000000000001E-2</v>
      </c>
      <c r="C3">
        <v>5.2600000000000001E-2</v>
      </c>
      <c r="D3">
        <v>5.5100000000000003E-2</v>
      </c>
      <c r="E3">
        <v>25239</v>
      </c>
      <c r="F3">
        <v>26500.95</v>
      </c>
      <c r="G3">
        <v>26400</v>
      </c>
      <c r="H3">
        <v>23977.05</v>
      </c>
      <c r="I3">
        <v>26480</v>
      </c>
      <c r="J3">
        <v>28522.880000000001</v>
      </c>
      <c r="K3">
        <v>-26706.35</v>
      </c>
      <c r="L3">
        <v>1816.5300000000025</v>
      </c>
      <c r="M3">
        <v>0</v>
      </c>
      <c r="N3">
        <v>214778.1</v>
      </c>
      <c r="O3">
        <v>214778.1</v>
      </c>
    </row>
    <row r="4" spans="1:15" x14ac:dyDescent="0.35">
      <c r="A4" s="2">
        <v>45874</v>
      </c>
      <c r="B4">
        <v>5.4800000000000001E-2</v>
      </c>
      <c r="C4">
        <v>5.2400000000000002E-2</v>
      </c>
      <c r="D4">
        <v>5.3600000000000002E-2</v>
      </c>
      <c r="E4">
        <v>25232</v>
      </c>
      <c r="F4">
        <v>26493.599999999999</v>
      </c>
      <c r="G4">
        <v>26420</v>
      </c>
      <c r="H4">
        <v>23970.400000000001</v>
      </c>
      <c r="I4">
        <v>26480</v>
      </c>
      <c r="J4">
        <v>19996.919999999998</v>
      </c>
      <c r="K4">
        <v>-22865.4</v>
      </c>
      <c r="L4">
        <v>-2868.4800000000032</v>
      </c>
      <c r="M4">
        <v>0</v>
      </c>
      <c r="N4">
        <v>212961.57</v>
      </c>
      <c r="O4">
        <v>212961.57</v>
      </c>
    </row>
    <row r="5" spans="1:15" x14ac:dyDescent="0.35">
      <c r="A5" s="2">
        <v>45873</v>
      </c>
      <c r="B5">
        <v>5.2200000000000003E-2</v>
      </c>
      <c r="C5">
        <v>4.82E-2</v>
      </c>
      <c r="D5">
        <v>5.1299999999999998E-2</v>
      </c>
      <c r="E5">
        <v>25219</v>
      </c>
      <c r="F5">
        <v>26479.95</v>
      </c>
      <c r="G5">
        <v>26420</v>
      </c>
      <c r="H5">
        <v>23958.05</v>
      </c>
      <c r="I5">
        <v>26480</v>
      </c>
      <c r="J5">
        <v>25578.560000000001</v>
      </c>
      <c r="K5">
        <v>-18853.62</v>
      </c>
      <c r="L5">
        <v>6724.9400000000023</v>
      </c>
      <c r="M5">
        <v>0</v>
      </c>
      <c r="N5">
        <v>215830.05</v>
      </c>
      <c r="O5">
        <v>215830.05</v>
      </c>
    </row>
    <row r="6" spans="1:15" x14ac:dyDescent="0.35">
      <c r="A6" s="2">
        <v>45870</v>
      </c>
      <c r="B6">
        <v>5.3600000000000002E-2</v>
      </c>
      <c r="C6">
        <v>4.5100000000000001E-2</v>
      </c>
      <c r="D6">
        <v>5.4600000000000003E-2</v>
      </c>
      <c r="E6">
        <v>25249</v>
      </c>
      <c r="F6">
        <v>26511.45</v>
      </c>
      <c r="G6">
        <v>26380</v>
      </c>
      <c r="H6">
        <v>23986.55</v>
      </c>
      <c r="I6">
        <v>26450</v>
      </c>
      <c r="J6">
        <v>30976.44</v>
      </c>
      <c r="K6">
        <v>-28746.31</v>
      </c>
      <c r="L6">
        <v>2230.1299999999974</v>
      </c>
      <c r="M6">
        <v>0</v>
      </c>
      <c r="N6">
        <v>209105.11</v>
      </c>
      <c r="O6">
        <v>209105.11</v>
      </c>
    </row>
    <row r="7" spans="1:15" x14ac:dyDescent="0.35">
      <c r="A7" s="2">
        <v>45869</v>
      </c>
      <c r="B7">
        <v>3.3500000000000002E-2</v>
      </c>
      <c r="C7">
        <v>4.6399999999999997E-2</v>
      </c>
      <c r="D7">
        <v>5.0200000000000002E-2</v>
      </c>
      <c r="E7">
        <v>25249</v>
      </c>
      <c r="F7">
        <v>26511.45</v>
      </c>
      <c r="G7">
        <v>26380</v>
      </c>
      <c r="H7">
        <v>23986.55</v>
      </c>
      <c r="I7">
        <v>26450</v>
      </c>
      <c r="J7">
        <v>7835.26</v>
      </c>
      <c r="K7">
        <v>-14431.76</v>
      </c>
      <c r="L7">
        <v>-6596.5</v>
      </c>
      <c r="M7">
        <v>0</v>
      </c>
      <c r="N7">
        <v>206874.98</v>
      </c>
      <c r="O7">
        <v>206874.98</v>
      </c>
    </row>
    <row r="8" spans="1:15" x14ac:dyDescent="0.35">
      <c r="A8" s="2">
        <v>45868</v>
      </c>
      <c r="B8">
        <v>3.6700000000000003E-2</v>
      </c>
      <c r="C8">
        <v>4.6600000000000003E-2</v>
      </c>
      <c r="D8">
        <v>4.8500000000000001E-2</v>
      </c>
      <c r="E8">
        <v>25240</v>
      </c>
      <c r="F8">
        <v>26502</v>
      </c>
      <c r="G8">
        <v>26390</v>
      </c>
      <c r="H8">
        <v>23978</v>
      </c>
      <c r="I8">
        <v>26450</v>
      </c>
      <c r="J8">
        <v>1493.85</v>
      </c>
      <c r="K8">
        <v>-10548.65</v>
      </c>
      <c r="L8">
        <v>-9054.7999999999993</v>
      </c>
      <c r="M8">
        <v>0</v>
      </c>
      <c r="N8">
        <v>213471.48</v>
      </c>
      <c r="O8">
        <v>213471.48</v>
      </c>
    </row>
    <row r="9" spans="1:15" x14ac:dyDescent="0.35">
      <c r="A9" s="2">
        <v>45867</v>
      </c>
      <c r="B9">
        <v>4.3299999999999998E-2</v>
      </c>
      <c r="C9">
        <v>5.7799999999999997E-2</v>
      </c>
      <c r="D9">
        <v>4.8099999999999997E-2</v>
      </c>
      <c r="E9">
        <v>25228</v>
      </c>
      <c r="F9">
        <v>26489.4</v>
      </c>
      <c r="G9">
        <v>26400</v>
      </c>
      <c r="H9">
        <v>23966.6</v>
      </c>
      <c r="I9">
        <v>26450</v>
      </c>
      <c r="J9">
        <v>10149.280000000001</v>
      </c>
      <c r="K9">
        <v>-13053.03</v>
      </c>
      <c r="L9">
        <v>-2903.75</v>
      </c>
      <c r="M9">
        <v>0</v>
      </c>
      <c r="N9">
        <v>222526.28</v>
      </c>
      <c r="O9">
        <v>222526.28</v>
      </c>
    </row>
    <row r="10" spans="1:15" x14ac:dyDescent="0.35">
      <c r="A10" s="2">
        <v>45866</v>
      </c>
      <c r="B10">
        <v>5.8500000000000003E-2</v>
      </c>
      <c r="C10">
        <v>5.3400000000000003E-2</v>
      </c>
      <c r="D10">
        <v>5.4399999999999997E-2</v>
      </c>
      <c r="E10">
        <v>25206</v>
      </c>
      <c r="F10">
        <v>26466.3</v>
      </c>
      <c r="G10">
        <v>26380</v>
      </c>
      <c r="H10">
        <v>23945.7</v>
      </c>
      <c r="I10">
        <v>26460</v>
      </c>
      <c r="J10">
        <v>18378</v>
      </c>
      <c r="K10">
        <v>-3818.7</v>
      </c>
      <c r="L10">
        <v>14559.3</v>
      </c>
      <c r="M10">
        <v>0</v>
      </c>
      <c r="N10">
        <v>225430.03</v>
      </c>
      <c r="O10">
        <v>225430.03</v>
      </c>
    </row>
    <row r="11" spans="1:15" x14ac:dyDescent="0.35">
      <c r="A11" s="2">
        <v>45863</v>
      </c>
      <c r="B11">
        <v>6.5000000000000002E-2</v>
      </c>
      <c r="C11">
        <v>5.3900000000000003E-2</v>
      </c>
      <c r="D11">
        <v>5.57E-2</v>
      </c>
      <c r="E11">
        <v>25164</v>
      </c>
      <c r="F11">
        <v>26422.2</v>
      </c>
      <c r="G11">
        <v>26300</v>
      </c>
      <c r="H11">
        <v>23905.8</v>
      </c>
      <c r="I11">
        <v>26460</v>
      </c>
      <c r="J11">
        <v>31528.76</v>
      </c>
      <c r="K11">
        <v>-7940.46</v>
      </c>
      <c r="L11">
        <v>23588.3</v>
      </c>
      <c r="M11">
        <v>0</v>
      </c>
      <c r="N11">
        <v>210870.73</v>
      </c>
      <c r="O11">
        <v>210870.73</v>
      </c>
    </row>
    <row r="12" spans="1:15" x14ac:dyDescent="0.35">
      <c r="A12" s="2">
        <v>45862</v>
      </c>
      <c r="B12">
        <v>5.9499999999999997E-2</v>
      </c>
      <c r="C12">
        <v>4.8800000000000003E-2</v>
      </c>
      <c r="D12">
        <v>5.1299999999999998E-2</v>
      </c>
      <c r="E12">
        <v>25164</v>
      </c>
      <c r="F12">
        <v>26422.2</v>
      </c>
      <c r="G12">
        <v>26300</v>
      </c>
      <c r="H12">
        <v>23905.8</v>
      </c>
      <c r="I12">
        <v>26460</v>
      </c>
      <c r="J12">
        <v>47176.06</v>
      </c>
      <c r="K12">
        <v>-24678.19</v>
      </c>
      <c r="L12">
        <v>22497.87</v>
      </c>
      <c r="M12">
        <v>0</v>
      </c>
      <c r="N12">
        <v>187282.43</v>
      </c>
      <c r="O12">
        <v>187282.43</v>
      </c>
    </row>
    <row r="13" spans="1:15" x14ac:dyDescent="0.35">
      <c r="A13" s="2">
        <v>45861</v>
      </c>
      <c r="B13">
        <v>5.2600000000000001E-2</v>
      </c>
      <c r="C13">
        <v>5.0200000000000002E-2</v>
      </c>
      <c r="D13">
        <v>4.9599999999999998E-2</v>
      </c>
      <c r="E13">
        <v>25166</v>
      </c>
      <c r="F13">
        <v>26424.3</v>
      </c>
      <c r="G13">
        <v>26320</v>
      </c>
      <c r="H13">
        <v>23907.7</v>
      </c>
      <c r="I13">
        <v>26460</v>
      </c>
      <c r="J13">
        <v>39713.629999999997</v>
      </c>
      <c r="K13">
        <v>-30000</v>
      </c>
      <c r="L13">
        <v>9713.6299999999974</v>
      </c>
      <c r="M13">
        <v>0</v>
      </c>
      <c r="N13">
        <v>164784.56</v>
      </c>
      <c r="O13">
        <v>164784.56</v>
      </c>
    </row>
    <row r="14" spans="1:15" x14ac:dyDescent="0.35">
      <c r="A14" s="2">
        <v>45860</v>
      </c>
      <c r="B14">
        <v>5.04E-2</v>
      </c>
      <c r="C14">
        <v>4.7699999999999999E-2</v>
      </c>
      <c r="D14">
        <v>5.0599999999999999E-2</v>
      </c>
      <c r="E14">
        <v>25177</v>
      </c>
      <c r="F14">
        <v>26435.85</v>
      </c>
      <c r="G14">
        <v>26320</v>
      </c>
      <c r="H14">
        <v>23918.15</v>
      </c>
      <c r="I14">
        <v>26460</v>
      </c>
      <c r="J14">
        <v>45918.43</v>
      </c>
      <c r="K14">
        <v>-31067.05</v>
      </c>
      <c r="L14">
        <v>14851.380000000001</v>
      </c>
      <c r="M14">
        <v>-1000</v>
      </c>
      <c r="N14">
        <v>156070.93</v>
      </c>
      <c r="O14">
        <v>155070.93</v>
      </c>
    </row>
    <row r="15" spans="1:15" x14ac:dyDescent="0.35">
      <c r="A15" s="2">
        <v>45859</v>
      </c>
      <c r="B15">
        <v>4.9299999999999997E-2</v>
      </c>
      <c r="C15">
        <v>4.6699999999999998E-2</v>
      </c>
      <c r="D15">
        <v>4.7800000000000002E-2</v>
      </c>
      <c r="E15">
        <v>25179</v>
      </c>
      <c r="F15">
        <v>26437.95</v>
      </c>
      <c r="G15">
        <v>26320</v>
      </c>
      <c r="H15">
        <v>23920.05</v>
      </c>
      <c r="I15">
        <v>26450</v>
      </c>
      <c r="J15">
        <v>25364.230000000003</v>
      </c>
      <c r="K15">
        <v>-17160.37</v>
      </c>
      <c r="L15">
        <v>8203.8600000000042</v>
      </c>
      <c r="M15">
        <v>-11000</v>
      </c>
      <c r="N15">
        <v>151219.54999999999</v>
      </c>
      <c r="O15">
        <v>140219.54999999999</v>
      </c>
    </row>
    <row r="16" spans="1:15" x14ac:dyDescent="0.35">
      <c r="A16" s="2">
        <v>45856</v>
      </c>
      <c r="B16">
        <v>5.0099999999999999E-2</v>
      </c>
      <c r="C16">
        <v>4.6699999999999998E-2</v>
      </c>
      <c r="D16">
        <v>4.8500000000000001E-2</v>
      </c>
      <c r="E16">
        <v>25185</v>
      </c>
      <c r="F16">
        <v>26444.25</v>
      </c>
      <c r="G16">
        <v>26330</v>
      </c>
      <c r="H16">
        <v>23925.75</v>
      </c>
      <c r="I16">
        <v>26420</v>
      </c>
      <c r="J16">
        <v>27715.62</v>
      </c>
      <c r="K16">
        <v>-11444.18</v>
      </c>
      <c r="L16">
        <v>16271.439999999999</v>
      </c>
      <c r="M16">
        <v>-15999.9</v>
      </c>
      <c r="N16">
        <v>148015.59</v>
      </c>
      <c r="O16">
        <v>132015.69</v>
      </c>
    </row>
    <row r="17" spans="1:15" x14ac:dyDescent="0.35">
      <c r="A17" s="2">
        <v>45855</v>
      </c>
      <c r="B17">
        <v>5.1700000000000003E-2</v>
      </c>
      <c r="C17">
        <v>4.6399999999999997E-2</v>
      </c>
      <c r="D17">
        <v>4.9299999999999997E-2</v>
      </c>
      <c r="E17">
        <v>25185</v>
      </c>
      <c r="F17">
        <v>26444.25</v>
      </c>
      <c r="G17">
        <v>26330</v>
      </c>
      <c r="H17">
        <v>23925.75</v>
      </c>
      <c r="I17">
        <v>26420</v>
      </c>
      <c r="J17">
        <v>29775.63</v>
      </c>
      <c r="K17">
        <v>-14756.42</v>
      </c>
      <c r="L17">
        <v>15019.210000000001</v>
      </c>
      <c r="M17">
        <v>-17399.900000000001</v>
      </c>
      <c r="N17">
        <v>133144.15</v>
      </c>
      <c r="O17">
        <v>115744.25</v>
      </c>
    </row>
    <row r="18" spans="1:15" x14ac:dyDescent="0.35">
      <c r="A18" s="2">
        <v>45854</v>
      </c>
      <c r="B18">
        <v>5.0900000000000001E-2</v>
      </c>
      <c r="C18">
        <v>4.6100000000000002E-2</v>
      </c>
      <c r="D18">
        <v>4.9099999999999998E-2</v>
      </c>
      <c r="E18">
        <v>25176</v>
      </c>
      <c r="F18">
        <v>26434.799999999999</v>
      </c>
      <c r="G18">
        <v>26340</v>
      </c>
      <c r="H18">
        <v>23917.200000000001</v>
      </c>
      <c r="I18">
        <v>26420</v>
      </c>
      <c r="J18">
        <v>35000</v>
      </c>
      <c r="K18">
        <v>-21994.75</v>
      </c>
      <c r="L18">
        <v>13005.25</v>
      </c>
      <c r="M18">
        <v>-22399.9</v>
      </c>
      <c r="N18">
        <v>123124.94</v>
      </c>
      <c r="O18">
        <v>100725.04000000001</v>
      </c>
    </row>
    <row r="19" spans="1:15" x14ac:dyDescent="0.35">
      <c r="A19" s="2">
        <v>45853</v>
      </c>
      <c r="B19">
        <v>4.7800000000000002E-2</v>
      </c>
      <c r="C19">
        <v>4.5499999999999999E-2</v>
      </c>
      <c r="D19">
        <v>4.7199999999999999E-2</v>
      </c>
      <c r="E19">
        <v>25168</v>
      </c>
      <c r="F19">
        <v>26426.400000000001</v>
      </c>
      <c r="G19">
        <v>26320</v>
      </c>
      <c r="H19">
        <v>23909.599999999999</v>
      </c>
      <c r="I19">
        <v>26420</v>
      </c>
      <c r="J19">
        <v>40977.94</v>
      </c>
      <c r="K19">
        <v>-25000</v>
      </c>
      <c r="L19">
        <v>15977.940000000002</v>
      </c>
      <c r="M19">
        <v>-26399.9</v>
      </c>
      <c r="N19">
        <v>114119.69</v>
      </c>
      <c r="O19">
        <v>87719.790000000008</v>
      </c>
    </row>
    <row r="20" spans="1:15" x14ac:dyDescent="0.35">
      <c r="A20" s="2">
        <v>45852</v>
      </c>
      <c r="B20">
        <v>4.6800000000000001E-2</v>
      </c>
      <c r="C20">
        <v>4.5900000000000003E-2</v>
      </c>
      <c r="D20">
        <v>4.7E-2</v>
      </c>
      <c r="E20">
        <v>25148</v>
      </c>
      <c r="F20">
        <v>26405.4</v>
      </c>
      <c r="G20">
        <v>26310</v>
      </c>
      <c r="H20">
        <v>23890.6</v>
      </c>
      <c r="I20">
        <v>26420</v>
      </c>
      <c r="J20">
        <v>22160.37</v>
      </c>
      <c r="K20">
        <v>-33019.72</v>
      </c>
      <c r="L20">
        <v>-10859.350000000002</v>
      </c>
      <c r="M20">
        <v>-21399.9</v>
      </c>
      <c r="N20">
        <v>93141.75</v>
      </c>
      <c r="O20">
        <v>71741.850000000006</v>
      </c>
    </row>
    <row r="21" spans="1:15" x14ac:dyDescent="0.35">
      <c r="A21" s="2">
        <v>45849</v>
      </c>
      <c r="B21">
        <v>4.65E-2</v>
      </c>
      <c r="C21">
        <v>4.2999999999999997E-2</v>
      </c>
      <c r="D21">
        <v>4.7800000000000002E-2</v>
      </c>
      <c r="E21">
        <v>25128</v>
      </c>
      <c r="F21">
        <v>26384.400000000001</v>
      </c>
      <c r="G21">
        <v>26290</v>
      </c>
      <c r="H21">
        <v>23871.599999999999</v>
      </c>
      <c r="I21">
        <v>26490</v>
      </c>
      <c r="J21">
        <v>19644.18</v>
      </c>
      <c r="K21">
        <v>-21400</v>
      </c>
      <c r="L21">
        <v>-1755.8199999999997</v>
      </c>
      <c r="M21">
        <v>-21400</v>
      </c>
      <c r="N21">
        <v>104001.2</v>
      </c>
      <c r="O21">
        <v>82601.2</v>
      </c>
    </row>
    <row r="22" spans="1:15" x14ac:dyDescent="0.35">
      <c r="A22" s="2">
        <v>45848</v>
      </c>
      <c r="B22">
        <v>4.6899999999999997E-2</v>
      </c>
      <c r="C22">
        <v>4.6699999999999998E-2</v>
      </c>
      <c r="D22">
        <v>4.7100000000000003E-2</v>
      </c>
      <c r="E22">
        <v>25128</v>
      </c>
      <c r="F22">
        <v>26384.400000000001</v>
      </c>
      <c r="G22">
        <v>26290</v>
      </c>
      <c r="H22">
        <v>23871.599999999999</v>
      </c>
      <c r="I22">
        <v>26490</v>
      </c>
      <c r="J22">
        <v>24409.620000000003</v>
      </c>
      <c r="K22">
        <v>-5195.7700000000004</v>
      </c>
      <c r="L22">
        <v>19213.850000000002</v>
      </c>
      <c r="M22">
        <v>-28200</v>
      </c>
      <c r="N22">
        <v>112557.02</v>
      </c>
      <c r="O22">
        <v>84357.02</v>
      </c>
    </row>
    <row r="23" spans="1:15" x14ac:dyDescent="0.35">
      <c r="A23" s="2">
        <v>45847</v>
      </c>
      <c r="B23">
        <v>4.65E-2</v>
      </c>
      <c r="C23">
        <v>4.9099999999999998E-2</v>
      </c>
      <c r="D23">
        <v>4.7500000000000001E-2</v>
      </c>
      <c r="E23">
        <v>25131</v>
      </c>
      <c r="F23">
        <v>26387.55</v>
      </c>
      <c r="G23">
        <v>26290</v>
      </c>
      <c r="H23">
        <v>23874.45</v>
      </c>
      <c r="I23">
        <v>26490</v>
      </c>
      <c r="J23">
        <v>18932.849999999999</v>
      </c>
      <c r="K23">
        <v>-5410.15</v>
      </c>
      <c r="L23">
        <v>13522.699999999999</v>
      </c>
      <c r="M23">
        <v>-32400</v>
      </c>
      <c r="N23">
        <v>97543.17</v>
      </c>
      <c r="O23">
        <v>65143.17</v>
      </c>
    </row>
    <row r="24" spans="1:15" x14ac:dyDescent="0.35">
      <c r="A24" s="2">
        <v>45846</v>
      </c>
      <c r="B24">
        <v>4.48E-2</v>
      </c>
      <c r="C24">
        <v>4.2799999999999998E-2</v>
      </c>
      <c r="D24">
        <v>4.6399999999999997E-2</v>
      </c>
      <c r="E24">
        <v>25119</v>
      </c>
      <c r="F24">
        <v>26374.95</v>
      </c>
      <c r="G24">
        <v>26320</v>
      </c>
      <c r="H24">
        <v>23863.05</v>
      </c>
      <c r="I24">
        <v>26490</v>
      </c>
      <c r="J24">
        <v>16509.599999999999</v>
      </c>
      <c r="K24">
        <v>-13043.36</v>
      </c>
      <c r="L24">
        <v>3466.239999999998</v>
      </c>
      <c r="M24">
        <v>-27400</v>
      </c>
      <c r="N24">
        <v>79020.47</v>
      </c>
      <c r="O24">
        <v>51620.47</v>
      </c>
    </row>
    <row r="25" spans="1:15" x14ac:dyDescent="0.35">
      <c r="A25" s="2">
        <v>45845</v>
      </c>
      <c r="B25">
        <v>4.2500000000000003E-2</v>
      </c>
      <c r="C25">
        <v>4.4699999999999997E-2</v>
      </c>
      <c r="D25">
        <v>4.6600000000000003E-2</v>
      </c>
      <c r="E25">
        <v>25121</v>
      </c>
      <c r="F25">
        <v>26377.05</v>
      </c>
      <c r="G25">
        <v>26305</v>
      </c>
      <c r="H25">
        <v>23864.95</v>
      </c>
      <c r="I25">
        <v>26500</v>
      </c>
      <c r="J25">
        <v>9000</v>
      </c>
      <c r="K25">
        <v>-38055.379999999997</v>
      </c>
      <c r="L25">
        <v>-29055.379999999997</v>
      </c>
      <c r="M25">
        <v>-22400</v>
      </c>
      <c r="N25">
        <v>70554.23</v>
      </c>
      <c r="O25">
        <v>48154.229999999996</v>
      </c>
    </row>
  </sheetData>
  <phoneticPr fontId="3" type="noConversion"/>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35B9D-6C2F-4E64-BEE5-F44FA201ED11}">
  <dimension ref="A1:T36"/>
  <sheetViews>
    <sheetView topLeftCell="C1" workbookViewId="0">
      <selection activeCell="D48" sqref="D48"/>
    </sheetView>
  </sheetViews>
  <sheetFormatPr defaultRowHeight="14.5" x14ac:dyDescent="0.35"/>
  <cols>
    <col min="1" max="1" width="10.6328125" bestFit="1" customWidth="1"/>
    <col min="2" max="5" width="80.7265625" bestFit="1" customWidth="1"/>
    <col min="6" max="6" width="16.1796875" bestFit="1" customWidth="1"/>
    <col min="7" max="7" width="12.90625" bestFit="1" customWidth="1"/>
    <col min="8" max="8" width="13.26953125" bestFit="1" customWidth="1"/>
    <col min="9" max="9" width="8.81640625" bestFit="1" customWidth="1"/>
    <col min="10" max="10" width="12.453125" bestFit="1" customWidth="1"/>
    <col min="11" max="11" width="13.453125" customWidth="1"/>
    <col min="12" max="12" width="7.7265625" bestFit="1" customWidth="1"/>
    <col min="13" max="13" width="10.1796875" bestFit="1" customWidth="1"/>
    <col min="14" max="14" width="10.6328125" bestFit="1" customWidth="1"/>
    <col min="15" max="15" width="8.6328125" bestFit="1" customWidth="1"/>
    <col min="16" max="16" width="18.1796875" bestFit="1" customWidth="1"/>
    <col min="17" max="17" width="87.26953125" style="72" customWidth="1"/>
    <col min="18" max="18" width="21.6328125" customWidth="1"/>
    <col min="19" max="19" width="18.453125" customWidth="1"/>
  </cols>
  <sheetData>
    <row r="1" spans="1:20" ht="20" thickBot="1" x14ac:dyDescent="0.5">
      <c r="A1" t="s">
        <v>1</v>
      </c>
      <c r="B1" t="s">
        <v>2</v>
      </c>
      <c r="C1" t="s">
        <v>3</v>
      </c>
      <c r="D1" t="s">
        <v>4</v>
      </c>
      <c r="E1" t="s">
        <v>5</v>
      </c>
      <c r="F1" t="s">
        <v>6</v>
      </c>
      <c r="G1" t="s">
        <v>0</v>
      </c>
      <c r="H1" t="s">
        <v>7</v>
      </c>
      <c r="I1" t="s">
        <v>8</v>
      </c>
      <c r="J1" t="s">
        <v>60</v>
      </c>
      <c r="L1" s="144" t="s">
        <v>9</v>
      </c>
      <c r="M1" s="144"/>
      <c r="N1" s="144"/>
      <c r="O1" s="144"/>
      <c r="P1" s="144"/>
      <c r="Q1" s="144"/>
      <c r="R1" s="144"/>
      <c r="S1" s="144"/>
    </row>
    <row r="2" spans="1:20" ht="15" thickTop="1" x14ac:dyDescent="0.35">
      <c r="A2" t="s">
        <v>44</v>
      </c>
      <c r="B2" t="s">
        <v>196</v>
      </c>
      <c r="C2" t="s">
        <v>197</v>
      </c>
      <c r="D2" t="s">
        <v>198</v>
      </c>
      <c r="E2" t="s">
        <v>199</v>
      </c>
      <c r="F2" s="1">
        <v>45877.40625</v>
      </c>
      <c r="G2" t="s">
        <v>9</v>
      </c>
      <c r="H2">
        <v>86</v>
      </c>
      <c r="I2" t="s">
        <v>13</v>
      </c>
      <c r="J2" t="s">
        <v>12</v>
      </c>
      <c r="L2" s="17" t="s">
        <v>51</v>
      </c>
      <c r="M2" s="17" t="str" cm="1">
        <f t="array" ref="M2:S12">_xlfn.CHOOSECOLS(_xlfn.VSTACK(daily_8h30_news[#Headers],
  _xlfn._xlws.SORT(_xlfn._xlws.FILTER(daily_8h30_news[], daily_8h30_news[news_type]=L1), 1, -1)
 ), 10, 1, 9, 6, 2, 3, 4)</f>
        <v>ai_selected</v>
      </c>
      <c r="N2" s="17" t="str">
        <v>source</v>
      </c>
      <c r="O2" s="17" t="str">
        <v>impact</v>
      </c>
      <c r="P2" s="18" t="str">
        <v>published_time</v>
      </c>
      <c r="Q2" s="71" t="str">
        <v>title</v>
      </c>
      <c r="R2" s="17" t="str">
        <v>content</v>
      </c>
      <c r="S2" s="17" t="str">
        <v>image_url</v>
      </c>
      <c r="T2" t="s">
        <v>53</v>
      </c>
    </row>
    <row r="3" spans="1:20" x14ac:dyDescent="0.35">
      <c r="A3" t="s">
        <v>44</v>
      </c>
      <c r="B3" t="s">
        <v>200</v>
      </c>
      <c r="C3" t="s">
        <v>201</v>
      </c>
      <c r="D3" t="s">
        <v>202</v>
      </c>
      <c r="E3" t="s">
        <v>203</v>
      </c>
      <c r="F3" s="1">
        <v>45877.297222222223</v>
      </c>
      <c r="G3" t="s">
        <v>9</v>
      </c>
      <c r="H3">
        <v>59</v>
      </c>
      <c r="I3" t="s">
        <v>11</v>
      </c>
      <c r="J3" t="s">
        <v>12</v>
      </c>
      <c r="L3" t="str">
        <f t="shared" ref="L3:L12" si="0">M3</f>
        <v/>
      </c>
      <c r="M3" t="str">
        <v/>
      </c>
      <c r="N3" t="str">
        <v>VnEconomy</v>
      </c>
      <c r="O3" t="str">
        <v>Tiêu cực</v>
      </c>
      <c r="P3" s="16">
        <v>45877.100659722222</v>
      </c>
      <c r="Q3" s="72" t="str">
        <v>Lãi suất VND liên ngân hàng tiến lên mức 6,73%/năm</v>
      </c>
      <c r="R3" t="str">
        <v>Lãi suất liên ngân hàng VND tăng nhẹ, kỳ hạn qua đêm 6,73%, 1 tuần 6,55%, 2 tuần 6,1%. Lợi suất Trái phiếu Chính phủ thứ cấp tăng, kỳ hạn 10 năm đạt 3,37%/năm. Tỷ giá USD/VND giảm nhẹ về 26.205, chịu áp lực lãi suất VND. NHNN hút ròng 4.427,5 tỷ đồng qua nghiệp vụ thị trường mở. Tỷ giá trung tâm ngày 8/8 giảm nhẹ xuống còn 25.228 VND/USD.</v>
      </c>
      <c r="S3" t="str">
        <v>https://media.vneconomy.vn/640x360/images/upload//2025/06/17/anh-thu-ngan-sach.png</v>
      </c>
      <c r="T3" t="s">
        <v>53</v>
      </c>
    </row>
    <row r="4" spans="1:20" x14ac:dyDescent="0.35">
      <c r="A4" t="s">
        <v>62</v>
      </c>
      <c r="B4" t="s">
        <v>204</v>
      </c>
      <c r="C4" t="s">
        <v>205</v>
      </c>
      <c r="D4" t="s">
        <v>206</v>
      </c>
      <c r="E4" t="s">
        <v>207</v>
      </c>
      <c r="F4" s="1">
        <v>45877.100659722222</v>
      </c>
      <c r="G4" t="s">
        <v>9</v>
      </c>
      <c r="H4">
        <v>71</v>
      </c>
      <c r="I4" t="s">
        <v>15</v>
      </c>
      <c r="J4" t="s">
        <v>12</v>
      </c>
      <c r="L4" t="str">
        <f t="shared" si="0"/>
        <v/>
      </c>
      <c r="M4" t="str">
        <v/>
      </c>
      <c r="N4" t="str">
        <v>VietStock</v>
      </c>
      <c r="O4" t="str">
        <v>Tích cực</v>
      </c>
      <c r="P4" s="16">
        <v>45876.834722222222</v>
      </c>
      <c r="Q4" s="72" t="str">
        <v>Nhiều kỷ lục mới của cổ phiếu ngân hàng được thiết lập trong tháng 7</v>
      </c>
      <c r="R4" t="str">
        <v>Tháng 7/2025, cổ phiếu ngân hàng dẫn dắt VN-Index lập đỉnh lịch sử mới 1,557.42 điểm. Chỉ số ngành ngân hàng cũng đạt đỉnh cao nhất mọi thời đại tại 941.23 điểm. Vốn hóa ngành ngân hàng cán mốc gần 2.5 triệu tỷ đồng, chiếm 39% toàn thị trường. Thanh khoản cổ phiếu ngân hàng tăng mạnh, đạt giá trị giao dịch cao nhất 49 tháng qua. Khối ngoại mua ròng kỷ lục gần 280 triệu cp ngân hàng, tổng giá trị 4,265 tỷ đồng.</v>
      </c>
      <c r="S4" t="str">
        <v>https://image.vietstock.vn/2025/08/06/bank-1.png</v>
      </c>
      <c r="T4" t="s">
        <v>53</v>
      </c>
    </row>
    <row r="5" spans="1:20" x14ac:dyDescent="0.35">
      <c r="A5" t="s">
        <v>10</v>
      </c>
      <c r="B5" t="s">
        <v>208</v>
      </c>
      <c r="C5" t="s">
        <v>209</v>
      </c>
      <c r="D5" t="s">
        <v>210</v>
      </c>
      <c r="E5" t="s">
        <v>211</v>
      </c>
      <c r="F5" s="1">
        <v>45876.834722222222</v>
      </c>
      <c r="G5" t="s">
        <v>9</v>
      </c>
      <c r="H5">
        <v>85</v>
      </c>
      <c r="I5" t="s">
        <v>13</v>
      </c>
      <c r="J5" t="s">
        <v>12</v>
      </c>
      <c r="L5" t="str">
        <f t="shared" si="0"/>
        <v/>
      </c>
      <c r="M5" t="str">
        <v/>
      </c>
      <c r="N5" t="str">
        <v>VietStock</v>
      </c>
      <c r="O5" t="str">
        <v>Trung lập</v>
      </c>
      <c r="P5" s="16">
        <v>45876.470138888886</v>
      </c>
      <c r="Q5" s="72" t="str">
        <v>Bộ Tài chính: Nhiều chỉ số khởi sắc nhưng vẫn còn thách thức lớn cho tăng trưởng cuối năm</v>
      </c>
      <c r="R5" t="str">
        <v>Trong 7 tháng, kinh tế Việt Nam duy trì xu hướng tích cực, CPI tăng 3.26% so với cùng kỳ. Thu NSNN đạt 80.2% dự toán, xuất siêu 10.2 tỷ USD, FDI tăng 27.3%. IIP tăng 8.6%, PMI đạt 52.4 điểm, doanh nghiệp tăng 93.7%. Tuy nhiên, mục tiêu tăng trưởng 2025 còn thách thức lớn, đời sống người dân còn khó khăn. Cần khẩn trương hoàn thiện thể chế, thúc đẩy xuất khẩu và làm mới động lực tăng trưởng.</v>
      </c>
      <c r="S5" t="str">
        <v>https://image.vietstock.vn/2025/08/07/bo-truong-tai-chinh-nguyen-van-thang.jpg</v>
      </c>
      <c r="T5" t="s">
        <v>53</v>
      </c>
    </row>
    <row r="6" spans="1:20" x14ac:dyDescent="0.35">
      <c r="A6" t="s">
        <v>44</v>
      </c>
      <c r="B6" t="s">
        <v>212</v>
      </c>
      <c r="C6" t="s">
        <v>213</v>
      </c>
      <c r="D6" t="s">
        <v>214</v>
      </c>
      <c r="E6" t="s">
        <v>215</v>
      </c>
      <c r="F6" s="1">
        <v>45876.675000000003</v>
      </c>
      <c r="G6" t="s">
        <v>9</v>
      </c>
      <c r="H6">
        <v>80</v>
      </c>
      <c r="I6" t="s">
        <v>15</v>
      </c>
      <c r="J6" t="s">
        <v>16</v>
      </c>
      <c r="L6" t="str">
        <f t="shared" si="0"/>
        <v>o</v>
      </c>
      <c r="M6" t="str">
        <v>o</v>
      </c>
      <c r="N6" t="str">
        <v>VietStock</v>
      </c>
      <c r="O6" t="str">
        <v>Tích cực</v>
      </c>
      <c r="P6" s="16">
        <v>45875.626388888886</v>
      </c>
      <c r="Q6" s="72" t="str">
        <v>Chính phủ 'chốt' mục tiêu tăng trưởng GDP năm 2025</v>
      </c>
      <c r="R6" t="str">
        <v xml:space="preserve">Chính phủ đặt mục tiêu GDP năm 2025 tăng 8.3%-8.5%, kiểm soát CPI dưới 4.5%.  Tăng trưởng được thúc đẩy bằng đầu tư: 1.5 triệu tỷ vốn tư nhân, FDI 18 tỷ USD.  Các biện pháp gồm ổn định tiền tệ, hỗ trợ doanh nghiệp, tăng thu ngân sách 25%.  Đẩy mạnh giải ngân vốn đầu tư công, hoàn thành 3,000 km đường cao tốc, 1,700 km đường bộ.  Tăng cường xúc tiến du lịch, phấn đấu 25 triệu khách quốc tế, 150 triệu khách nội địa.
</v>
      </c>
      <c r="S6" t="str">
        <v>https://image.vietstock.vn/2025/08/06/muc-tieu-tang-truong-gdp-2025.jpg</v>
      </c>
      <c r="T6" t="s">
        <v>53</v>
      </c>
    </row>
    <row r="7" spans="1:20" x14ac:dyDescent="0.35">
      <c r="A7" t="s">
        <v>10</v>
      </c>
      <c r="B7" t="s">
        <v>216</v>
      </c>
      <c r="C7" t="s">
        <v>217</v>
      </c>
      <c r="D7" t="s">
        <v>218</v>
      </c>
      <c r="E7" t="s">
        <v>219</v>
      </c>
      <c r="F7" s="1">
        <v>45876.470138888886</v>
      </c>
      <c r="G7" t="s">
        <v>9</v>
      </c>
      <c r="H7">
        <v>81</v>
      </c>
      <c r="I7" t="s">
        <v>11</v>
      </c>
      <c r="J7" t="s">
        <v>12</v>
      </c>
      <c r="L7" t="str">
        <f t="shared" si="0"/>
        <v/>
      </c>
      <c r="M7" t="str">
        <v/>
      </c>
      <c r="N7" t="str">
        <v>Vietnambiz</v>
      </c>
      <c r="O7" t="str">
        <v>Tích cực</v>
      </c>
      <c r="P7" s="16">
        <v>45877.40625</v>
      </c>
      <c r="Q7" s="72" t="str">
        <v>Đầu tư công tăng tốc, cổ phiếu vật liệu xây dựng bước vào chu kỳ mới?</v>
      </c>
      <c r="R7" t="str">
        <v>Đầu tư công gần 900.000 tỷ đồng năm 2025 thúc đẩy cổ phiếu xây dựng tăng trưởng. Chuyên gia BVSC dự báo doanh thu xây lắp tăng 16%, nguồn việc kéo dài đến 2030. Cải cách thể chế và phân cấp địa phương tạo hiệu quả tích cực cho giải ngân đầu tư công. Thị trường thép nội địa tăng tiêu thụ 19-24%, Hòa Phát hưởng lợi ba động lực chính. Đá xây dựng gần dự án có lợi thế, VLB được ưu tiên hàng đầu.</v>
      </c>
      <c r="S7" t="str">
        <v>https://cdn.vietnambiz.vn/1881912202208555/images/2025/08/07/screenshot-2025-08-07-172801-20250807173758766.png?width=700</v>
      </c>
      <c r="T7" t="s">
        <v>53</v>
      </c>
    </row>
    <row r="8" spans="1:20" x14ac:dyDescent="0.35">
      <c r="A8" t="s">
        <v>44</v>
      </c>
      <c r="B8" t="s">
        <v>220</v>
      </c>
      <c r="C8" t="s">
        <v>221</v>
      </c>
      <c r="D8" t="s">
        <v>222</v>
      </c>
      <c r="E8" t="s">
        <v>223</v>
      </c>
      <c r="F8" s="1">
        <v>45876.372916666667</v>
      </c>
      <c r="G8" t="s">
        <v>9</v>
      </c>
      <c r="H8">
        <v>88</v>
      </c>
      <c r="I8" t="s">
        <v>13</v>
      </c>
      <c r="J8" t="s">
        <v>16</v>
      </c>
      <c r="L8" t="str">
        <f t="shared" si="0"/>
        <v/>
      </c>
      <c r="M8" t="str">
        <v/>
      </c>
      <c r="N8" t="str">
        <v>Vietnambiz</v>
      </c>
      <c r="O8" t="str">
        <v>Trung lập</v>
      </c>
      <c r="P8" s="16">
        <v>45877.297222222223</v>
      </c>
      <c r="Q8" s="72" t="str">
        <v>Tỷ giá USD hôm nay 8/8: Giá mua USD vẫn trên ngưỡng 26.000 VND/USD</v>
      </c>
      <c r="R8" t="str">
        <v>USD tăng nhẹ bởi Waller ứng cử viên hàng đầu chức chủ tịch Fed sắp tới. Tỷ giá trung tâm giảm 11 đồng, xuống 25.228 VND/USD. Các ngân hàng thương mại điều chỉnh mua bán USD giảm. Tỷ giá chợ đen không đổi, duy trì mức cao. Các nhà đầu tư cược Fed cắt giảm lãi suất tháng 9.</v>
      </c>
      <c r="S8" t="str">
        <v>https://cdn1.vietnambiz.vn/1881912202208555/images/2025/08/06/lynxnpec9p09nl-20250806141804437-avatar-15x10-20250806141915572.jpg?width=600&amp;height=315</v>
      </c>
      <c r="T8" t="s">
        <v>53</v>
      </c>
    </row>
    <row r="9" spans="1:20" x14ac:dyDescent="0.35">
      <c r="A9" t="s">
        <v>44</v>
      </c>
      <c r="B9" t="s">
        <v>224</v>
      </c>
      <c r="C9" t="s">
        <v>225</v>
      </c>
      <c r="D9" t="s">
        <v>226</v>
      </c>
      <c r="E9" t="s">
        <v>227</v>
      </c>
      <c r="F9" s="1">
        <v>45875.68472222222</v>
      </c>
      <c r="G9" t="s">
        <v>9</v>
      </c>
      <c r="H9">
        <v>72</v>
      </c>
      <c r="I9" t="s">
        <v>13</v>
      </c>
      <c r="J9" t="s">
        <v>16</v>
      </c>
      <c r="L9" t="str">
        <f t="shared" si="0"/>
        <v>x</v>
      </c>
      <c r="M9" t="str">
        <v>x</v>
      </c>
      <c r="N9" t="str">
        <v>Vietnambiz</v>
      </c>
      <c r="O9" t="str">
        <v>Tiêu cực</v>
      </c>
      <c r="P9" s="16">
        <v>45876.675000000003</v>
      </c>
      <c r="Q9" s="72" t="str">
        <v>Thống đốc NHNN nói gì khi tín dụng 'chảy' mạnh vào bất động sản và chứng khoán?</v>
      </c>
      <c r="R9" t="str">
        <v>Tín dụng toàn hệ thống tăng khoảng 10% trong 7 tháng, cao hơn cùng kỳ năm trước. Tốc độ tăng tín dụng vào bất động sản, chứng khoán cao hơn trung bình. Điều này phù hợp tháo gỡ khó khăn cho bất động sản, chứng khoán không rủi ro hệ thống. Tỷ giá VND/USD đã tăng 2,9%, áp lực lên chính sách tiền tệ. NHNN sẽ cân nhắc dừng giảm lãi suất nếu tỷ giá tiếp tục chịu áp lực.</v>
      </c>
      <c r="S9" t="str">
        <v>https://cdn.vietnambiz.vn/1881912202208555/images/2025/08/07/crawl-20250807155549565.png?width=700</v>
      </c>
      <c r="T9" t="s">
        <v>53</v>
      </c>
    </row>
    <row r="10" spans="1:20" x14ac:dyDescent="0.35">
      <c r="A10" t="s">
        <v>10</v>
      </c>
      <c r="B10" t="s">
        <v>228</v>
      </c>
      <c r="C10" t="s">
        <v>229</v>
      </c>
      <c r="D10" t="s">
        <v>230</v>
      </c>
      <c r="E10" t="s">
        <v>231</v>
      </c>
      <c r="F10" s="1">
        <v>45875.626388888886</v>
      </c>
      <c r="G10" t="s">
        <v>9</v>
      </c>
      <c r="H10">
        <v>87</v>
      </c>
      <c r="I10" t="s">
        <v>13</v>
      </c>
      <c r="J10" t="s">
        <v>52</v>
      </c>
      <c r="L10" t="str">
        <f t="shared" si="0"/>
        <v>x</v>
      </c>
      <c r="M10" t="str">
        <v>x</v>
      </c>
      <c r="N10" t="str">
        <v>Vietnambiz</v>
      </c>
      <c r="O10" t="str">
        <v>Tích cực</v>
      </c>
      <c r="P10" s="16">
        <v>45876.372916666667</v>
      </c>
      <c r="Q10" s="72" t="str">
        <v>Thủ tướng: Bộ Tài chính khẩn trương triển khai biện pháp cần thiết để nâng hạng TTCK</v>
      </c>
      <c r="R10" t="str">
        <v>Thủ tướng yêu cầu Bộ Tài chính khẩn trương nâng hạng thị trường chứng khoán Việt Nam. Bộ Tài chính cần điều hành chính sách tài khóa hài hòa với chính sách tiền tệ. Các giải pháp phát triển thị trường vốn, chứng khoán, trái phiếu doanh nghiệp được giao thực hiện. Bộ Công Thương xử lý dứt điểm các dự án điện tồn đọng kéo dài trong tháng 8. Thủ tướng chỉ đạo đảm bảo an ninh năng lượng, cung ứng đủ điện, xăng dầu thiết yếu.</v>
      </c>
      <c r="S10" t="str">
        <v>https://cdn.vietnambiz.vn/1881912202208555/images/2025/08/07/anh-cv-20250807084432525.jpg?width=700</v>
      </c>
      <c r="T10" t="s">
        <v>53</v>
      </c>
    </row>
    <row r="11" spans="1:20" x14ac:dyDescent="0.35">
      <c r="A11" t="s">
        <v>14</v>
      </c>
      <c r="B11" t="s">
        <v>232</v>
      </c>
      <c r="C11" t="s">
        <v>233</v>
      </c>
      <c r="D11" t="s">
        <v>234</v>
      </c>
      <c r="E11" t="s">
        <v>235</v>
      </c>
      <c r="F11" s="1">
        <v>45874.65625</v>
      </c>
      <c r="G11" t="s">
        <v>9</v>
      </c>
      <c r="H11">
        <v>87</v>
      </c>
      <c r="I11" t="s">
        <v>13</v>
      </c>
      <c r="J11" t="s">
        <v>12</v>
      </c>
      <c r="L11" t="str">
        <f t="shared" si="0"/>
        <v>x</v>
      </c>
      <c r="M11" t="str">
        <v>x</v>
      </c>
      <c r="N11" t="str">
        <v>Vietnambiz</v>
      </c>
      <c r="O11" t="str">
        <v>Tích cực</v>
      </c>
      <c r="P11" s="16">
        <v>45875.68472222222</v>
      </c>
      <c r="Q11" s="72" t="str">
        <v>Chính phủ chỉ đạo NHNN điều chỉnh room tín dụng phù hợp mục tiêu tăng trưởng 8,3 - 8,5%</v>
      </c>
      <c r="R11" t="str">
        <v>Chính phủ đặt mục tiêu tăng trưởng 8,3-8,5% cho năm 2025. Ngân hàng Nhà nước điều hành chính sách tiền tệ linh hoạt, hiệu quả. Tín dụng cần điều chỉnh công khai, minh bạch, hướng vào sản xuất kinh doanh. Các tổ chức tín dụng giảm chi phí, hạ lãi suất cho vay hỗ trợ doanh nghiệp. Nhà điều hành giám sát chặt chẽ việc thực hiện chỉ đạo về lãi suất.</v>
      </c>
      <c r="S11" t="str">
        <v>https://cdn.vietnambiz.vn/1881912202208555/images/2025/08/05/image-3-2025080510360718-avatar-15x10-20250805104345904.jpeg</v>
      </c>
      <c r="T11" t="s">
        <v>53</v>
      </c>
    </row>
    <row r="12" spans="1:20" x14ac:dyDescent="0.35">
      <c r="A12" t="s">
        <v>44</v>
      </c>
      <c r="B12" t="s">
        <v>236</v>
      </c>
      <c r="C12" t="s">
        <v>237</v>
      </c>
      <c r="D12" t="s">
        <v>238</v>
      </c>
      <c r="E12" t="s">
        <v>239</v>
      </c>
      <c r="F12" s="1">
        <v>45877.415972222225</v>
      </c>
      <c r="G12" t="s">
        <v>17</v>
      </c>
      <c r="H12">
        <v>85</v>
      </c>
      <c r="I12" t="s">
        <v>15</v>
      </c>
      <c r="J12" t="s">
        <v>16</v>
      </c>
      <c r="L12" t="str">
        <f t="shared" si="0"/>
        <v/>
      </c>
      <c r="M12" t="str">
        <v/>
      </c>
      <c r="N12" t="str">
        <v>CafeF</v>
      </c>
      <c r="O12" t="str">
        <v>Tích cực</v>
      </c>
      <c r="P12" s="16">
        <v>45874.65625</v>
      </c>
      <c r="Q12" s="72" t="str">
        <v>Chứng khoán Việt Nam biến động mạnh chưa từng thấy</v>
      </c>
      <c r="R12" t="str">
        <v>Thị trường chứng khoán Việt Nam trải qua phiên giao dịch rung lắc mạnh, VN-Index tăng 18,96 điểm lên 1.547,15 điểm. Thanh khoản bùng nổ với hơn 2,77 tỷ cổ phiếu trên HoSE, giá trị gần 75.000 tỷ đồng. MBB tăng kịch trần 6,8%, HPG lập kỷ lục thanh khoản với hơn 5.700 tỷ đồng. Khối ngoại bán ròng hơn 2.259 tỷ đồng, tập trung gom HPG gần 1.100 tỷ đồng. Các mã ngân hàng và bán lẻ diễn biến phân hóa trong phiên biến động lớn.</v>
      </c>
      <c r="S12" t="str">
        <v>https://cafefcdn.com/thumb_w/640/203337114487263232/2025/8/5/avatar1754382134615-1754382135020664460647.png</v>
      </c>
      <c r="T12" t="s">
        <v>53</v>
      </c>
    </row>
    <row r="13" spans="1:20" ht="20" thickBot="1" x14ac:dyDescent="0.5">
      <c r="A13" t="s">
        <v>10</v>
      </c>
      <c r="B13" t="s">
        <v>240</v>
      </c>
      <c r="C13" t="s">
        <v>241</v>
      </c>
      <c r="D13" t="s">
        <v>242</v>
      </c>
      <c r="E13" t="s">
        <v>243</v>
      </c>
      <c r="F13" s="1">
        <v>45877.406678240739</v>
      </c>
      <c r="G13" t="s">
        <v>17</v>
      </c>
      <c r="H13">
        <v>86</v>
      </c>
      <c r="I13" t="s">
        <v>15</v>
      </c>
      <c r="J13" t="s">
        <v>12</v>
      </c>
      <c r="L13" s="144" t="s">
        <v>17</v>
      </c>
      <c r="M13" s="144"/>
      <c r="N13" s="144"/>
      <c r="O13" s="144"/>
      <c r="P13" s="144"/>
      <c r="Q13" s="144"/>
      <c r="R13" s="144"/>
      <c r="S13" s="144"/>
      <c r="T13" t="s">
        <v>53</v>
      </c>
    </row>
    <row r="14" spans="1:20" ht="15" thickTop="1" x14ac:dyDescent="0.35">
      <c r="A14" t="s">
        <v>10</v>
      </c>
      <c r="B14" t="s">
        <v>244</v>
      </c>
      <c r="C14" t="s">
        <v>245</v>
      </c>
      <c r="D14" t="s">
        <v>246</v>
      </c>
      <c r="E14" t="s">
        <v>247</v>
      </c>
      <c r="F14" s="1">
        <v>45877.376932870371</v>
      </c>
      <c r="G14" t="s">
        <v>17</v>
      </c>
      <c r="H14">
        <v>66</v>
      </c>
      <c r="I14" t="s">
        <v>13</v>
      </c>
      <c r="J14" t="s">
        <v>12</v>
      </c>
      <c r="L14" s="17" t="s">
        <v>51</v>
      </c>
      <c r="M14" s="17" t="str" cm="1">
        <f t="array" ref="M14:S24">_xlfn.CHOOSECOLS(_xlfn.VSTACK(daily_8h30_news[#Headers],
  _xlfn._xlws.SORT(_xlfn._xlws.FILTER(daily_8h30_news[], daily_8h30_news[news_type]=L13), 1, -1)
 ), 10, 1, 9, 6, 2, 3, 4)</f>
        <v>ai_selected</v>
      </c>
      <c r="N14" s="17" t="str">
        <v>source</v>
      </c>
      <c r="O14" s="17" t="str">
        <v>impact</v>
      </c>
      <c r="P14" s="18" t="str">
        <v>published_time</v>
      </c>
      <c r="Q14" s="71" t="str">
        <v>title</v>
      </c>
      <c r="R14" s="17" t="str">
        <v>content</v>
      </c>
      <c r="S14" s="17" t="str">
        <v>image_url</v>
      </c>
      <c r="T14" t="s">
        <v>53</v>
      </c>
    </row>
    <row r="15" spans="1:20" x14ac:dyDescent="0.35">
      <c r="A15" t="s">
        <v>10</v>
      </c>
      <c r="B15" t="s">
        <v>248</v>
      </c>
      <c r="C15" t="s">
        <v>249</v>
      </c>
      <c r="D15" t="s">
        <v>250</v>
      </c>
      <c r="E15" t="s">
        <v>251</v>
      </c>
      <c r="F15" s="1">
        <v>45877.332013888888</v>
      </c>
      <c r="G15" t="s">
        <v>17</v>
      </c>
      <c r="H15">
        <v>76</v>
      </c>
      <c r="I15" t="s">
        <v>15</v>
      </c>
      <c r="J15" t="s">
        <v>12</v>
      </c>
      <c r="L15" t="str">
        <f t="shared" ref="L15:L24" si="1">M15</f>
        <v>x</v>
      </c>
      <c r="M15" t="str">
        <v>x</v>
      </c>
      <c r="N15" t="str">
        <v>VnEconomy</v>
      </c>
      <c r="O15" t="str">
        <v>Tiêu cực</v>
      </c>
      <c r="P15" s="16">
        <v>45876.958333333336</v>
      </c>
      <c r="Q15" s="72" t="str">
        <v>Nguy cơ suy thoái kinh tế Mỹ đang tăng lên?</v>
      </c>
      <c r="R15" t="str">
        <v>Hoạt động tuyển dụng Mỹ chậm lại đáng kể, chỉ tạo thêm 35.000 việc làm mỗi tháng.  GDP tăng trưởng bình quân chỉ 1,2% trong nửa đầu năm 2025.  Chuyên gia lo ngại suy thoái, nhưng triển vọng này còn chưa chắc chắn lắm.  Thuế quan của ông Trump bị cho là nguyên nhân làm kinh tế Mỹ suy yếu.  Nhiều chuyên gia khác cho rằng cảnh báo suy thoái là quá sớm, chi tiêu tiêu dùng vẫn tăng.</v>
      </c>
      <c r="S15" t="str">
        <v>https://media.vneconomy.vn/640x360/images/upload//2025/08/07/anh-man-hinh-2025-08-07-luc-17-46-27.png</v>
      </c>
      <c r="T15" t="s">
        <v>53</v>
      </c>
    </row>
    <row r="16" spans="1:20" x14ac:dyDescent="0.35">
      <c r="A16" t="s">
        <v>62</v>
      </c>
      <c r="B16" t="s">
        <v>252</v>
      </c>
      <c r="C16" t="s">
        <v>253</v>
      </c>
      <c r="D16" t="s">
        <v>254</v>
      </c>
      <c r="E16" t="s">
        <v>255</v>
      </c>
      <c r="F16" s="1">
        <v>45876.958333333336</v>
      </c>
      <c r="G16" t="s">
        <v>17</v>
      </c>
      <c r="H16">
        <v>79</v>
      </c>
      <c r="I16" t="s">
        <v>15</v>
      </c>
      <c r="J16" t="s">
        <v>16</v>
      </c>
      <c r="L16" t="str">
        <f t="shared" si="1"/>
        <v/>
      </c>
      <c r="M16" t="str">
        <v/>
      </c>
      <c r="N16" t="str">
        <v>VnEconomy</v>
      </c>
      <c r="O16" t="str">
        <v>Tiêu cực</v>
      </c>
      <c r="P16" s="16">
        <v>45876.371898148151</v>
      </c>
      <c r="Q16" s="72" t="str">
        <v>UBS: Khủng hoảng bất động sản Trung Quốc kéo dài hơn dự báo</v>
      </c>
      <c r="R16" t="str">
        <v>Dự báo giá nhà Trung Quốc ổn định đầu năm 2026, nay chậm lại giữa hoặc cuối năm. Doanh số bất động sản Trung Quốc suy yếu khiến thời gian bán nhà kéo dài thêm. Tồn kho bất động sản tại các thành phố lớn tăng từ 14 lên 20,7 tháng. Doanh số 100 công ty lớn giảm hơn 20% hai tháng liên tiếp. REIT Trung Quốc có thể bù đắp sự sụt giảm giá trị thị trường bất động sản.</v>
      </c>
      <c r="S16" t="str">
        <v>https://media.vneconomy.vn/640x360/images/upload//2025/08/07/cea5e7dff136378200a7f19be0d6fcd9.png</v>
      </c>
      <c r="T16" t="s">
        <v>53</v>
      </c>
    </row>
    <row r="17" spans="1:20" x14ac:dyDescent="0.35">
      <c r="A17" t="s">
        <v>62</v>
      </c>
      <c r="B17" t="s">
        <v>256</v>
      </c>
      <c r="C17" t="s">
        <v>257</v>
      </c>
      <c r="D17" t="s">
        <v>258</v>
      </c>
      <c r="E17" t="s">
        <v>259</v>
      </c>
      <c r="F17" s="1">
        <v>45876.371898148151</v>
      </c>
      <c r="G17" t="s">
        <v>17</v>
      </c>
      <c r="H17">
        <v>81</v>
      </c>
      <c r="I17" t="s">
        <v>15</v>
      </c>
      <c r="J17" t="s">
        <v>12</v>
      </c>
      <c r="L17" t="str">
        <f t="shared" si="1"/>
        <v/>
      </c>
      <c r="M17" t="str">
        <v/>
      </c>
      <c r="N17" t="str">
        <v>VietStock</v>
      </c>
      <c r="O17" t="str">
        <v>Tiêu cực</v>
      </c>
      <c r="P17" s="16">
        <v>45877.406678240739</v>
      </c>
      <c r="Q17" s="72" t="str">
        <v>Các đại gia chip ứng phó ra sao trước đề xuất thuế quan mới của ông Trump?</v>
      </c>
      <c r="R17" t="str">
        <v xml:space="preserve">Đề xuất thuế quan 100% của Trump gây chú ý lớn đến các "đại gia" chip. TSMC đã cam kết 165 tỷ USD đầu tư xây nhà máy tại Mỹ. Samsung cũng có kế hoạch đầu tư hàng tỷ USD và sản xuất chip tại Texas. GlobalFoundries tăng cường đầu tư vào nhà máy tại New York, hưởng lợi. SK Hynix xây dựng cơ sở đóng gói chip 4 tỷ USD tại Mỹ. Nvidia và Apple có kế hoạch sản xuất chip và hạ tầng AI.
</v>
      </c>
      <c r="S17" t="str">
        <v>https://image.vietstock.vn/2025/08/08/trump-chip_843360.jpeg</v>
      </c>
      <c r="T17" t="s">
        <v>53</v>
      </c>
    </row>
    <row r="18" spans="1:20" x14ac:dyDescent="0.35">
      <c r="A18" t="s">
        <v>10</v>
      </c>
      <c r="B18" t="s">
        <v>260</v>
      </c>
      <c r="C18" t="s">
        <v>261</v>
      </c>
      <c r="D18" t="s">
        <v>262</v>
      </c>
      <c r="E18" t="s">
        <v>263</v>
      </c>
      <c r="F18" s="1">
        <v>45876.357951388891</v>
      </c>
      <c r="G18" t="s">
        <v>17</v>
      </c>
      <c r="H18">
        <v>80</v>
      </c>
      <c r="I18" t="s">
        <v>11</v>
      </c>
      <c r="J18" t="s">
        <v>12</v>
      </c>
      <c r="L18" t="str">
        <f t="shared" si="1"/>
        <v/>
      </c>
      <c r="M18" t="str">
        <v/>
      </c>
      <c r="N18" t="str">
        <v>VietStock</v>
      </c>
      <c r="O18" t="str">
        <v>Tích cực</v>
      </c>
      <c r="P18" s="16">
        <v>45877.376932870371</v>
      </c>
      <c r="Q18" s="72" t="str">
        <v>Kim ngạch xuất, nhập khẩu của Trung Quốc trong 7 tháng đạt 3.600 tỷ USD</v>
      </c>
      <c r="R18" t="str">
        <v>Kim ngạch xuất nhập khẩu Trung Quốc đạt 3.600 tỷ USD trong bảy tháng.  Thương mại bảy tháng tăng 3,5% so với cùng kỳ năm trước.  Tháng bảy ghi nhận tăng trưởng mạnh mẽ 6,7% so với năm trước.  ASEAN là đối tác lớn nhất, thương mại tăng 9,4% trong bảy tháng.  EU đứng thứ hai, thương mại song phương tăng 3,9% trong cùng thời gian.</v>
      </c>
      <c r="S18" t="str">
        <v>https://image.vietstock.vn/2025/08/08/kim-ngach-xuat-nhap-khau-cua-trung-quoc-trong-thang-7.jpg</v>
      </c>
      <c r="T18" t="s">
        <v>53</v>
      </c>
    </row>
    <row r="19" spans="1:20" x14ac:dyDescent="0.35">
      <c r="A19" t="s">
        <v>10</v>
      </c>
      <c r="B19" t="s">
        <v>264</v>
      </c>
      <c r="C19" t="s">
        <v>265</v>
      </c>
      <c r="D19" t="s">
        <v>266</v>
      </c>
      <c r="E19" t="s">
        <v>267</v>
      </c>
      <c r="F19" s="1">
        <v>45876.35701388889</v>
      </c>
      <c r="G19" t="s">
        <v>17</v>
      </c>
      <c r="H19">
        <v>77</v>
      </c>
      <c r="I19" t="s">
        <v>13</v>
      </c>
      <c r="J19" t="s">
        <v>12</v>
      </c>
      <c r="L19" t="str">
        <f t="shared" si="1"/>
        <v/>
      </c>
      <c r="M19" t="str">
        <v/>
      </c>
      <c r="N19" t="str">
        <v>VietStock</v>
      </c>
      <c r="O19" t="str">
        <v>Tiêu cực</v>
      </c>
      <c r="P19" s="16">
        <v>45877.332013888888</v>
      </c>
      <c r="Q19" s="72" t="str">
        <v>Vàng thế giới lên cao nhất trong hơn 2 tuần</v>
      </c>
      <c r="R19" t="str">
        <v>Giá vàng thế giới tăng lên mức cao nhất hai tuần do căng thẳng thương mại leo thang. Thuế quan mới của Mỹ có hiệu lực, ảnh hưởng nhiều quốc gia. Số đơn xin trợ cấp thất nghiệp Mỹ tăng cao, củng cố kỳ vọng Fed hạ lãi suất. Thị trường dự báo Fed giảm 0.25% lãi suất tháng tới với xác suất 91%. Vàng hưởng lợi từ môi trường bất ổn và lãi suất thấp.</v>
      </c>
      <c r="S19" t="str">
        <v>https://image.vietstock.vn/2025/08/08/080825-vang.jpeg</v>
      </c>
      <c r="T19" t="s">
        <v>53</v>
      </c>
    </row>
    <row r="20" spans="1:20" x14ac:dyDescent="0.35">
      <c r="A20" t="s">
        <v>44</v>
      </c>
      <c r="B20" t="s">
        <v>268</v>
      </c>
      <c r="C20" t="s">
        <v>269</v>
      </c>
      <c r="D20" t="s">
        <v>270</v>
      </c>
      <c r="E20" t="s">
        <v>271</v>
      </c>
      <c r="F20" s="1">
        <v>45876.315972222219</v>
      </c>
      <c r="G20" t="s">
        <v>17</v>
      </c>
      <c r="H20">
        <v>73</v>
      </c>
      <c r="I20" t="s">
        <v>13</v>
      </c>
      <c r="J20" t="s">
        <v>16</v>
      </c>
      <c r="L20" t="str">
        <f t="shared" si="1"/>
        <v/>
      </c>
      <c r="M20" t="str">
        <v/>
      </c>
      <c r="N20" t="str">
        <v>VietStock</v>
      </c>
      <c r="O20" t="str">
        <v>Trung lập</v>
      </c>
      <c r="P20" s="16">
        <v>45876.357951388891</v>
      </c>
      <c r="Q20" s="72" t="str">
        <v>Dầu xoá sạch đà tăng và lùi xuống mức thấp nhất trong 5 tuần</v>
      </c>
      <c r="R20" t="str">
        <v>Giá dầu giảm xuống mức thấp nhất năm tuần do lo ngại trừng phạt Nga gia tăng. Hợp đồng dầu Brent đóng cửa ở mức 67.24 USD/thùng, WTI còn 64.65 USD/thùng. Đây là phiên giảm thứ năm liên tiếp của cả hai loại dầu thô. Dự trữ dầu Mỹ giảm 3 triệu thùng, thấp hơn dự báo, hỗ trợ giá dầu. Kế hoạch tăng nguồn cung từ OPEC+ sẽ bù đắp cho khả năng sụt giảm nguồn cung từ Nga.</v>
      </c>
      <c r="S20" t="str">
        <v>https://image.vietstock.vn/2025/08/07/080725-dau.jpg</v>
      </c>
      <c r="T20" t="s">
        <v>53</v>
      </c>
    </row>
    <row r="21" spans="1:20" x14ac:dyDescent="0.35">
      <c r="A21" t="s">
        <v>44</v>
      </c>
      <c r="B21" t="s">
        <v>272</v>
      </c>
      <c r="C21" t="s">
        <v>273</v>
      </c>
      <c r="D21" t="s">
        <v>274</v>
      </c>
      <c r="E21" t="s">
        <v>275</v>
      </c>
      <c r="F21" s="1">
        <v>45876.285416666666</v>
      </c>
      <c r="G21" t="s">
        <v>17</v>
      </c>
      <c r="H21">
        <v>78</v>
      </c>
      <c r="I21" t="s">
        <v>15</v>
      </c>
      <c r="J21" t="s">
        <v>52</v>
      </c>
      <c r="L21" t="str">
        <f t="shared" si="1"/>
        <v/>
      </c>
      <c r="M21" t="str">
        <v/>
      </c>
      <c r="N21" t="str">
        <v>VietStock</v>
      </c>
      <c r="O21" t="str">
        <v>Tích cực</v>
      </c>
      <c r="P21" s="16">
        <v>45876.35701388889</v>
      </c>
      <c r="Q21" s="72" t="str">
        <v>Phố Wall tăng nhẹ sau loạt báo cáo lợi nhuận doanh nghiệp</v>
      </c>
      <c r="R21" t="str">
        <v>Phố Wall tăng nhẹ ngày 06/08 nhờ Apple, với S&amp;P 500 tăng 0.73% và Nasdaq tăng 1.21%. Apple vọt 5% sau khi cam kết đầu tư thêm 100 tỷ USD vào sản xuất trong nước. Khoảng 81% công ty S&amp;P 500 báo cáo lợi nhuận vượt kỳ vọng trong mùa này. McDonald's tăng gần 3% nhờ kết quả kinh doanh quý 2 vượt dự báo. Ngược lại, Snap sụt 17% do doanh thu thấp hơn kỳ vọng.</v>
      </c>
      <c r="S21" t="str">
        <v>https://image.vietstock.vn/2025/08/07/080725-ck-1.png</v>
      </c>
      <c r="T21" t="s">
        <v>53</v>
      </c>
    </row>
    <row r="22" spans="1:20" x14ac:dyDescent="0.35">
      <c r="A22" t="s">
        <v>44</v>
      </c>
      <c r="B22" t="s">
        <v>276</v>
      </c>
      <c r="C22" t="s">
        <v>277</v>
      </c>
      <c r="D22" t="s">
        <v>278</v>
      </c>
      <c r="E22" t="s">
        <v>279</v>
      </c>
      <c r="F22" s="1">
        <v>45877.32708333333</v>
      </c>
      <c r="G22" t="s">
        <v>18</v>
      </c>
      <c r="H22">
        <v>81</v>
      </c>
      <c r="I22" t="s">
        <v>11</v>
      </c>
      <c r="J22" t="s">
        <v>16</v>
      </c>
      <c r="L22" t="str">
        <f t="shared" si="1"/>
        <v>x</v>
      </c>
      <c r="M22" t="str">
        <v>x</v>
      </c>
      <c r="N22" t="str">
        <v>Vietnambiz</v>
      </c>
      <c r="O22" t="str">
        <v>Tiêu cực</v>
      </c>
      <c r="P22" s="16">
        <v>45877.415972222225</v>
      </c>
      <c r="Q22" s="72" t="str">
        <v>Chính quyền Tổng thống Trump kỳ vọng thu 50 tỷ USD mỗi tháng từ thuế quan</v>
      </c>
      <c r="R22" t="str">
        <v xml:space="preserve">Mỹ dự kiến thu 50 tỷ USD/tháng từ thuế nhập khẩu hàng hóa, theo Bộ trưởng Lutnick. Các mặt hàng như chất bán dẫn, dược phẩm sẽ đóng góp đáng kể cho nguồn thu này. Ông Lutnick cho rằng, thỏa thuận thuế quan với Trung Quốc có thể gia hạn thêm 90 ngày. Quyết định cuối cùng sẽ do nhóm đàm phán thương mại và Tổng thống Trump đưa ra. Một số quốc gia đang tìm cách tránh mức thuế cao do Mỹ áp đặt.
</v>
      </c>
      <c r="S22" t="str">
        <v>https://cdn.vietnambiz.vn/1881912202208555/images/2025/08/08/crawl-2025080809513031-2025080809513041.jpg</v>
      </c>
      <c r="T22" t="s">
        <v>53</v>
      </c>
    </row>
    <row r="23" spans="1:20" x14ac:dyDescent="0.35">
      <c r="A23" t="s">
        <v>62</v>
      </c>
      <c r="B23" t="s">
        <v>280</v>
      </c>
      <c r="C23" t="s">
        <v>281</v>
      </c>
      <c r="D23" t="s">
        <v>282</v>
      </c>
      <c r="E23" t="s">
        <v>283</v>
      </c>
      <c r="F23" s="1">
        <v>45877.106828703705</v>
      </c>
      <c r="G23" t="s">
        <v>18</v>
      </c>
      <c r="H23">
        <v>77</v>
      </c>
      <c r="I23" t="s">
        <v>11</v>
      </c>
      <c r="J23" t="s">
        <v>12</v>
      </c>
      <c r="L23" t="str">
        <f t="shared" si="1"/>
        <v>x</v>
      </c>
      <c r="M23" t="str">
        <v>x</v>
      </c>
      <c r="N23" t="str">
        <v>Vietnambiz</v>
      </c>
      <c r="O23" t="str">
        <v>Tích cực</v>
      </c>
      <c r="P23" s="16">
        <v>45876.315972222219</v>
      </c>
      <c r="Q23" s="72" t="str">
        <v>Ba quan chức Fed lo ngại thị trường lao động, phát tín hiệu sẽ giảm lãi suất ít nhất hai lần</v>
      </c>
      <c r="R23" t="str">
        <v>Số liệu việc làm Mỹ suy yếu, tạo 73.000 việc làm tháng 7. Quan chức Fed lo ngại thị trường lao động suy thoái hơn nữa. Lãi suất có thể được điều chỉnh sớm, giảm 258.000 việc làm so với ước tính. Rủi ro lạm phát và thị trường lao động ngang nhau, cần chính sách tiền tệ hợp lý. Fed giữ nguyên lãi suất, có thể cắt giảm hai lần năm 2025.</v>
      </c>
      <c r="S23" t="str">
        <v>https://cdn.vietnambiz.vn/1881912202208555/images/2025/08/07/crawl-20250807072141116-20250807072141135.jpg?width=700</v>
      </c>
      <c r="T23" t="s">
        <v>53</v>
      </c>
    </row>
    <row r="24" spans="1:20" x14ac:dyDescent="0.35">
      <c r="A24" t="s">
        <v>62</v>
      </c>
      <c r="B24" t="s">
        <v>284</v>
      </c>
      <c r="C24" t="s">
        <v>285</v>
      </c>
      <c r="D24" t="s">
        <v>286</v>
      </c>
      <c r="E24" t="s">
        <v>287</v>
      </c>
      <c r="F24" s="1">
        <v>45877.018425925926</v>
      </c>
      <c r="G24" t="s">
        <v>18</v>
      </c>
      <c r="H24">
        <v>78</v>
      </c>
      <c r="I24" t="s">
        <v>11</v>
      </c>
      <c r="J24" t="s">
        <v>12</v>
      </c>
      <c r="L24" t="str">
        <f t="shared" si="1"/>
        <v>o</v>
      </c>
      <c r="M24" t="str">
        <v>o</v>
      </c>
      <c r="N24" t="str">
        <v>Vietnambiz</v>
      </c>
      <c r="O24" t="str">
        <v>Tiêu cực</v>
      </c>
      <c r="P24" s="16">
        <v>45876.285416666666</v>
      </c>
      <c r="Q24" s="72" t="str">
        <v>Ông Trump sẽ áp thuế 100% với chip bán dẫn, trừ khi doanh nghiệp sản xuất tại Mỹ</v>
      </c>
      <c r="R24" t="str">
        <v>Tổng thống Trump sẽ áp thuế 100% chip nhập khẩu nếu không sản xuất tại Mỹ. Các công ty cam kết hoặc đang sản xuất tại Mỹ sẽ được miễn thuế quan đối với chip. Apple cam kết đầu tư thêm 100 tỷ USD vào Mỹ trong bốn năm tới. TSMC đầu tư tổng cộng 165 tỷ USD cho sản xuất tại Mỹ. Texas Instruments công bố khoản đầu tư 60 tỷ USD vào bảy nhà máy chip.</v>
      </c>
      <c r="S24" t="str">
        <v>https://cdn.vietnambiz.vn/1881912202208555/images/2025/08/07/crawl-20250807064822562-20250807064822577.jpg?width=700</v>
      </c>
      <c r="T24" t="s">
        <v>53</v>
      </c>
    </row>
    <row r="25" spans="1:20" ht="20" thickBot="1" x14ac:dyDescent="0.5">
      <c r="A25" t="s">
        <v>44</v>
      </c>
      <c r="B25" t="s">
        <v>288</v>
      </c>
      <c r="C25" t="s">
        <v>289</v>
      </c>
      <c r="D25" t="s">
        <v>290</v>
      </c>
      <c r="E25" t="s">
        <v>291</v>
      </c>
      <c r="F25" s="1">
        <v>45876.875</v>
      </c>
      <c r="G25" t="s">
        <v>18</v>
      </c>
      <c r="H25">
        <v>105</v>
      </c>
      <c r="I25" t="s">
        <v>13</v>
      </c>
      <c r="J25" t="s">
        <v>16</v>
      </c>
      <c r="L25" s="144" t="s">
        <v>18</v>
      </c>
      <c r="M25" s="144"/>
      <c r="N25" s="144"/>
      <c r="O25" s="144"/>
      <c r="P25" s="144"/>
      <c r="Q25" s="144"/>
      <c r="R25" s="144"/>
      <c r="S25" s="144"/>
      <c r="T25" t="s">
        <v>53</v>
      </c>
    </row>
    <row r="26" spans="1:20" ht="15" thickTop="1" x14ac:dyDescent="0.35">
      <c r="A26" t="s">
        <v>62</v>
      </c>
      <c r="B26" t="s">
        <v>292</v>
      </c>
      <c r="C26" t="s">
        <v>293</v>
      </c>
      <c r="D26" t="s">
        <v>294</v>
      </c>
      <c r="E26" t="s">
        <v>295</v>
      </c>
      <c r="F26" s="1">
        <v>45876.556909722225</v>
      </c>
      <c r="G26" t="s">
        <v>18</v>
      </c>
      <c r="H26">
        <v>76</v>
      </c>
      <c r="I26" t="s">
        <v>13</v>
      </c>
      <c r="J26" t="s">
        <v>12</v>
      </c>
      <c r="L26" s="17" t="s">
        <v>51</v>
      </c>
      <c r="M26" s="17" t="str" cm="1">
        <f t="array" ref="M26:S36">_xlfn.CHOOSECOLS(_xlfn.VSTACK(daily_8h30_news[#Headers],
  _xlfn._xlws.SORT(_xlfn._xlws.FILTER(daily_8h30_news[], daily_8h30_news[news_type]=L25), 1, -1)
 ), 10, 1, 9, 6, 2, 3, 4)</f>
        <v>ai_selected</v>
      </c>
      <c r="N26" s="17" t="str">
        <v>source</v>
      </c>
      <c r="O26" s="17" t="str">
        <v>impact</v>
      </c>
      <c r="P26" s="18" t="str">
        <v>published_time</v>
      </c>
      <c r="Q26" s="71" t="str">
        <v>title</v>
      </c>
      <c r="R26" s="17" t="str">
        <v>content</v>
      </c>
      <c r="S26" s="17" t="str">
        <v>image_url</v>
      </c>
      <c r="T26" t="s">
        <v>53</v>
      </c>
    </row>
    <row r="27" spans="1:20" x14ac:dyDescent="0.35">
      <c r="A27" t="s">
        <v>44</v>
      </c>
      <c r="B27" t="s">
        <v>296</v>
      </c>
      <c r="C27" t="s">
        <v>297</v>
      </c>
      <c r="D27" t="s">
        <v>298</v>
      </c>
      <c r="E27" t="s">
        <v>299</v>
      </c>
      <c r="F27" s="1">
        <v>45876.368055555555</v>
      </c>
      <c r="G27" t="s">
        <v>18</v>
      </c>
      <c r="H27">
        <v>76</v>
      </c>
      <c r="I27" t="s">
        <v>11</v>
      </c>
      <c r="J27" t="s">
        <v>12</v>
      </c>
      <c r="L27" t="str">
        <f t="shared" ref="L27:L36" si="2">M27</f>
        <v/>
      </c>
      <c r="M27" t="str">
        <v/>
      </c>
      <c r="N27" t="str">
        <v>VnEconomy</v>
      </c>
      <c r="O27" t="str">
        <v>Trung lập</v>
      </c>
      <c r="P27" s="16">
        <v>45877.106828703705</v>
      </c>
      <c r="Q27" s="72" t="str">
        <v>POM lên phương án khắc phục cổ phiếu bị hạn chế giao dịch</v>
      </c>
      <c r="R27" t="str">
        <v xml:space="preserve">Pomina giải trình việc chậm báo cáo tài chính do âm vốn lưu động.  Nguyên nhân: dự án Lò cao đội chi phí lên 5.880 tỷ sau dịch bệnh.  Năm 2022, kinh tế khó khăn khiến công ty cắt giảm sản xuất và thua lỗ.  Công ty hợp tác không thành với Nansei, Thaco, rồi ký biên bản với VNSteel.  Dự kiến hoàn tất thủ tục thành lập công ty vào quý 1/2026 với vốn 2.800 tỷ.
</v>
      </c>
      <c r="S27" t="str">
        <v>https://media.vneconomy.vn/images/upload//2025/08/07/pom.gif</v>
      </c>
      <c r="T27" t="s">
        <v>53</v>
      </c>
    </row>
    <row r="28" spans="1:20" x14ac:dyDescent="0.35">
      <c r="A28" t="s">
        <v>14</v>
      </c>
      <c r="B28" t="s">
        <v>300</v>
      </c>
      <c r="C28" t="s">
        <v>301</v>
      </c>
      <c r="D28" t="s">
        <v>302</v>
      </c>
      <c r="E28" t="s">
        <v>303</v>
      </c>
      <c r="F28" s="1">
        <v>45875.874305555553</v>
      </c>
      <c r="G28" t="s">
        <v>18</v>
      </c>
      <c r="H28">
        <v>82</v>
      </c>
      <c r="I28" t="s">
        <v>11</v>
      </c>
      <c r="J28" t="s">
        <v>52</v>
      </c>
      <c r="L28" t="str">
        <f t="shared" si="2"/>
        <v/>
      </c>
      <c r="M28" t="str">
        <v/>
      </c>
      <c r="N28" t="str">
        <v>VnEconomy</v>
      </c>
      <c r="O28" t="str">
        <v>Trung lập</v>
      </c>
      <c r="P28" s="16">
        <v>45877.018425925926</v>
      </c>
      <c r="Q28" s="72" t="str">
        <v>VCG chuyển nhượng thành công 51% vốn tại Vinaconex ITC</v>
      </c>
      <c r="R28" t="str">
        <v xml:space="preserve">Vinaconex bán 51% vốn tại Vinaconex ITC thu 5.300 tỷ đồng, kết thúc 1/8.  Bốn cổ đông lớn mới nắm giữ 94,18% vốn điều lệ của Vinaconex ITC. Vinaconex ITC là chủ đầu tư Cát Bà Amatina, vốn đầu tư gần 10.941 tỷ đồng.  HĐQT và Ban Kiểm soát Vinaconex ITC đồng loạt từ nhiệm, sau khi Vinaconex thoái vốn. Quý 2/2025, lợi nhuận sau thuế của Vinaconex đạt 357 tỷ đồng, tăng 163% so với năm trước.
</v>
      </c>
      <c r="S28" t="str">
        <v>https://media.vneconomy.vn/images/upload//2025/08/07/vcg.gif</v>
      </c>
      <c r="T28" t="s">
        <v>53</v>
      </c>
    </row>
    <row r="29" spans="1:20" x14ac:dyDescent="0.35">
      <c r="A29" t="s">
        <v>14</v>
      </c>
      <c r="B29" t="s">
        <v>304</v>
      </c>
      <c r="C29" t="s">
        <v>305</v>
      </c>
      <c r="D29" t="s">
        <v>306</v>
      </c>
      <c r="E29" t="s">
        <v>307</v>
      </c>
      <c r="F29" s="1">
        <v>45875.522222222222</v>
      </c>
      <c r="G29" t="s">
        <v>18</v>
      </c>
      <c r="H29">
        <v>79</v>
      </c>
      <c r="I29" t="s">
        <v>11</v>
      </c>
      <c r="J29" t="s">
        <v>12</v>
      </c>
      <c r="L29" t="str">
        <f t="shared" si="2"/>
        <v/>
      </c>
      <c r="M29" t="str">
        <v/>
      </c>
      <c r="N29" t="str">
        <v>VnEconomy</v>
      </c>
      <c r="O29" t="str">
        <v>Tích cực</v>
      </c>
      <c r="P29" s="16">
        <v>45876.556909722225</v>
      </c>
      <c r="Q29" s="72" t="str">
        <v>GPBank đã có lãi ngay trong tháng 6, VPBank tự tin hoàn thành mục tiêu cả năm 2025</v>
      </c>
      <c r="R29" t="str">
        <v>VPBank ghi nhận lợi nhuận hợp nhất 6 tháng hơn 11.200 tỷ đồng, tăng 30% kế hoạch năm.  VPBankS cho vay ký quỹ gần 18.000 tỷ đồng, lợi nhuận 6 tháng tăng 80%. FE CREDIT doanh số giải ngân tăng 19%, tín dụng cốt lõi tăng 5,5%. CASA VPBank đạt gần 100.000 tỷ đồng, tăng gần 40% nhờ "Super Sinh Lời". GPBank ghi nhận lợi nhuận dương tháng 6, mục tiêu 500 tỷ đồng cả năm.</v>
      </c>
      <c r="S29" t="str">
        <v>https://media.vneconomy.vn/640x360/images/upload//2025/08/07/anh-bo-2.jpg</v>
      </c>
      <c r="T29" t="s">
        <v>53</v>
      </c>
    </row>
    <row r="30" spans="1:20" x14ac:dyDescent="0.35">
      <c r="A30" t="s">
        <v>44</v>
      </c>
      <c r="B30" t="s">
        <v>308</v>
      </c>
      <c r="C30" t="s">
        <v>309</v>
      </c>
      <c r="D30" t="s">
        <v>310</v>
      </c>
      <c r="E30" t="s">
        <v>311</v>
      </c>
      <c r="F30" s="1">
        <v>45875.421527777777</v>
      </c>
      <c r="G30" t="s">
        <v>18</v>
      </c>
      <c r="H30">
        <v>77</v>
      </c>
      <c r="I30" t="s">
        <v>11</v>
      </c>
      <c r="J30" t="s">
        <v>12</v>
      </c>
      <c r="L30" t="str">
        <f t="shared" si="2"/>
        <v>x</v>
      </c>
      <c r="M30" t="str">
        <v>x</v>
      </c>
      <c r="N30" t="str">
        <v>Vietnambiz</v>
      </c>
      <c r="O30" t="str">
        <v>Trung lập</v>
      </c>
      <c r="P30" s="16">
        <v>45877.32708333333</v>
      </c>
      <c r="Q30" s="72" t="str">
        <v>Techcombank hoàn tất phát hành ESOP, nâng vốn điều lệ lên gần 71.000 tỷ đồng</v>
      </c>
      <c r="R30" t="str">
        <v>Techcombank hoàn tất phát hành gần 21,4 triệu cổ phiếu ESOP, thu về gần 214 tỷ đồng.  Số cổ phiếu mới hạn chế chuyển nhượng một năm, giao dịch dự kiến tháng 8-9/2025.  Vốn điều lệ Techcombank tăng lên 70.862 tỷ đồng, xếp thứ ba toàn hệ thống.  Số tiền thu được bổ sung vốn hoạt động, nâng cao năng lực an toàn vốn. Lợi nhuận trước thuế quý II đạt 7.899 tỷ đồng, tổng tài sản gần 1,04 triệu tỷ.</v>
      </c>
      <c r="S30" t="str">
        <v>https://cdn.vietnambiz.vn/1881912202208555/images/2025/08/08/crawl-20250808075015847-20250808075015861.jpg?width=700</v>
      </c>
      <c r="T30" t="s">
        <v>53</v>
      </c>
    </row>
    <row r="31" spans="1:20" x14ac:dyDescent="0.35">
      <c r="A31" t="s">
        <v>14</v>
      </c>
      <c r="B31" t="s">
        <v>152</v>
      </c>
      <c r="C31" t="s">
        <v>312</v>
      </c>
      <c r="D31" t="s">
        <v>153</v>
      </c>
      <c r="E31" t="s">
        <v>154</v>
      </c>
      <c r="F31" s="1">
        <v>45874.65625</v>
      </c>
      <c r="G31" t="s">
        <v>18</v>
      </c>
      <c r="H31">
        <v>76</v>
      </c>
      <c r="I31" t="s">
        <v>13</v>
      </c>
      <c r="J31" t="s">
        <v>16</v>
      </c>
      <c r="L31" t="str">
        <f t="shared" si="2"/>
        <v>x</v>
      </c>
      <c r="M31" t="str">
        <v>x</v>
      </c>
      <c r="N31" t="str">
        <v>Vietnambiz</v>
      </c>
      <c r="O31" t="str">
        <v>Tích cực</v>
      </c>
      <c r="P31" s="16">
        <v>45876.875</v>
      </c>
      <c r="Q31" s="72" t="str">
        <v>Tập đoàn T&amp;T và chủ hãng AirAsia tính làm khu đô thị sân bay tại Quảng Trị</v>
      </c>
      <c r="R31" t="str">
        <v xml:space="preserve">T&amp;T và Capital A đề xuất tổ hợp công nghiệp hàng không kết hợp đô thị sân bay tại Quảng Trị tuần trước. Dự án bao gồm nhiều hạng mục, tổng mức đầu tư chưa được tiết lộ, đón nhận sự ủng hộ từ tỉnh. Phó chủ tịch tỉnh Lê Đức Tiến cam kết tạo mọi điều kiện, hỗ trợ triển khai dự án chiến lược. Cảng hàng không Quảng Trị 5.800 tỷ đồng do T&amp;T xây dựng, hợp tác với Capital A - AirAsia. Hai tập đoàn hướng tới hệ sinh thái toàn diện trong ngành hàng không tại khu vực Đông Nam Á.
</v>
      </c>
      <c r="S31" t="str">
        <v>https://cdn1.vietnambiz.vn/1881912202208555/images/2025/08/07/crawl-20250807203541302-20250807203541307-avatar-15x10-20250807203654221.jpg?width=600&amp;height=315</v>
      </c>
      <c r="T31" t="s">
        <v>53</v>
      </c>
    </row>
    <row r="32" spans="1:20" x14ac:dyDescent="0.35">
      <c r="L32" t="str">
        <f t="shared" si="2"/>
        <v/>
      </c>
      <c r="M32" t="str">
        <v/>
      </c>
      <c r="N32" t="str">
        <v>Vietnambiz</v>
      </c>
      <c r="O32" t="str">
        <v>Trung lập</v>
      </c>
      <c r="P32" s="16">
        <v>45876.368055555555</v>
      </c>
      <c r="Q32" s="72" t="str">
        <v>PV Gas chốt quyền chia cổ tức 4.900 tỷ và 70 triệu cổ phiếu thưởng</v>
      </c>
      <c r="R32" t="str">
        <v>PV Gas chốt quyền cổ tức 21% và thưởng cổ phiếu 3% ngày 29/8.  Tổng công ty dự kiến chi gần 4.920 tỷ đồng trả cổ tức cho cổ đông.  Năm 2025, PV Gas đặt mục tiêu doanh thu hợp nhất 74.000 tỷ đồng.  6 tháng đầu năm, lợi nhuận sau thuế đạt 7.571 tỷ đồng, vượt kế hoạch.  Nhiều dự án hạ tầng chiến lược đang được PV Gas tập trung đầu tư phát triển.</v>
      </c>
      <c r="S32" t="str">
        <v>https://cdn1.vietnambiz.vn/1881912202208555/images/2025/08/07/gas-a-20250807083650503-avatar-15x10-2025080708504167.jpg?width=600&amp;height=315</v>
      </c>
      <c r="T32" t="s">
        <v>53</v>
      </c>
    </row>
    <row r="33" spans="12:20" x14ac:dyDescent="0.35">
      <c r="L33" t="str">
        <f t="shared" si="2"/>
        <v/>
      </c>
      <c r="M33" t="str">
        <v/>
      </c>
      <c r="N33" t="str">
        <v>Vietnambiz</v>
      </c>
      <c r="O33" t="str">
        <v>Trung lập</v>
      </c>
      <c r="P33" s="16">
        <v>45875.421527777777</v>
      </c>
      <c r="Q33" s="72" t="str">
        <v>Đức Giang lên kế hoạch lãi 880 tỷ quý III, rót 600 tỷ vào Nghi Sơn</v>
      </c>
      <c r="R33" t="str">
        <v>Đức Giang dự kiến rót 600 tỷ đồng cho siêu dự án Nghi Sơn trong quý III. Tổng cộng, tập đoàn đã đầu tư 724 tỷ đồng vào dự án này đến nay. Kế hoạch kinh doanh quý III đặt mục tiêu doanh thu 2.907 tỷ đồng, lợi nhuận sau thuế 880 tỷ. Doanh thu phốt pho vàng dự kiến đạt 1.300 tỷ đồng trong quý. Cổ phiếu DGC hiện giao dịch ở mức 103.500 đồng/cổ phiếu.</v>
      </c>
      <c r="S33" t="str">
        <v>https://cdn.vietnambiz.vn/1881912202208555/images/2025/08/06/dgc-1-20250806101129794.png?width=700</v>
      </c>
      <c r="T33" t="s">
        <v>53</v>
      </c>
    </row>
    <row r="34" spans="12:20" x14ac:dyDescent="0.35">
      <c r="L34" t="str">
        <f t="shared" si="2"/>
        <v>o</v>
      </c>
      <c r="M34" t="str">
        <v>o</v>
      </c>
      <c r="N34" t="str">
        <v>CafeF</v>
      </c>
      <c r="O34" t="str">
        <v>Trung lập</v>
      </c>
      <c r="P34" s="16">
        <v>45875.874305555553</v>
      </c>
      <c r="Q34" s="72" t="str">
        <v>Coteccons thi công “thần tốc” nhà máy VinFast 2 tỷ USD tại Ấn Độ, hoàn thành sau 17 tháng</v>
      </c>
      <c r="R34" t="str">
        <v>Ngày 4/8/2025, VinFast khánh thành nhà máy ô tô điện tại Ấn Độ, công suất 50.000 xe/năm. Dự án 2 tỷ USD này là nhà máy thứ ba của VinFast, đặt tại Thoothukudi, Tamil Nadu. Coteccons là tổng thầu chính, hoàn thành nhà xưởng 6ha chỉ trong 4 tháng. Coteccons ghi nhận doanh thu 24.867 tỷ đồng và lợi nhuận 454 tỷ đồng năm tài chính 2025. Nhà máy sẽ lắp ráp hai mẫu xe VF 7 và VF 6 cao cấp.</v>
      </c>
      <c r="S34" t="str">
        <v>https://cafefcdn.com/thumb_w/640/203337114487263232/2025/8/6/avatar1754488747444-17544887484921600909273.jpg</v>
      </c>
      <c r="T34" t="s">
        <v>53</v>
      </c>
    </row>
    <row r="35" spans="12:20" x14ac:dyDescent="0.35">
      <c r="L35" t="str">
        <f t="shared" si="2"/>
        <v/>
      </c>
      <c r="M35" t="str">
        <v/>
      </c>
      <c r="N35" t="str">
        <v>CafeF</v>
      </c>
      <c r="O35" t="str">
        <v>Trung lập</v>
      </c>
      <c r="P35" s="16">
        <v>45875.522222222222</v>
      </c>
      <c r="Q35" s="72" t="str">
        <v>Đại gia Phú Thọ mua 10.000 xe điện VinFast Limo Green</v>
      </c>
      <c r="R35" t="str">
        <v>Ngày 5/8, VinFast bàn giao những chiếc Limo Green đầu tiên cho khách hàng đặt trước. Anh Mạnh đã đặt mua 10.000 chiếc Limo Green cho doanh nghiệp vận tải. Xe MPV 7 chỗ này có không gian rộng rãi, vận hành êm ái, chi phí sử dụng tiết kiệm. Limo Green trang bị pin 60,13 kWh, cho quãng đường 450 km, sạc nhanh 30 phút. Xe có giá niêm yết 749 triệu đồng, miễn phí sạc đến 30/6/2027.</v>
      </c>
      <c r="S35" t="str">
        <v>https://cafefcdn.com/thumb_w/640/203337114487263232/2025/8/6/avatar1754458303916-17544583047362147004074.jpg</v>
      </c>
      <c r="T35" t="s">
        <v>53</v>
      </c>
    </row>
    <row r="36" spans="12:20" x14ac:dyDescent="0.35">
      <c r="L36" t="str">
        <f t="shared" si="2"/>
        <v>x</v>
      </c>
      <c r="M36" t="str">
        <v>x</v>
      </c>
      <c r="N36" t="str">
        <v>CafeF</v>
      </c>
      <c r="O36" t="str">
        <v>Tích cực</v>
      </c>
      <c r="P36" s="16">
        <v>45874.65625</v>
      </c>
      <c r="Q36" s="72" t="str">
        <v>“Địa chấn” cổ phiếu Hòa Phát: Gần 6.000 tỷ khớp lệnh trong một phiên, chưa từng có trong lịch sử</v>
      </c>
      <c r="R36" t="str">
        <v>Cổ phiếu Hòa Phát (HPG) có phiên giao dịch kỷ lục với hơn 5.700 tỷ đồng. Khối ngoại mua ròng gần 1.100 tỷ đồng, thúc đẩy HPG tăng 4,35%. Doanh thu quý 2 giảm 9%, nhưng lợi nhuận sau thuế tăng 28% lên 4.265 tỷ đồng. Lũy kế 6 tháng, doanh thu đạt 74.000 tỷ, lợi nhuận 7.600 tỷ đồng. Hòa Phát đặt mục tiêu doanh thu 170.000 tỷ và lợi nhuận 15.000 tỷ năm nay.</v>
      </c>
      <c r="S36" t="str">
        <v>https://cafefcdn.com/thumb_w/640/203337114487263232/2025/8/5/avatar1754382032852-17543820333721055071046.jpg</v>
      </c>
      <c r="T36" t="s">
        <v>53</v>
      </c>
    </row>
  </sheetData>
  <mergeCells count="3">
    <mergeCell ref="L13:S13"/>
    <mergeCell ref="L25:S25"/>
    <mergeCell ref="L1:S1"/>
  </mergeCells>
  <pageMargins left="0.7" right="0.7" top="0.75" bottom="0.75" header="0.3" footer="0.3"/>
  <pageSetup paperSize="9" orientation="portrait"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669E-E941-449A-A06F-931029850F8C}">
  <dimension ref="A1:Z181"/>
  <sheetViews>
    <sheetView topLeftCell="A27" workbookViewId="0">
      <selection activeCell="B53" sqref="B53"/>
    </sheetView>
  </sheetViews>
  <sheetFormatPr defaultRowHeight="14.5" x14ac:dyDescent="0.35"/>
  <cols>
    <col min="1" max="1" width="15.54296875" bestFit="1" customWidth="1"/>
    <col min="2" max="2" width="8.81640625" bestFit="1" customWidth="1"/>
    <col min="3" max="3" width="11.81640625" bestFit="1" customWidth="1"/>
    <col min="4" max="5" width="12.453125" bestFit="1" customWidth="1"/>
    <col min="6" max="6" width="13.54296875" bestFit="1" customWidth="1"/>
    <col min="7" max="7" width="10.1796875" bestFit="1" customWidth="1"/>
    <col min="8" max="8" width="11.54296875" bestFit="1" customWidth="1"/>
    <col min="9" max="9" width="11.453125" bestFit="1" customWidth="1"/>
    <col min="10" max="10" width="10.453125" bestFit="1" customWidth="1"/>
    <col min="11" max="11" width="11.81640625" bestFit="1" customWidth="1"/>
    <col min="12" max="14" width="12.453125" bestFit="1" customWidth="1"/>
    <col min="16" max="16" width="10.453125" bestFit="1" customWidth="1"/>
    <col min="17" max="17" width="11.81640625" bestFit="1" customWidth="1"/>
    <col min="18" max="20" width="12.453125" bestFit="1" customWidth="1"/>
    <col min="22" max="22" width="10.453125" bestFit="1" customWidth="1"/>
    <col min="23" max="23" width="11.81640625" bestFit="1" customWidth="1"/>
    <col min="24" max="26" width="12.453125" bestFit="1" customWidth="1"/>
  </cols>
  <sheetData>
    <row r="1" spans="1:26" ht="20" thickBot="1" x14ac:dyDescent="0.5">
      <c r="A1" t="s">
        <v>27</v>
      </c>
      <c r="B1" t="s">
        <v>19</v>
      </c>
      <c r="C1" t="s">
        <v>28</v>
      </c>
      <c r="D1" t="s">
        <v>45</v>
      </c>
      <c r="E1" t="s">
        <v>29</v>
      </c>
      <c r="F1" t="s">
        <v>37</v>
      </c>
      <c r="G1" t="s">
        <v>30</v>
      </c>
      <c r="H1" t="s">
        <v>31</v>
      </c>
      <c r="J1" s="146" t="s">
        <v>24</v>
      </c>
      <c r="K1" s="146"/>
      <c r="L1" s="146"/>
      <c r="M1" s="146"/>
      <c r="N1" s="146"/>
      <c r="P1" s="146" t="s">
        <v>25</v>
      </c>
      <c r="Q1" s="146"/>
      <c r="R1" s="146"/>
      <c r="S1" s="146"/>
      <c r="T1" s="146"/>
      <c r="V1" s="146" t="s">
        <v>39</v>
      </c>
      <c r="W1" s="146"/>
      <c r="X1" s="146"/>
      <c r="Y1" s="146"/>
      <c r="Z1" s="146"/>
    </row>
    <row r="2" spans="1:26" ht="15" thickTop="1" x14ac:dyDescent="0.35">
      <c r="A2" s="1">
        <v>45877</v>
      </c>
      <c r="B2" t="s">
        <v>24</v>
      </c>
      <c r="C2">
        <v>1585.3800048828125</v>
      </c>
      <c r="D2">
        <v>3.5699462890625</v>
      </c>
      <c r="E2">
        <v>2.2568741864217312E-3</v>
      </c>
      <c r="F2">
        <v>8.5856659976725314E-2</v>
      </c>
      <c r="G2" t="s">
        <v>38</v>
      </c>
      <c r="H2" t="s">
        <v>32</v>
      </c>
      <c r="J2" s="2" t="str" cm="1">
        <f t="array" ref="J2:N22">_xlfn.CHOOSECOLS(_xlfn.VSTACK(daily_8h30_data[#Headers],
  _xlfn._xlws.SORT(_xlfn._xlws.FILTER(daily_8h30_data[], daily_8h30_data[ticker]=J1), 1, -1)
 ), 1, 3, 4, 5, 6)</f>
        <v>date</v>
      </c>
      <c r="K2" t="str">
        <v>close</v>
      </c>
      <c r="L2" t="str">
        <v>1d_diff</v>
      </c>
      <c r="M2" t="str">
        <v>1d_change</v>
      </c>
      <c r="N2" t="str">
        <v>cum_change</v>
      </c>
      <c r="P2" s="2" t="str" cm="1">
        <f t="array" ref="P2:T22">_xlfn.CHOOSECOLS(_xlfn.VSTACK(daily_8h30_data[#Headers],
  _xlfn._xlws.SORT(_xlfn._xlws.FILTER(daily_8h30_data[], daily_8h30_data[ticker]=P1), 1, -1)
 ), 1, 3, 4, 5, 6)</f>
        <v>date</v>
      </c>
      <c r="Q2" t="str">
        <v>close</v>
      </c>
      <c r="R2" t="str">
        <v>1d_diff</v>
      </c>
      <c r="S2" t="str">
        <v>1d_change</v>
      </c>
      <c r="T2" t="str">
        <v>cum_change</v>
      </c>
      <c r="V2" s="2" t="str" cm="1">
        <f t="array" ref="V2:Z22">_xlfn.CHOOSECOLS(_xlfn.VSTACK(daily_8h30_data[#Headers],
  _xlfn._xlws.SORT(_xlfn._xlws.FILTER(daily_8h30_data[], daily_8h30_data[ticker]=V1), 1, -1)
 ), 1, 3, 4, 5, 6)</f>
        <v>date</v>
      </c>
      <c r="W2" t="str">
        <v>close</v>
      </c>
      <c r="X2" t="str">
        <v>1d_diff</v>
      </c>
      <c r="Y2" t="str">
        <v>1d_change</v>
      </c>
      <c r="Z2" t="str">
        <v>cum_change</v>
      </c>
    </row>
    <row r="3" spans="1:26" x14ac:dyDescent="0.35">
      <c r="A3" s="1">
        <v>45876</v>
      </c>
      <c r="B3" t="s">
        <v>24</v>
      </c>
      <c r="C3">
        <v>1581.81005859375</v>
      </c>
      <c r="D3">
        <v>8.10009765625</v>
      </c>
      <c r="E3">
        <v>5.1471350231682145E-3</v>
      </c>
      <c r="F3">
        <v>8.3599785790303582E-2</v>
      </c>
      <c r="G3" t="s">
        <v>38</v>
      </c>
      <c r="H3" t="s">
        <v>32</v>
      </c>
      <c r="J3" s="2">
        <v>45877</v>
      </c>
      <c r="K3">
        <v>1585.3800048828125</v>
      </c>
      <c r="L3">
        <v>3.5699462890625</v>
      </c>
      <c r="M3">
        <v>2.2568741864217312E-3</v>
      </c>
      <c r="N3">
        <v>8.5856659976725314E-2</v>
      </c>
      <c r="P3" s="2">
        <v>45877</v>
      </c>
      <c r="Q3">
        <v>1730.780029296875</v>
      </c>
      <c r="R3">
        <v>-4.0699462890625</v>
      </c>
      <c r="S3">
        <v>-2.3459932249692006E-3</v>
      </c>
      <c r="T3">
        <v>8.4694061299970147E-2</v>
      </c>
      <c r="V3" s="2">
        <v>45877</v>
      </c>
      <c r="W3">
        <v>1724.699951171875</v>
      </c>
      <c r="X3">
        <v>-0.10009765625</v>
      </c>
      <c r="Y3">
        <v>-5.8034353789593318E-5</v>
      </c>
      <c r="Z3">
        <v>7.9821622521118241E-2</v>
      </c>
    </row>
    <row r="4" spans="1:26" x14ac:dyDescent="0.35">
      <c r="A4" s="1">
        <v>45875</v>
      </c>
      <c r="B4" t="s">
        <v>24</v>
      </c>
      <c r="C4">
        <v>1573.7099609375</v>
      </c>
      <c r="D4">
        <v>26.5599365234375</v>
      </c>
      <c r="E4">
        <v>1.7167007791307309E-2</v>
      </c>
      <c r="F4">
        <v>7.8452650767135368E-2</v>
      </c>
      <c r="G4" t="s">
        <v>38</v>
      </c>
      <c r="H4" t="s">
        <v>32</v>
      </c>
      <c r="J4" s="2">
        <v>45876</v>
      </c>
      <c r="K4">
        <v>1581.81005859375</v>
      </c>
      <c r="L4">
        <v>8.10009765625</v>
      </c>
      <c r="M4">
        <v>5.1471350231682145E-3</v>
      </c>
      <c r="N4">
        <v>8.3599785790303582E-2</v>
      </c>
      <c r="P4" s="2">
        <v>45876</v>
      </c>
      <c r="Q4">
        <v>1734.8499755859375</v>
      </c>
      <c r="R4">
        <v>11.5399169921875</v>
      </c>
      <c r="S4">
        <v>6.6963672234376936E-3</v>
      </c>
      <c r="T4">
        <v>8.7040054524939348E-2</v>
      </c>
      <c r="V4" s="2">
        <v>45876</v>
      </c>
      <c r="W4">
        <v>1724.800048828125</v>
      </c>
      <c r="X4">
        <v>5.300048828125</v>
      </c>
      <c r="Y4">
        <v>3.0823197604681329E-3</v>
      </c>
      <c r="Z4">
        <v>7.9879656874907834E-2</v>
      </c>
    </row>
    <row r="5" spans="1:26" x14ac:dyDescent="0.35">
      <c r="A5" s="1">
        <v>45874</v>
      </c>
      <c r="B5" t="s">
        <v>24</v>
      </c>
      <c r="C5">
        <v>1547.1500244140625</v>
      </c>
      <c r="D5">
        <v>18.9600830078125</v>
      </c>
      <c r="E5">
        <v>1.2406889022162693E-2</v>
      </c>
      <c r="F5">
        <v>6.1285642975828059E-2</v>
      </c>
      <c r="G5" t="s">
        <v>38</v>
      </c>
      <c r="H5" t="s">
        <v>32</v>
      </c>
      <c r="J5" s="2">
        <v>45875</v>
      </c>
      <c r="K5">
        <v>1573.7099609375</v>
      </c>
      <c r="L5">
        <v>26.5599365234375</v>
      </c>
      <c r="M5">
        <v>1.7167007791307309E-2</v>
      </c>
      <c r="N5">
        <v>7.8452650767135368E-2</v>
      </c>
      <c r="P5" s="2">
        <v>45875</v>
      </c>
      <c r="Q5">
        <v>1723.31005859375</v>
      </c>
      <c r="R5">
        <v>32.8800048828125</v>
      </c>
      <c r="S5">
        <v>1.9450674584631455E-2</v>
      </c>
      <c r="T5">
        <v>8.0343687301501654E-2</v>
      </c>
      <c r="V5" s="2">
        <v>45875</v>
      </c>
      <c r="W5">
        <v>1719.5</v>
      </c>
      <c r="X5">
        <v>29.9000244140625</v>
      </c>
      <c r="Y5">
        <v>1.7696510917439845E-2</v>
      </c>
      <c r="Z5">
        <v>7.6797337114439701E-2</v>
      </c>
    </row>
    <row r="6" spans="1:26" x14ac:dyDescent="0.35">
      <c r="A6" s="1">
        <v>45873</v>
      </c>
      <c r="B6" t="s">
        <v>24</v>
      </c>
      <c r="C6">
        <v>1528.18994140625</v>
      </c>
      <c r="D6">
        <v>32.97998046875</v>
      </c>
      <c r="E6">
        <v>2.205708986052457E-2</v>
      </c>
      <c r="F6">
        <v>4.8878753953665366E-2</v>
      </c>
      <c r="G6" t="s">
        <v>38</v>
      </c>
      <c r="H6" t="s">
        <v>32</v>
      </c>
      <c r="J6" s="2">
        <v>45874</v>
      </c>
      <c r="K6">
        <v>1547.1500244140625</v>
      </c>
      <c r="L6">
        <v>18.9600830078125</v>
      </c>
      <c r="M6">
        <v>1.2406889022162693E-2</v>
      </c>
      <c r="N6">
        <v>6.1285642975828059E-2</v>
      </c>
      <c r="P6" s="2">
        <v>45874</v>
      </c>
      <c r="Q6">
        <v>1690.4300537109375</v>
      </c>
      <c r="R6">
        <v>37.2100830078125</v>
      </c>
      <c r="S6">
        <v>2.2507641854814242E-2</v>
      </c>
      <c r="T6">
        <v>6.0893012716870198E-2</v>
      </c>
      <c r="V6" s="2">
        <v>45874</v>
      </c>
      <c r="W6">
        <v>1689.5999755859375</v>
      </c>
      <c r="X6">
        <v>36.0999755859375</v>
      </c>
      <c r="Y6">
        <v>2.1832461799780711E-2</v>
      </c>
      <c r="Z6">
        <v>5.9100826196999856E-2</v>
      </c>
    </row>
    <row r="7" spans="1:26" x14ac:dyDescent="0.35">
      <c r="A7" s="1">
        <v>45870</v>
      </c>
      <c r="B7" t="s">
        <v>24</v>
      </c>
      <c r="C7">
        <v>1495.2099609375</v>
      </c>
      <c r="D7">
        <v>-7.31005859375</v>
      </c>
      <c r="E7">
        <v>-4.8651987985028899E-3</v>
      </c>
      <c r="F7">
        <v>2.6821664093140796E-2</v>
      </c>
      <c r="G7" t="s">
        <v>38</v>
      </c>
      <c r="H7" t="s">
        <v>32</v>
      </c>
      <c r="J7" s="2">
        <v>45873</v>
      </c>
      <c r="K7">
        <v>1528.18994140625</v>
      </c>
      <c r="L7">
        <v>32.97998046875</v>
      </c>
      <c r="M7">
        <v>2.205708986052457E-2</v>
      </c>
      <c r="N7">
        <v>4.8878753953665366E-2</v>
      </c>
      <c r="P7" s="2">
        <v>45873</v>
      </c>
      <c r="Q7">
        <v>1653.219970703125</v>
      </c>
      <c r="R7">
        <v>39.1099853515625</v>
      </c>
      <c r="S7">
        <v>2.4230062205484737E-2</v>
      </c>
      <c r="T7">
        <v>3.8385370862055956E-2</v>
      </c>
      <c r="V7" s="2">
        <v>45873</v>
      </c>
      <c r="W7">
        <v>1653.5</v>
      </c>
      <c r="X7">
        <v>38.5</v>
      </c>
      <c r="Y7">
        <v>2.3839009287925705E-2</v>
      </c>
      <c r="Z7">
        <v>3.7268364397219145E-2</v>
      </c>
    </row>
    <row r="8" spans="1:26" x14ac:dyDescent="0.35">
      <c r="A8" s="1">
        <v>45869</v>
      </c>
      <c r="B8" t="s">
        <v>24</v>
      </c>
      <c r="C8">
        <v>1502.52001953125</v>
      </c>
      <c r="D8">
        <v>-5.1099853515625</v>
      </c>
      <c r="E8">
        <v>-3.3894160603149537E-3</v>
      </c>
      <c r="F8">
        <v>3.1686862891643686E-2</v>
      </c>
      <c r="G8" t="s">
        <v>38</v>
      </c>
      <c r="H8" t="s">
        <v>32</v>
      </c>
      <c r="J8" s="2">
        <v>45870</v>
      </c>
      <c r="K8">
        <v>1495.2099609375</v>
      </c>
      <c r="L8">
        <v>-7.31005859375</v>
      </c>
      <c r="M8">
        <v>-4.8651987985028899E-3</v>
      </c>
      <c r="N8">
        <v>2.6821664093140796E-2</v>
      </c>
      <c r="P8" s="2">
        <v>45870</v>
      </c>
      <c r="Q8">
        <v>1614.1099853515625</v>
      </c>
      <c r="R8">
        <v>-1.1199951171875</v>
      </c>
      <c r="S8">
        <v>-6.9339668699219814E-4</v>
      </c>
      <c r="T8">
        <v>1.4155308656571219E-2</v>
      </c>
      <c r="V8" s="2">
        <v>45870</v>
      </c>
      <c r="W8">
        <v>1615</v>
      </c>
      <c r="X8">
        <v>7.699951171875</v>
      </c>
      <c r="Y8">
        <v>4.7906121682066427E-3</v>
      </c>
      <c r="Z8">
        <v>1.3429355109293439E-2</v>
      </c>
    </row>
    <row r="9" spans="1:26" x14ac:dyDescent="0.35">
      <c r="A9" s="1">
        <v>45868</v>
      </c>
      <c r="B9" t="s">
        <v>24</v>
      </c>
      <c r="C9">
        <v>1507.6300048828125</v>
      </c>
      <c r="D9">
        <v>14.219970703125</v>
      </c>
      <c r="E9">
        <v>9.5218127491261129E-3</v>
      </c>
      <c r="F9">
        <v>3.5076278951958639E-2</v>
      </c>
      <c r="G9" t="s">
        <v>38</v>
      </c>
      <c r="H9" t="s">
        <v>32</v>
      </c>
      <c r="J9" s="2">
        <v>45869</v>
      </c>
      <c r="K9">
        <v>1502.52001953125</v>
      </c>
      <c r="L9">
        <v>-5.1099853515625</v>
      </c>
      <c r="M9">
        <v>-3.3894160603149537E-3</v>
      </c>
      <c r="N9">
        <v>3.1686862891643686E-2</v>
      </c>
      <c r="P9" s="2">
        <v>45869</v>
      </c>
      <c r="Q9">
        <v>1615.22998046875</v>
      </c>
      <c r="R9">
        <v>-15.550048828125</v>
      </c>
      <c r="S9">
        <v>-9.5353441597083588E-3</v>
      </c>
      <c r="T9">
        <v>1.4848705343563418E-2</v>
      </c>
      <c r="V9" s="2">
        <v>45869</v>
      </c>
      <c r="W9">
        <v>1607.300048828125</v>
      </c>
      <c r="X9">
        <v>-16</v>
      </c>
      <c r="Y9">
        <v>-9.8564649286806416E-3</v>
      </c>
      <c r="Z9">
        <v>8.6387429410867966E-3</v>
      </c>
    </row>
    <row r="10" spans="1:26" x14ac:dyDescent="0.35">
      <c r="A10" s="1">
        <v>45867</v>
      </c>
      <c r="B10" t="s">
        <v>24</v>
      </c>
      <c r="C10">
        <v>1493.4100341796875</v>
      </c>
      <c r="D10">
        <v>-64.010009765625</v>
      </c>
      <c r="E10">
        <v>-4.1100029510004576E-2</v>
      </c>
      <c r="F10">
        <v>2.5554466202832526E-2</v>
      </c>
      <c r="G10" t="s">
        <v>38</v>
      </c>
      <c r="H10" t="s">
        <v>32</v>
      </c>
      <c r="J10" s="2">
        <v>45868</v>
      </c>
      <c r="K10">
        <v>1507.6300048828125</v>
      </c>
      <c r="L10">
        <v>14.219970703125</v>
      </c>
      <c r="M10">
        <v>9.5218127491261129E-3</v>
      </c>
      <c r="N10">
        <v>3.5076278951958639E-2</v>
      </c>
      <c r="P10" s="2">
        <v>45868</v>
      </c>
      <c r="Q10">
        <v>1630.780029296875</v>
      </c>
      <c r="R10">
        <v>9.489990234375</v>
      </c>
      <c r="S10">
        <v>5.8533575151442641E-3</v>
      </c>
      <c r="T10">
        <v>2.4384049503271776E-2</v>
      </c>
      <c r="V10" s="2">
        <v>45868</v>
      </c>
      <c r="W10">
        <v>1623.300048828125</v>
      </c>
      <c r="X10">
        <v>2.300048828125</v>
      </c>
      <c r="Y10">
        <v>1.4189073584978118E-3</v>
      </c>
      <c r="Z10">
        <v>1.8495207869767438E-2</v>
      </c>
    </row>
    <row r="11" spans="1:26" x14ac:dyDescent="0.35">
      <c r="A11" s="1">
        <v>45866</v>
      </c>
      <c r="B11" t="s">
        <v>24</v>
      </c>
      <c r="C11">
        <v>1557.4200439453125</v>
      </c>
      <c r="D11">
        <v>26.2900390625</v>
      </c>
      <c r="E11">
        <v>1.7170350642114363E-2</v>
      </c>
      <c r="F11">
        <v>6.6654495712837103E-2</v>
      </c>
      <c r="G11" t="s">
        <v>38</v>
      </c>
      <c r="H11" t="s">
        <v>32</v>
      </c>
      <c r="J11" s="2">
        <v>45867</v>
      </c>
      <c r="K11">
        <v>1493.4100341796875</v>
      </c>
      <c r="L11">
        <v>-64.010009765625</v>
      </c>
      <c r="M11">
        <v>-4.1100029510004576E-2</v>
      </c>
      <c r="N11">
        <v>2.5554466202832526E-2</v>
      </c>
      <c r="P11" s="2">
        <v>45867</v>
      </c>
      <c r="Q11">
        <v>1621.2900390625</v>
      </c>
      <c r="R11">
        <v>-74.3399658203125</v>
      </c>
      <c r="S11">
        <v>-4.3842091497696911E-2</v>
      </c>
      <c r="T11">
        <v>1.8530691988127512E-2</v>
      </c>
      <c r="V11" s="2">
        <v>45867</v>
      </c>
      <c r="W11">
        <v>1621</v>
      </c>
      <c r="X11">
        <v>-72</v>
      </c>
      <c r="Y11">
        <v>-4.2528056704075556E-2</v>
      </c>
      <c r="Z11">
        <v>1.7076300511269626E-2</v>
      </c>
    </row>
    <row r="12" spans="1:26" x14ac:dyDescent="0.35">
      <c r="A12" s="1">
        <v>45863</v>
      </c>
      <c r="B12" t="s">
        <v>24</v>
      </c>
      <c r="C12">
        <v>1531.1300048828125</v>
      </c>
      <c r="D12">
        <v>10.1099853515625</v>
      </c>
      <c r="E12">
        <v>6.6468456836472622E-3</v>
      </c>
      <c r="F12">
        <v>4.948414507072274E-2</v>
      </c>
      <c r="G12" t="s">
        <v>38</v>
      </c>
      <c r="H12" t="s">
        <v>32</v>
      </c>
      <c r="J12" s="2">
        <v>45866</v>
      </c>
      <c r="K12">
        <v>1557.4200439453125</v>
      </c>
      <c r="L12">
        <v>26.2900390625</v>
      </c>
      <c r="M12">
        <v>1.7170350642114363E-2</v>
      </c>
      <c r="N12">
        <v>6.6654495712837103E-2</v>
      </c>
      <c r="P12" s="2">
        <v>45866</v>
      </c>
      <c r="Q12">
        <v>1695.6300048828125</v>
      </c>
      <c r="R12">
        <v>26.300048828125</v>
      </c>
      <c r="S12">
        <v>1.5754853456462659E-2</v>
      </c>
      <c r="T12">
        <v>6.2372783485824423E-2</v>
      </c>
      <c r="V12" s="2">
        <v>45866</v>
      </c>
      <c r="W12">
        <v>1693</v>
      </c>
      <c r="X12">
        <v>20</v>
      </c>
      <c r="Y12">
        <v>1.1954572624028659E-2</v>
      </c>
      <c r="Z12">
        <v>5.9604357215345183E-2</v>
      </c>
    </row>
    <row r="13" spans="1:26" x14ac:dyDescent="0.35">
      <c r="A13" s="1">
        <v>45862</v>
      </c>
      <c r="B13" t="s">
        <v>24</v>
      </c>
      <c r="C13">
        <v>1521.02001953125</v>
      </c>
      <c r="D13">
        <v>8.7099609375</v>
      </c>
      <c r="E13">
        <v>5.75937512813951E-3</v>
      </c>
      <c r="F13">
        <v>4.2837299387075478E-2</v>
      </c>
      <c r="G13" t="s">
        <v>38</v>
      </c>
      <c r="H13" t="s">
        <v>32</v>
      </c>
      <c r="J13" s="2">
        <v>45863</v>
      </c>
      <c r="K13">
        <v>1531.1300048828125</v>
      </c>
      <c r="L13">
        <v>10.1099853515625</v>
      </c>
      <c r="M13">
        <v>6.6468456836472622E-3</v>
      </c>
      <c r="N13">
        <v>4.948414507072274E-2</v>
      </c>
      <c r="P13" s="2">
        <v>45863</v>
      </c>
      <c r="Q13">
        <v>1669.3299560546875</v>
      </c>
      <c r="R13">
        <v>8.0999755859375</v>
      </c>
      <c r="S13">
        <v>4.8758905637207306E-3</v>
      </c>
      <c r="T13">
        <v>4.6617930029361765E-2</v>
      </c>
      <c r="V13" s="2">
        <v>45863</v>
      </c>
      <c r="W13">
        <v>1673</v>
      </c>
      <c r="X13">
        <v>17.5</v>
      </c>
      <c r="Y13">
        <v>1.0570824524312794E-2</v>
      </c>
      <c r="Z13">
        <v>4.7649784591316524E-2</v>
      </c>
    </row>
    <row r="14" spans="1:26" x14ac:dyDescent="0.35">
      <c r="A14" s="1">
        <v>45861</v>
      </c>
      <c r="B14" t="s">
        <v>24</v>
      </c>
      <c r="C14">
        <v>1512.31005859375</v>
      </c>
      <c r="D14">
        <v>2.77001953125</v>
      </c>
      <c r="E14">
        <v>1.835008982584041E-3</v>
      </c>
      <c r="F14">
        <v>3.7077924258935968E-2</v>
      </c>
      <c r="G14" t="s">
        <v>38</v>
      </c>
      <c r="H14" t="s">
        <v>32</v>
      </c>
      <c r="J14" s="2">
        <v>45862</v>
      </c>
      <c r="K14">
        <v>1521.02001953125</v>
      </c>
      <c r="L14">
        <v>8.7099609375</v>
      </c>
      <c r="M14">
        <v>5.75937512813951E-3</v>
      </c>
      <c r="N14">
        <v>4.2837299387075478E-2</v>
      </c>
      <c r="P14" s="2">
        <v>45862</v>
      </c>
      <c r="Q14">
        <v>1661.22998046875</v>
      </c>
      <c r="R14">
        <v>8.219970703125</v>
      </c>
      <c r="S14">
        <v>4.9727289336201075E-3</v>
      </c>
      <c r="T14">
        <v>4.1742039465641034E-2</v>
      </c>
      <c r="V14" s="2">
        <v>45862</v>
      </c>
      <c r="W14">
        <v>1655.5</v>
      </c>
      <c r="X14">
        <v>2.5</v>
      </c>
      <c r="Y14">
        <v>1.5124016938898865E-3</v>
      </c>
      <c r="Z14">
        <v>3.707896006700373E-2</v>
      </c>
    </row>
    <row r="15" spans="1:26" x14ac:dyDescent="0.35">
      <c r="A15" s="1">
        <v>45860</v>
      </c>
      <c r="B15" t="s">
        <v>24</v>
      </c>
      <c r="C15">
        <v>1509.5400390625</v>
      </c>
      <c r="D15">
        <v>24.489990234375</v>
      </c>
      <c r="E15">
        <v>1.6491020119961952E-2</v>
      </c>
      <c r="F15">
        <v>3.5242915276351927E-2</v>
      </c>
      <c r="G15" t="s">
        <v>38</v>
      </c>
      <c r="H15" t="s">
        <v>32</v>
      </c>
      <c r="J15" s="2">
        <v>45861</v>
      </c>
      <c r="K15">
        <v>1512.31005859375</v>
      </c>
      <c r="L15">
        <v>2.77001953125</v>
      </c>
      <c r="M15">
        <v>1.835008982584041E-3</v>
      </c>
      <c r="N15">
        <v>3.7077924258935968E-2</v>
      </c>
      <c r="P15" s="2">
        <v>45861</v>
      </c>
      <c r="Q15">
        <v>1653.010009765625</v>
      </c>
      <c r="R15">
        <v>-2.969970703125</v>
      </c>
      <c r="S15">
        <v>-1.7934822510863313E-3</v>
      </c>
      <c r="T15">
        <v>3.6769310532020927E-2</v>
      </c>
      <c r="V15" s="2">
        <v>45861</v>
      </c>
      <c r="W15">
        <v>1653</v>
      </c>
      <c r="X15">
        <v>-2</v>
      </c>
      <c r="Y15">
        <v>-1.2084592145015227E-3</v>
      </c>
      <c r="Z15">
        <v>3.5566558373113843E-2</v>
      </c>
    </row>
    <row r="16" spans="1:26" x14ac:dyDescent="0.35">
      <c r="A16" s="1">
        <v>45859</v>
      </c>
      <c r="B16" t="s">
        <v>24</v>
      </c>
      <c r="C16">
        <v>1485.050048828125</v>
      </c>
      <c r="D16">
        <v>-12.22998046875</v>
      </c>
      <c r="E16">
        <v>-8.1681316984459906E-3</v>
      </c>
      <c r="F16">
        <v>1.8751895156389975E-2</v>
      </c>
      <c r="G16" t="s">
        <v>38</v>
      </c>
      <c r="H16" t="s">
        <v>32</v>
      </c>
      <c r="J16" s="2">
        <v>45860</v>
      </c>
      <c r="K16">
        <v>1509.5400390625</v>
      </c>
      <c r="L16">
        <v>24.489990234375</v>
      </c>
      <c r="M16">
        <v>1.6491020119961952E-2</v>
      </c>
      <c r="N16">
        <v>3.5242915276351927E-2</v>
      </c>
      <c r="P16" s="2">
        <v>45860</v>
      </c>
      <c r="Q16">
        <v>1655.97998046875</v>
      </c>
      <c r="R16">
        <v>27.919921875</v>
      </c>
      <c r="S16">
        <v>1.714919651005764E-2</v>
      </c>
      <c r="T16">
        <v>3.8562792783107258E-2</v>
      </c>
      <c r="V16" s="2">
        <v>45860</v>
      </c>
      <c r="W16">
        <v>1655</v>
      </c>
      <c r="X16">
        <v>30.5</v>
      </c>
      <c r="Y16">
        <v>1.8775007694675327E-2</v>
      </c>
      <c r="Z16">
        <v>3.6775017587615366E-2</v>
      </c>
    </row>
    <row r="17" spans="1:26" x14ac:dyDescent="0.35">
      <c r="A17" s="1">
        <v>45856</v>
      </c>
      <c r="B17" t="s">
        <v>24</v>
      </c>
      <c r="C17">
        <v>1497.280029296875</v>
      </c>
      <c r="D17">
        <v>7.27001953125</v>
      </c>
      <c r="E17">
        <v>4.8791749609746748E-3</v>
      </c>
      <c r="F17">
        <v>2.6920026854835966E-2</v>
      </c>
      <c r="G17" t="s">
        <v>38</v>
      </c>
      <c r="H17" t="s">
        <v>32</v>
      </c>
      <c r="J17" s="2">
        <v>45859</v>
      </c>
      <c r="K17">
        <v>1485.050048828125</v>
      </c>
      <c r="L17">
        <v>-12.22998046875</v>
      </c>
      <c r="M17">
        <v>-8.1681316984459906E-3</v>
      </c>
      <c r="N17">
        <v>1.8751895156389975E-2</v>
      </c>
      <c r="P17" s="2">
        <v>45859</v>
      </c>
      <c r="Q17">
        <v>1628.06005859375</v>
      </c>
      <c r="R17">
        <v>-15.8499755859375</v>
      </c>
      <c r="S17">
        <v>-9.641631997122424E-3</v>
      </c>
      <c r="T17">
        <v>2.1413596273049618E-2</v>
      </c>
      <c r="V17" s="2">
        <v>45859</v>
      </c>
      <c r="W17">
        <v>1624.5</v>
      </c>
      <c r="X17">
        <v>-13.5</v>
      </c>
      <c r="Y17">
        <v>-8.2417582417582125E-3</v>
      </c>
      <c r="Z17">
        <v>1.8000009892940039E-2</v>
      </c>
    </row>
    <row r="18" spans="1:26" x14ac:dyDescent="0.35">
      <c r="A18" s="1">
        <v>45855</v>
      </c>
      <c r="B18" t="s">
        <v>24</v>
      </c>
      <c r="C18">
        <v>1490.010009765625</v>
      </c>
      <c r="D18">
        <v>14.5400390625</v>
      </c>
      <c r="E18">
        <v>9.8545137150918283E-3</v>
      </c>
      <c r="F18">
        <v>2.2040851893861291E-2</v>
      </c>
      <c r="G18" t="s">
        <v>38</v>
      </c>
      <c r="H18" t="s">
        <v>32</v>
      </c>
      <c r="J18" s="2">
        <v>45856</v>
      </c>
      <c r="K18">
        <v>1497.280029296875</v>
      </c>
      <c r="L18">
        <v>7.27001953125</v>
      </c>
      <c r="M18">
        <v>4.8791749609746748E-3</v>
      </c>
      <c r="N18">
        <v>2.6920026854835966E-2</v>
      </c>
      <c r="P18" s="2">
        <v>45856</v>
      </c>
      <c r="Q18">
        <v>1643.9100341796875</v>
      </c>
      <c r="R18">
        <v>9.2100830078125</v>
      </c>
      <c r="S18">
        <v>5.6341122425616064E-3</v>
      </c>
      <c r="T18">
        <v>3.1055228270172042E-2</v>
      </c>
      <c r="V18" s="2">
        <v>45856</v>
      </c>
      <c r="W18">
        <v>1638</v>
      </c>
      <c r="X18">
        <v>0</v>
      </c>
      <c r="Y18">
        <v>0</v>
      </c>
      <c r="Z18">
        <v>2.6241768134698251E-2</v>
      </c>
    </row>
    <row r="19" spans="1:26" x14ac:dyDescent="0.35">
      <c r="A19" s="1">
        <v>45854</v>
      </c>
      <c r="B19" t="s">
        <v>24</v>
      </c>
      <c r="C19">
        <v>1475.469970703125</v>
      </c>
      <c r="D19">
        <v>14.8199462890625</v>
      </c>
      <c r="E19">
        <v>1.0146130860475999E-2</v>
      </c>
      <c r="F19">
        <v>1.2186338178769462E-2</v>
      </c>
      <c r="G19" t="s">
        <v>38</v>
      </c>
      <c r="H19" t="s">
        <v>32</v>
      </c>
      <c r="J19" s="2">
        <v>45855</v>
      </c>
      <c r="K19">
        <v>1490.010009765625</v>
      </c>
      <c r="L19">
        <v>14.5400390625</v>
      </c>
      <c r="M19">
        <v>9.8545137150918283E-3</v>
      </c>
      <c r="N19">
        <v>2.2040851893861291E-2</v>
      </c>
      <c r="P19" s="2">
        <v>45855</v>
      </c>
      <c r="Q19">
        <v>1634.699951171875</v>
      </c>
      <c r="R19">
        <v>20.2799072265625</v>
      </c>
      <c r="S19">
        <v>1.2561729088176099E-2</v>
      </c>
      <c r="T19">
        <v>2.5421116027610435E-2</v>
      </c>
      <c r="V19" s="2">
        <v>45855</v>
      </c>
      <c r="W19">
        <v>1638</v>
      </c>
      <c r="X19">
        <v>20</v>
      </c>
      <c r="Y19">
        <v>1.2360939431396822E-2</v>
      </c>
      <c r="Z19">
        <v>2.6241768134698251E-2</v>
      </c>
    </row>
    <row r="20" spans="1:26" x14ac:dyDescent="0.35">
      <c r="A20" s="1">
        <v>45853</v>
      </c>
      <c r="B20" t="s">
        <v>24</v>
      </c>
      <c r="C20">
        <v>1460.6500244140625</v>
      </c>
      <c r="D20">
        <v>-9.77001953125</v>
      </c>
      <c r="E20">
        <v>-6.6443731989913601E-3</v>
      </c>
      <c r="F20">
        <v>2.0402073182934632E-3</v>
      </c>
      <c r="G20" t="s">
        <v>38</v>
      </c>
      <c r="H20" t="s">
        <v>32</v>
      </c>
      <c r="J20" s="2">
        <v>45854</v>
      </c>
      <c r="K20">
        <v>1475.469970703125</v>
      </c>
      <c r="L20">
        <v>14.8199462890625</v>
      </c>
      <c r="M20">
        <v>1.0146130860475999E-2</v>
      </c>
      <c r="N20">
        <v>1.2186338178769462E-2</v>
      </c>
      <c r="P20" s="2">
        <v>45854</v>
      </c>
      <c r="Q20">
        <v>1614.4200439453125</v>
      </c>
      <c r="R20">
        <v>20.580078125</v>
      </c>
      <c r="S20">
        <v>1.2912261310004114E-2</v>
      </c>
      <c r="T20">
        <v>1.2859386939434336E-2</v>
      </c>
      <c r="V20" s="2">
        <v>45854</v>
      </c>
      <c r="W20">
        <v>1618</v>
      </c>
      <c r="X20">
        <v>24</v>
      </c>
      <c r="Y20">
        <v>1.5056461731492998E-2</v>
      </c>
      <c r="Z20">
        <v>1.3880828703301429E-2</v>
      </c>
    </row>
    <row r="21" spans="1:26" x14ac:dyDescent="0.35">
      <c r="A21" s="1">
        <v>45852</v>
      </c>
      <c r="B21" t="s">
        <v>24</v>
      </c>
      <c r="C21">
        <v>1470.4200439453125</v>
      </c>
      <c r="D21">
        <v>12.6600341796875</v>
      </c>
      <c r="E21">
        <v>8.6845805172848234E-3</v>
      </c>
      <c r="F21">
        <v>8.6845805172848234E-3</v>
      </c>
      <c r="G21" t="s">
        <v>38</v>
      </c>
      <c r="H21" t="s">
        <v>32</v>
      </c>
      <c r="J21" s="2">
        <v>45853</v>
      </c>
      <c r="K21">
        <v>1460.6500244140625</v>
      </c>
      <c r="L21">
        <v>-9.77001953125</v>
      </c>
      <c r="M21">
        <v>-6.6443731989913601E-3</v>
      </c>
      <c r="N21">
        <v>2.0402073182934632E-3</v>
      </c>
      <c r="P21" s="2">
        <v>45853</v>
      </c>
      <c r="Q21">
        <v>1593.8399658203125</v>
      </c>
      <c r="R21">
        <v>-11.820068359375</v>
      </c>
      <c r="S21">
        <v>-7.3615012566553562E-3</v>
      </c>
      <c r="T21">
        <v>-5.2874370569777618E-5</v>
      </c>
      <c r="V21" s="2">
        <v>45853</v>
      </c>
      <c r="W21">
        <v>1594</v>
      </c>
      <c r="X21">
        <v>-7.199951171875</v>
      </c>
      <c r="Y21">
        <v>-4.4965971717683129E-3</v>
      </c>
      <c r="Z21">
        <v>-1.1756330281915695E-3</v>
      </c>
    </row>
    <row r="22" spans="1:26" x14ac:dyDescent="0.35">
      <c r="A22" s="1">
        <v>45877</v>
      </c>
      <c r="B22" t="s">
        <v>25</v>
      </c>
      <c r="C22">
        <v>1730.780029296875</v>
      </c>
      <c r="D22">
        <v>-4.0699462890625</v>
      </c>
      <c r="E22">
        <v>-2.3459932249692006E-3</v>
      </c>
      <c r="F22">
        <v>8.4694061299970147E-2</v>
      </c>
      <c r="G22" t="s">
        <v>38</v>
      </c>
      <c r="H22" t="s">
        <v>32</v>
      </c>
      <c r="J22" s="2">
        <v>45852</v>
      </c>
      <c r="K22">
        <v>1470.4200439453125</v>
      </c>
      <c r="L22">
        <v>12.6600341796875</v>
      </c>
      <c r="M22">
        <v>8.6845805172848234E-3</v>
      </c>
      <c r="N22">
        <v>8.6845805172848234E-3</v>
      </c>
      <c r="P22" s="2">
        <v>45852</v>
      </c>
      <c r="Q22">
        <v>1605.6600341796875</v>
      </c>
      <c r="R22">
        <v>11.6500244140625</v>
      </c>
      <c r="S22">
        <v>7.3086268860855785E-3</v>
      </c>
      <c r="T22">
        <v>7.3086268860855785E-3</v>
      </c>
      <c r="V22" s="2">
        <v>45852</v>
      </c>
      <c r="W22">
        <v>1601.199951171875</v>
      </c>
      <c r="X22">
        <v>5.2999267578125</v>
      </c>
      <c r="Y22">
        <v>3.3209641435767434E-3</v>
      </c>
      <c r="Z22">
        <v>3.3209641435767434E-3</v>
      </c>
    </row>
    <row r="23" spans="1:26" ht="20" thickBot="1" x14ac:dyDescent="0.5">
      <c r="A23" s="1">
        <v>45876</v>
      </c>
      <c r="B23" t="s">
        <v>25</v>
      </c>
      <c r="C23">
        <v>1734.8499755859375</v>
      </c>
      <c r="D23">
        <v>11.5399169921875</v>
      </c>
      <c r="E23">
        <v>6.6963672234376936E-3</v>
      </c>
      <c r="F23">
        <v>8.7040054524939348E-2</v>
      </c>
      <c r="G23" t="s">
        <v>38</v>
      </c>
      <c r="H23" t="s">
        <v>32</v>
      </c>
      <c r="J23" s="146" t="s">
        <v>22</v>
      </c>
      <c r="K23" s="146"/>
      <c r="L23" s="146"/>
      <c r="M23" s="146"/>
      <c r="N23" s="146"/>
      <c r="P23" s="146" t="s">
        <v>23</v>
      </c>
      <c r="Q23" s="146"/>
      <c r="R23" s="146"/>
      <c r="S23" s="146"/>
      <c r="T23" s="146"/>
      <c r="V23" s="146" t="s">
        <v>21</v>
      </c>
      <c r="W23" s="146"/>
      <c r="X23" s="146"/>
      <c r="Y23" s="146"/>
      <c r="Z23" s="146"/>
    </row>
    <row r="24" spans="1:26" ht="15" thickTop="1" x14ac:dyDescent="0.35">
      <c r="A24" s="1">
        <v>45875</v>
      </c>
      <c r="B24" t="s">
        <v>25</v>
      </c>
      <c r="C24">
        <v>1723.31005859375</v>
      </c>
      <c r="D24">
        <v>32.8800048828125</v>
      </c>
      <c r="E24">
        <v>1.9450674584631455E-2</v>
      </c>
      <c r="F24">
        <v>8.0343687301501654E-2</v>
      </c>
      <c r="G24" t="s">
        <v>38</v>
      </c>
      <c r="H24" t="s">
        <v>32</v>
      </c>
      <c r="J24" s="2" t="str" cm="1">
        <f t="array" ref="J24:N44">_xlfn.CHOOSECOLS(_xlfn.VSTACK(daily_8h30_data[#Headers],
  _xlfn._xlws.SORT(_xlfn._xlws.FILTER(daily_8h30_data[], daily_8h30_data[ticker]=J23), 1, -1)
 ), 1, 3, 4, 5, 6)</f>
        <v>date</v>
      </c>
      <c r="K24" t="str">
        <v>close</v>
      </c>
      <c r="L24" t="str">
        <v>1d_diff</v>
      </c>
      <c r="M24" t="str">
        <v>1d_change</v>
      </c>
      <c r="N24" t="str">
        <v>cum_change</v>
      </c>
      <c r="P24" s="2" t="str" cm="1">
        <f t="array" ref="P24:T44">_xlfn.CHOOSECOLS(_xlfn.VSTACK(daily_8h30_data[#Headers],
  _xlfn._xlws.SORT(_xlfn._xlws.FILTER(daily_8h30_data[], daily_8h30_data[ticker]=P23), 1, -1)
 ), 1, 3, 4, 5, 6)</f>
        <v>date</v>
      </c>
      <c r="Q24" t="str">
        <v>close</v>
      </c>
      <c r="R24" t="str">
        <v>1d_diff</v>
      </c>
      <c r="S24" t="str">
        <v>1d_change</v>
      </c>
      <c r="T24" t="str">
        <v>cum_change</v>
      </c>
      <c r="V24" s="2" t="str" cm="1">
        <f t="array" ref="V24:Z44">_xlfn.CHOOSECOLS(_xlfn.VSTACK(daily_8h30_data[#Headers],
  _xlfn._xlws.SORT(_xlfn._xlws.FILTER(daily_8h30_data[], daily_8h30_data[ticker]=V23), 1, -1)
 ), 1, 3, 4, 5, 6)</f>
        <v>date</v>
      </c>
      <c r="W24" t="str">
        <v>close</v>
      </c>
      <c r="X24" t="str">
        <v>1d_diff</v>
      </c>
      <c r="Y24" t="str">
        <v>1d_change</v>
      </c>
      <c r="Z24" t="str">
        <v>cum_change</v>
      </c>
    </row>
    <row r="25" spans="1:26" x14ac:dyDescent="0.35">
      <c r="A25" s="1">
        <v>45874</v>
      </c>
      <c r="B25" t="s">
        <v>25</v>
      </c>
      <c r="C25">
        <v>1690.4300537109375</v>
      </c>
      <c r="D25">
        <v>37.2100830078125</v>
      </c>
      <c r="E25">
        <v>2.2507641854814242E-2</v>
      </c>
      <c r="F25">
        <v>6.0893012716870198E-2</v>
      </c>
      <c r="G25" t="s">
        <v>38</v>
      </c>
      <c r="H25" t="s">
        <v>32</v>
      </c>
      <c r="J25" s="2">
        <v>45876</v>
      </c>
      <c r="K25">
        <v>43968.640625</v>
      </c>
      <c r="L25">
        <v>-224.48046875</v>
      </c>
      <c r="M25">
        <v>-5.0795341717050357E-3</v>
      </c>
      <c r="N25">
        <v>-1.4953402201690502E-2</v>
      </c>
      <c r="P25" s="2">
        <v>45876</v>
      </c>
      <c r="Q25">
        <v>9100.76953125</v>
      </c>
      <c r="R25">
        <v>-63.5400390625</v>
      </c>
      <c r="S25">
        <v>-6.9334234701472486E-3</v>
      </c>
      <c r="T25">
        <v>1.4060602724437321E-2</v>
      </c>
      <c r="V25" s="2">
        <v>45877</v>
      </c>
      <c r="W25">
        <v>3640.640380859375</v>
      </c>
      <c r="X25">
        <v>0.973876953125</v>
      </c>
      <c r="Y25">
        <v>2.6757312849401416E-4</v>
      </c>
      <c r="Z25">
        <v>3.6758902127570048E-2</v>
      </c>
    </row>
    <row r="26" spans="1:26" x14ac:dyDescent="0.35">
      <c r="A26" s="1">
        <v>45873</v>
      </c>
      <c r="B26" t="s">
        <v>25</v>
      </c>
      <c r="C26">
        <v>1653.219970703125</v>
      </c>
      <c r="D26">
        <v>39.1099853515625</v>
      </c>
      <c r="E26">
        <v>2.4230062205484737E-2</v>
      </c>
      <c r="F26">
        <v>3.8385370862055956E-2</v>
      </c>
      <c r="G26" t="s">
        <v>38</v>
      </c>
      <c r="H26" t="s">
        <v>32</v>
      </c>
      <c r="J26" s="2">
        <v>45875</v>
      </c>
      <c r="K26">
        <v>44193.12109375</v>
      </c>
      <c r="L26">
        <v>81.3828125</v>
      </c>
      <c r="M26">
        <v>1.8449241782565462E-3</v>
      </c>
      <c r="N26">
        <v>-9.8738680299854664E-3</v>
      </c>
      <c r="P26" s="2">
        <v>45875</v>
      </c>
      <c r="Q26">
        <v>9164.3095703125</v>
      </c>
      <c r="R26">
        <v>21.5791015625</v>
      </c>
      <c r="S26">
        <v>2.3602469345735955E-3</v>
      </c>
      <c r="T26">
        <v>2.099402619458457E-2</v>
      </c>
      <c r="V26" s="2">
        <v>45876</v>
      </c>
      <c r="W26">
        <v>3639.66650390625</v>
      </c>
      <c r="X26">
        <v>5.671630859375</v>
      </c>
      <c r="Y26">
        <v>1.5607151516479068E-3</v>
      </c>
      <c r="Z26">
        <v>3.6491328999076034E-2</v>
      </c>
    </row>
    <row r="27" spans="1:26" x14ac:dyDescent="0.35">
      <c r="A27" s="1">
        <v>45870</v>
      </c>
      <c r="B27" t="s">
        <v>25</v>
      </c>
      <c r="C27">
        <v>1614.1099853515625</v>
      </c>
      <c r="D27">
        <v>-1.1199951171875</v>
      </c>
      <c r="E27">
        <v>-6.9339668699219814E-4</v>
      </c>
      <c r="F27">
        <v>1.4155308656571219E-2</v>
      </c>
      <c r="G27" t="s">
        <v>38</v>
      </c>
      <c r="H27" t="s">
        <v>32</v>
      </c>
      <c r="J27" s="2">
        <v>45874</v>
      </c>
      <c r="K27">
        <v>44111.73828125</v>
      </c>
      <c r="L27">
        <v>-61.90234375</v>
      </c>
      <c r="M27">
        <v>-1.4013412268982783E-3</v>
      </c>
      <c r="N27">
        <v>-1.1718792208242013E-2</v>
      </c>
      <c r="P27" s="2">
        <v>45874</v>
      </c>
      <c r="Q27">
        <v>9142.73046875</v>
      </c>
      <c r="R27">
        <v>14.4306640625</v>
      </c>
      <c r="S27">
        <v>1.5808709585862779E-3</v>
      </c>
      <c r="T27">
        <v>1.8633779260010974E-2</v>
      </c>
      <c r="V27" s="2">
        <v>45875</v>
      </c>
      <c r="W27">
        <v>3633.994873046875</v>
      </c>
      <c r="X27">
        <v>16.397216796875</v>
      </c>
      <c r="Y27">
        <v>4.5326258901527972E-3</v>
      </c>
      <c r="Z27">
        <v>3.4930613847428127E-2</v>
      </c>
    </row>
    <row r="28" spans="1:26" x14ac:dyDescent="0.35">
      <c r="A28" s="1">
        <v>45869</v>
      </c>
      <c r="B28" t="s">
        <v>25</v>
      </c>
      <c r="C28">
        <v>1615.22998046875</v>
      </c>
      <c r="D28">
        <v>-15.550048828125</v>
      </c>
      <c r="E28">
        <v>-9.5353441597083588E-3</v>
      </c>
      <c r="F28">
        <v>1.4848705343563418E-2</v>
      </c>
      <c r="G28" t="s">
        <v>38</v>
      </c>
      <c r="H28" t="s">
        <v>32</v>
      </c>
      <c r="J28" s="2">
        <v>45873</v>
      </c>
      <c r="K28">
        <v>44173.640625</v>
      </c>
      <c r="L28">
        <v>585.0625</v>
      </c>
      <c r="M28">
        <v>1.3422380934799083E-2</v>
      </c>
      <c r="N28">
        <v>-1.0317450981343734E-2</v>
      </c>
      <c r="P28" s="2">
        <v>45873</v>
      </c>
      <c r="Q28">
        <v>9128.2998046875</v>
      </c>
      <c r="R28">
        <v>59.7197265625</v>
      </c>
      <c r="S28">
        <v>6.5853447891532912E-3</v>
      </c>
      <c r="T28">
        <v>1.7052908301424696E-2</v>
      </c>
      <c r="V28" s="2">
        <v>45874</v>
      </c>
      <c r="W28">
        <v>3617.59765625</v>
      </c>
      <c r="X28">
        <v>34.288818359375</v>
      </c>
      <c r="Y28">
        <v>9.5690379787525259E-3</v>
      </c>
      <c r="Z28">
        <v>3.039798795727533E-2</v>
      </c>
    </row>
    <row r="29" spans="1:26" x14ac:dyDescent="0.35">
      <c r="A29" s="1">
        <v>45868</v>
      </c>
      <c r="B29" t="s">
        <v>25</v>
      </c>
      <c r="C29">
        <v>1630.780029296875</v>
      </c>
      <c r="D29">
        <v>9.489990234375</v>
      </c>
      <c r="E29">
        <v>5.8533575151442641E-3</v>
      </c>
      <c r="F29">
        <v>2.4384049503271776E-2</v>
      </c>
      <c r="G29" t="s">
        <v>38</v>
      </c>
      <c r="H29" t="s">
        <v>32</v>
      </c>
      <c r="J29" s="2">
        <v>45870</v>
      </c>
      <c r="K29">
        <v>43588.578125</v>
      </c>
      <c r="L29">
        <v>-542.40234375</v>
      </c>
      <c r="M29">
        <v>-1.2290738569338711E-2</v>
      </c>
      <c r="N29">
        <v>-2.3739831916142817E-2</v>
      </c>
      <c r="P29" s="2">
        <v>45870</v>
      </c>
      <c r="Q29">
        <v>9068.580078125</v>
      </c>
      <c r="R29">
        <v>-64.2294921875</v>
      </c>
      <c r="S29">
        <v>-7.0328294587775897E-3</v>
      </c>
      <c r="T29">
        <v>1.0467563512271405E-2</v>
      </c>
      <c r="V29" s="2">
        <v>45873</v>
      </c>
      <c r="W29">
        <v>3583.308837890625</v>
      </c>
      <c r="X29">
        <v>23.35693359375</v>
      </c>
      <c r="Y29">
        <v>6.5610250423770999E-3</v>
      </c>
      <c r="Z29">
        <v>2.0828949978522804E-2</v>
      </c>
    </row>
    <row r="30" spans="1:26" x14ac:dyDescent="0.35">
      <c r="A30" s="1">
        <v>45867</v>
      </c>
      <c r="B30" t="s">
        <v>25</v>
      </c>
      <c r="C30">
        <v>1621.2900390625</v>
      </c>
      <c r="D30">
        <v>-74.3399658203125</v>
      </c>
      <c r="E30">
        <v>-4.3842091497696911E-2</v>
      </c>
      <c r="F30">
        <v>1.8530691988127512E-2</v>
      </c>
      <c r="G30" t="s">
        <v>38</v>
      </c>
      <c r="H30" t="s">
        <v>32</v>
      </c>
      <c r="J30" s="2">
        <v>45869</v>
      </c>
      <c r="K30">
        <v>44130.98046875</v>
      </c>
      <c r="L30">
        <v>-330.30078125</v>
      </c>
      <c r="M30">
        <v>-7.4289532816825821E-3</v>
      </c>
      <c r="N30">
        <v>-1.1449093346804107E-2</v>
      </c>
      <c r="P30" s="2">
        <v>45869</v>
      </c>
      <c r="Q30">
        <v>9132.8095703125</v>
      </c>
      <c r="R30">
        <v>-4.130859375</v>
      </c>
      <c r="S30">
        <v>-4.5210531980466317E-4</v>
      </c>
      <c r="T30">
        <v>1.7500392971048995E-2</v>
      </c>
      <c r="V30" s="2">
        <v>45870</v>
      </c>
      <c r="W30">
        <v>3559.951904296875</v>
      </c>
      <c r="X30">
        <v>-13.25634765625</v>
      </c>
      <c r="Y30">
        <v>-3.7099286471770077E-3</v>
      </c>
      <c r="Z30">
        <v>1.4267924936145704E-2</v>
      </c>
    </row>
    <row r="31" spans="1:26" x14ac:dyDescent="0.35">
      <c r="A31" s="1">
        <v>45866</v>
      </c>
      <c r="B31" t="s">
        <v>25</v>
      </c>
      <c r="C31">
        <v>1695.6300048828125</v>
      </c>
      <c r="D31">
        <v>26.300048828125</v>
      </c>
      <c r="E31">
        <v>1.5754853456462659E-2</v>
      </c>
      <c r="F31">
        <v>6.2372783485824423E-2</v>
      </c>
      <c r="G31" t="s">
        <v>38</v>
      </c>
      <c r="H31" t="s">
        <v>32</v>
      </c>
      <c r="J31" s="2">
        <v>45868</v>
      </c>
      <c r="K31">
        <v>44461.28125</v>
      </c>
      <c r="L31">
        <v>-171.70703125</v>
      </c>
      <c r="M31">
        <v>-3.8470879468792685E-3</v>
      </c>
      <c r="N31">
        <v>-4.0201400651215247E-3</v>
      </c>
      <c r="P31" s="2">
        <v>45868</v>
      </c>
      <c r="Q31">
        <v>9136.9404296875</v>
      </c>
      <c r="R31">
        <v>0.6201171875</v>
      </c>
      <c r="S31">
        <v>6.7873844862065269E-5</v>
      </c>
      <c r="T31">
        <v>1.7952498290853658E-2</v>
      </c>
      <c r="V31" s="2">
        <v>45869</v>
      </c>
      <c r="W31">
        <v>3573.208251953125</v>
      </c>
      <c r="X31">
        <v>-42.508544921875</v>
      </c>
      <c r="Y31">
        <v>-1.1756602441489461E-2</v>
      </c>
      <c r="Z31">
        <v>1.7977853583322712E-2</v>
      </c>
    </row>
    <row r="32" spans="1:26" x14ac:dyDescent="0.35">
      <c r="A32" s="1">
        <v>45863</v>
      </c>
      <c r="B32" t="s">
        <v>25</v>
      </c>
      <c r="C32">
        <v>1669.3299560546875</v>
      </c>
      <c r="D32">
        <v>8.0999755859375</v>
      </c>
      <c r="E32">
        <v>4.8758905637207306E-3</v>
      </c>
      <c r="F32">
        <v>4.6617930029361765E-2</v>
      </c>
      <c r="G32" t="s">
        <v>38</v>
      </c>
      <c r="H32" t="s">
        <v>32</v>
      </c>
      <c r="J32" s="2">
        <v>45867</v>
      </c>
      <c r="K32">
        <v>44632.98828125</v>
      </c>
      <c r="L32">
        <v>-204.5703125</v>
      </c>
      <c r="M32">
        <v>-4.562476613713673E-3</v>
      </c>
      <c r="N32">
        <v>-1.7305211824225619E-4</v>
      </c>
      <c r="P32" s="2">
        <v>45867</v>
      </c>
      <c r="Q32">
        <v>9136.3203125</v>
      </c>
      <c r="R32">
        <v>54.8798828125</v>
      </c>
      <c r="S32">
        <v>6.0430812972240844E-3</v>
      </c>
      <c r="T32">
        <v>1.7884624445991593E-2</v>
      </c>
      <c r="V32" s="2">
        <v>45868</v>
      </c>
      <c r="W32">
        <v>3615.716796875</v>
      </c>
      <c r="X32">
        <v>6.005615234375</v>
      </c>
      <c r="Y32">
        <v>1.6637384356177343E-3</v>
      </c>
      <c r="Z32">
        <v>2.9734456024812173E-2</v>
      </c>
    </row>
    <row r="33" spans="1:26" x14ac:dyDescent="0.35">
      <c r="A33" s="1">
        <v>45862</v>
      </c>
      <c r="B33" t="s">
        <v>25</v>
      </c>
      <c r="C33">
        <v>1661.22998046875</v>
      </c>
      <c r="D33">
        <v>8.219970703125</v>
      </c>
      <c r="E33">
        <v>4.9727289336201075E-3</v>
      </c>
      <c r="F33">
        <v>4.1742039465641034E-2</v>
      </c>
      <c r="G33" t="s">
        <v>38</v>
      </c>
      <c r="H33" t="s">
        <v>32</v>
      </c>
      <c r="J33" s="2">
        <v>45866</v>
      </c>
      <c r="K33">
        <v>44837.55859375</v>
      </c>
      <c r="L33">
        <v>-64.36328125</v>
      </c>
      <c r="M33">
        <v>-1.433419296153482E-3</v>
      </c>
      <c r="N33">
        <v>4.3894244954714168E-3</v>
      </c>
      <c r="P33" s="2">
        <v>45866</v>
      </c>
      <c r="Q33">
        <v>9081.4404296875</v>
      </c>
      <c r="R33">
        <v>-38.869140625</v>
      </c>
      <c r="S33">
        <v>-4.261822510008062E-3</v>
      </c>
      <c r="T33">
        <v>1.1841543148767508E-2</v>
      </c>
      <c r="V33" s="2">
        <v>45867</v>
      </c>
      <c r="W33">
        <v>3609.711181640625</v>
      </c>
      <c r="X33">
        <v>11.774169921875</v>
      </c>
      <c r="Y33">
        <v>3.272478057154915E-3</v>
      </c>
      <c r="Z33">
        <v>2.8070717589194438E-2</v>
      </c>
    </row>
    <row r="34" spans="1:26" x14ac:dyDescent="0.35">
      <c r="A34" s="1">
        <v>45861</v>
      </c>
      <c r="B34" t="s">
        <v>25</v>
      </c>
      <c r="C34">
        <v>1653.010009765625</v>
      </c>
      <c r="D34">
        <v>-2.969970703125</v>
      </c>
      <c r="E34">
        <v>-1.7934822510863313E-3</v>
      </c>
      <c r="F34">
        <v>3.6769310532020927E-2</v>
      </c>
      <c r="G34" t="s">
        <v>38</v>
      </c>
      <c r="H34" t="s">
        <v>32</v>
      </c>
      <c r="J34" s="2">
        <v>45863</v>
      </c>
      <c r="K34">
        <v>44901.921875</v>
      </c>
      <c r="L34">
        <v>208.01171875</v>
      </c>
      <c r="M34">
        <v>4.6541400835771185E-3</v>
      </c>
      <c r="N34">
        <v>5.8228437916248987E-3</v>
      </c>
      <c r="P34" s="2">
        <v>45863</v>
      </c>
      <c r="Q34">
        <v>9120.3095703125</v>
      </c>
      <c r="R34">
        <v>-18.060546875</v>
      </c>
      <c r="S34">
        <v>-1.9763422408369813E-3</v>
      </c>
      <c r="T34">
        <v>1.610336565877557E-2</v>
      </c>
      <c r="V34" s="2">
        <v>45866</v>
      </c>
      <c r="W34">
        <v>3597.93701171875</v>
      </c>
      <c r="X34">
        <v>4.28173828125</v>
      </c>
      <c r="Y34">
        <v>1.1914716230292388E-3</v>
      </c>
      <c r="Z34">
        <v>2.4798239532039523E-2</v>
      </c>
    </row>
    <row r="35" spans="1:26" x14ac:dyDescent="0.35">
      <c r="A35" s="1">
        <v>45860</v>
      </c>
      <c r="B35" t="s">
        <v>25</v>
      </c>
      <c r="C35">
        <v>1655.97998046875</v>
      </c>
      <c r="D35">
        <v>27.919921875</v>
      </c>
      <c r="E35">
        <v>1.714919651005764E-2</v>
      </c>
      <c r="F35">
        <v>3.8562792783107258E-2</v>
      </c>
      <c r="G35" t="s">
        <v>38</v>
      </c>
      <c r="H35" t="s">
        <v>32</v>
      </c>
      <c r="J35" s="2">
        <v>45862</v>
      </c>
      <c r="K35">
        <v>44693.91015625</v>
      </c>
      <c r="L35">
        <v>-316.37890625</v>
      </c>
      <c r="M35">
        <v>-7.0290352014998891E-3</v>
      </c>
      <c r="N35">
        <v>1.1687037080477802E-3</v>
      </c>
      <c r="P35" s="2">
        <v>45862</v>
      </c>
      <c r="Q35">
        <v>9138.3701171875</v>
      </c>
      <c r="R35">
        <v>76.8798828125</v>
      </c>
      <c r="S35">
        <v>8.4842427485993799E-3</v>
      </c>
      <c r="T35">
        <v>1.8079707899612552E-2</v>
      </c>
      <c r="V35" s="2">
        <v>45863</v>
      </c>
      <c r="W35">
        <v>3593.6552734375</v>
      </c>
      <c r="X35">
        <v>-12.071533203125</v>
      </c>
      <c r="Y35">
        <v>-3.3478779315430085E-3</v>
      </c>
      <c r="Z35">
        <v>2.3606767909010284E-2</v>
      </c>
    </row>
    <row r="36" spans="1:26" x14ac:dyDescent="0.35">
      <c r="A36" s="1">
        <v>45859</v>
      </c>
      <c r="B36" t="s">
        <v>25</v>
      </c>
      <c r="C36">
        <v>1628.06005859375</v>
      </c>
      <c r="D36">
        <v>-15.8499755859375</v>
      </c>
      <c r="E36">
        <v>-9.641631997122424E-3</v>
      </c>
      <c r="F36">
        <v>2.1413596273049618E-2</v>
      </c>
      <c r="G36" t="s">
        <v>38</v>
      </c>
      <c r="H36" t="s">
        <v>32</v>
      </c>
      <c r="J36" s="2">
        <v>45861</v>
      </c>
      <c r="K36">
        <v>45010.2890625</v>
      </c>
      <c r="L36">
        <v>507.84765625</v>
      </c>
      <c r="M36">
        <v>1.1411680802273505E-2</v>
      </c>
      <c r="N36">
        <v>8.1977389095476694E-3</v>
      </c>
      <c r="P36" s="2">
        <v>45861</v>
      </c>
      <c r="Q36">
        <v>9061.490234375</v>
      </c>
      <c r="R36">
        <v>37.6806640625</v>
      </c>
      <c r="S36">
        <v>4.17569362129111E-3</v>
      </c>
      <c r="T36">
        <v>9.5954651510131717E-3</v>
      </c>
      <c r="V36" s="2">
        <v>45862</v>
      </c>
      <c r="W36">
        <v>3605.726806640625</v>
      </c>
      <c r="X36">
        <v>23.4287109375</v>
      </c>
      <c r="Y36">
        <v>6.5401343806652523E-3</v>
      </c>
      <c r="Z36">
        <v>2.6954645840553293E-2</v>
      </c>
    </row>
    <row r="37" spans="1:26" x14ac:dyDescent="0.35">
      <c r="A37" s="1">
        <v>45856</v>
      </c>
      <c r="B37" t="s">
        <v>25</v>
      </c>
      <c r="C37">
        <v>1643.9100341796875</v>
      </c>
      <c r="D37">
        <v>9.2100830078125</v>
      </c>
      <c r="E37">
        <v>5.6341122425616064E-3</v>
      </c>
      <c r="F37">
        <v>3.1055228270172042E-2</v>
      </c>
      <c r="G37" t="s">
        <v>38</v>
      </c>
      <c r="H37" t="s">
        <v>32</v>
      </c>
      <c r="J37" s="2">
        <v>45860</v>
      </c>
      <c r="K37">
        <v>44502.44140625</v>
      </c>
      <c r="L37">
        <v>179.37109375</v>
      </c>
      <c r="M37">
        <v>4.0469013650306085E-3</v>
      </c>
      <c r="N37">
        <v>-3.2139418927258356E-3</v>
      </c>
      <c r="P37" s="2">
        <v>45860</v>
      </c>
      <c r="Q37">
        <v>9023.8095703125</v>
      </c>
      <c r="R37">
        <v>10.8193359375</v>
      </c>
      <c r="S37">
        <v>1.2004158060923142E-3</v>
      </c>
      <c r="T37">
        <v>5.4197715297220617E-3</v>
      </c>
      <c r="V37" s="2">
        <v>45861</v>
      </c>
      <c r="W37">
        <v>3582.298095703125</v>
      </c>
      <c r="X37">
        <v>0.43701171875</v>
      </c>
      <c r="Y37">
        <v>1.2200688650487734E-4</v>
      </c>
      <c r="Z37">
        <v>2.0414511459888041E-2</v>
      </c>
    </row>
    <row r="38" spans="1:26" x14ac:dyDescent="0.35">
      <c r="A38" s="1">
        <v>45855</v>
      </c>
      <c r="B38" t="s">
        <v>25</v>
      </c>
      <c r="C38">
        <v>1634.699951171875</v>
      </c>
      <c r="D38">
        <v>20.2799072265625</v>
      </c>
      <c r="E38">
        <v>1.2561729088176099E-2</v>
      </c>
      <c r="F38">
        <v>2.5421116027610435E-2</v>
      </c>
      <c r="G38" t="s">
        <v>38</v>
      </c>
      <c r="H38" t="s">
        <v>32</v>
      </c>
      <c r="J38" s="2">
        <v>45859</v>
      </c>
      <c r="K38">
        <v>44323.0703125</v>
      </c>
      <c r="L38">
        <v>-19.12109375</v>
      </c>
      <c r="M38">
        <v>-4.3121670678880619E-4</v>
      </c>
      <c r="N38">
        <v>-7.2608432577564441E-3</v>
      </c>
      <c r="P38" s="2">
        <v>45859</v>
      </c>
      <c r="Q38">
        <v>9012.990234375</v>
      </c>
      <c r="R38">
        <v>20.8701171875</v>
      </c>
      <c r="S38">
        <v>2.320933986147411E-3</v>
      </c>
      <c r="T38">
        <v>4.2193557236297474E-3</v>
      </c>
      <c r="V38" s="2">
        <v>45860</v>
      </c>
      <c r="W38">
        <v>3581.861083984375</v>
      </c>
      <c r="X38">
        <v>22.06982421875</v>
      </c>
      <c r="Y38">
        <v>6.1997523473338312E-3</v>
      </c>
      <c r="Z38">
        <v>2.0292504573383163E-2</v>
      </c>
    </row>
    <row r="39" spans="1:26" x14ac:dyDescent="0.35">
      <c r="A39" s="1">
        <v>45854</v>
      </c>
      <c r="B39" t="s">
        <v>25</v>
      </c>
      <c r="C39">
        <v>1614.4200439453125</v>
      </c>
      <c r="D39">
        <v>20.580078125</v>
      </c>
      <c r="E39">
        <v>1.2912261310004114E-2</v>
      </c>
      <c r="F39">
        <v>1.2859386939434336E-2</v>
      </c>
      <c r="G39" t="s">
        <v>38</v>
      </c>
      <c r="H39" t="s">
        <v>32</v>
      </c>
      <c r="J39" s="2">
        <v>45856</v>
      </c>
      <c r="K39">
        <v>44342.19140625</v>
      </c>
      <c r="L39">
        <v>-142.296875</v>
      </c>
      <c r="M39">
        <v>-3.19879761458286E-3</v>
      </c>
      <c r="N39">
        <v>-6.8296265509676379E-3</v>
      </c>
      <c r="P39" s="2">
        <v>45856</v>
      </c>
      <c r="Q39">
        <v>8992.1201171875</v>
      </c>
      <c r="R39">
        <v>19.48046875</v>
      </c>
      <c r="S39">
        <v>2.1710967466961328E-3</v>
      </c>
      <c r="T39">
        <v>1.8984217374823364E-3</v>
      </c>
      <c r="V39" s="2">
        <v>45859</v>
      </c>
      <c r="W39">
        <v>3559.791259765625</v>
      </c>
      <c r="X39">
        <v>25.30859375</v>
      </c>
      <c r="Y39">
        <v>7.1604803705347386E-3</v>
      </c>
      <c r="Z39">
        <v>1.4092752226049332E-2</v>
      </c>
    </row>
    <row r="40" spans="1:26" x14ac:dyDescent="0.35">
      <c r="A40" s="1">
        <v>45853</v>
      </c>
      <c r="B40" t="s">
        <v>25</v>
      </c>
      <c r="C40">
        <v>1593.8399658203125</v>
      </c>
      <c r="D40">
        <v>-11.820068359375</v>
      </c>
      <c r="E40">
        <v>-7.3615012566553562E-3</v>
      </c>
      <c r="F40">
        <v>-5.2874370569777618E-5</v>
      </c>
      <c r="G40" t="s">
        <v>38</v>
      </c>
      <c r="H40" t="s">
        <v>32</v>
      </c>
      <c r="J40" s="2">
        <v>45855</v>
      </c>
      <c r="K40">
        <v>44484.48828125</v>
      </c>
      <c r="L40">
        <v>229.70703125</v>
      </c>
      <c r="M40">
        <v>5.1905585060372239E-3</v>
      </c>
      <c r="N40">
        <v>-3.6308289363847779E-3</v>
      </c>
      <c r="P40" s="2">
        <v>45855</v>
      </c>
      <c r="Q40">
        <v>8972.6396484375</v>
      </c>
      <c r="R40">
        <v>46.08984375</v>
      </c>
      <c r="S40">
        <v>5.1632315685727903E-3</v>
      </c>
      <c r="T40">
        <v>-2.7267500921379639E-4</v>
      </c>
      <c r="V40" s="2">
        <v>45856</v>
      </c>
      <c r="W40">
        <v>3534.482666015625</v>
      </c>
      <c r="X40">
        <v>17.6572265625</v>
      </c>
      <c r="Y40">
        <v>5.0207856109132365E-3</v>
      </c>
      <c r="Z40">
        <v>6.9322718555145935E-3</v>
      </c>
    </row>
    <row r="41" spans="1:26" x14ac:dyDescent="0.35">
      <c r="A41" s="1">
        <v>45852</v>
      </c>
      <c r="B41" t="s">
        <v>25</v>
      </c>
      <c r="C41">
        <v>1605.6600341796875</v>
      </c>
      <c r="D41">
        <v>11.6500244140625</v>
      </c>
      <c r="E41">
        <v>7.3086268860855785E-3</v>
      </c>
      <c r="F41">
        <v>7.3086268860855785E-3</v>
      </c>
      <c r="G41" t="s">
        <v>38</v>
      </c>
      <c r="H41" t="s">
        <v>32</v>
      </c>
      <c r="J41" s="2">
        <v>45854</v>
      </c>
      <c r="K41">
        <v>44254.78125</v>
      </c>
      <c r="L41">
        <v>231.4921875</v>
      </c>
      <c r="M41">
        <v>5.2584028233635394E-3</v>
      </c>
      <c r="N41">
        <v>-8.8213874424220018E-3</v>
      </c>
      <c r="P41" s="2">
        <v>45854</v>
      </c>
      <c r="Q41">
        <v>8926.5498046875</v>
      </c>
      <c r="R41">
        <v>-11.7705078125</v>
      </c>
      <c r="S41">
        <v>-1.3168590295471461E-3</v>
      </c>
      <c r="T41">
        <v>-5.4359065777865867E-3</v>
      </c>
      <c r="V41" s="2">
        <v>45855</v>
      </c>
      <c r="W41">
        <v>3516.825439453125</v>
      </c>
      <c r="X41">
        <v>13.048583984375</v>
      </c>
      <c r="Y41">
        <v>3.7241481186247594E-3</v>
      </c>
      <c r="Z41">
        <v>1.911486244601357E-3</v>
      </c>
    </row>
    <row r="42" spans="1:26" x14ac:dyDescent="0.35">
      <c r="A42" s="1">
        <v>45877</v>
      </c>
      <c r="B42" t="s">
        <v>39</v>
      </c>
      <c r="C42">
        <v>1724.699951171875</v>
      </c>
      <c r="D42">
        <v>-0.10009765625</v>
      </c>
      <c r="E42">
        <v>-5.8034353789593318E-5</v>
      </c>
      <c r="F42">
        <v>7.9821622521118241E-2</v>
      </c>
      <c r="G42" t="s">
        <v>40</v>
      </c>
      <c r="H42" t="s">
        <v>32</v>
      </c>
      <c r="J42" s="2">
        <v>45853</v>
      </c>
      <c r="K42">
        <v>44023.2890625</v>
      </c>
      <c r="L42">
        <v>-436.359375</v>
      </c>
      <c r="M42">
        <v>-9.8147284185888806E-3</v>
      </c>
      <c r="N42">
        <v>-1.4079790265785541E-2</v>
      </c>
      <c r="P42" s="2">
        <v>45853</v>
      </c>
      <c r="Q42">
        <v>8938.3203125</v>
      </c>
      <c r="R42">
        <v>-59.7392578125</v>
      </c>
      <c r="S42">
        <v>-6.6391267301229018E-3</v>
      </c>
      <c r="T42">
        <v>-4.1190475482394406E-3</v>
      </c>
      <c r="V42" s="2">
        <v>45854</v>
      </c>
      <c r="W42">
        <v>3503.77685546875</v>
      </c>
      <c r="X42">
        <v>-1.221923828125</v>
      </c>
      <c r="Y42">
        <v>-3.4862318222261823E-4</v>
      </c>
      <c r="Z42">
        <v>-1.8126618740234024E-3</v>
      </c>
    </row>
    <row r="43" spans="1:26" x14ac:dyDescent="0.35">
      <c r="A43" s="1">
        <v>45876</v>
      </c>
      <c r="B43" t="s">
        <v>39</v>
      </c>
      <c r="C43">
        <v>1724.800048828125</v>
      </c>
      <c r="D43">
        <v>5.300048828125</v>
      </c>
      <c r="E43">
        <v>3.0823197604681329E-3</v>
      </c>
      <c r="F43">
        <v>7.9879656874907834E-2</v>
      </c>
      <c r="G43" t="s">
        <v>40</v>
      </c>
      <c r="H43" t="s">
        <v>32</v>
      </c>
      <c r="J43" s="2">
        <v>45852</v>
      </c>
      <c r="K43">
        <v>44459.6484375</v>
      </c>
      <c r="L43">
        <v>88.13671875</v>
      </c>
      <c r="M43">
        <v>1.9863357216372002E-3</v>
      </c>
      <c r="N43">
        <v>-4.2650618471966606E-3</v>
      </c>
      <c r="P43" s="2">
        <v>45852</v>
      </c>
      <c r="Q43">
        <v>8998.0595703125</v>
      </c>
      <c r="R43">
        <v>56.939453125</v>
      </c>
      <c r="S43">
        <v>6.368268447209946E-3</v>
      </c>
      <c r="T43">
        <v>2.5200791818834611E-3</v>
      </c>
      <c r="V43" s="2">
        <v>45853</v>
      </c>
      <c r="W43">
        <v>3504.998779296875</v>
      </c>
      <c r="X43">
        <v>-14.651123046875</v>
      </c>
      <c r="Y43">
        <v>-4.1626648824131252E-3</v>
      </c>
      <c r="Z43">
        <v>-1.4640386918007842E-3</v>
      </c>
    </row>
    <row r="44" spans="1:26" x14ac:dyDescent="0.35">
      <c r="A44" s="1">
        <v>45875</v>
      </c>
      <c r="B44" t="s">
        <v>39</v>
      </c>
      <c r="C44">
        <v>1719.5</v>
      </c>
      <c r="D44">
        <v>29.9000244140625</v>
      </c>
      <c r="E44">
        <v>1.7696510917439845E-2</v>
      </c>
      <c r="F44">
        <v>7.6797337114439701E-2</v>
      </c>
      <c r="G44" t="s">
        <v>40</v>
      </c>
      <c r="H44" t="s">
        <v>32</v>
      </c>
      <c r="J44" s="2">
        <v>45849</v>
      </c>
      <c r="K44">
        <v>44371.51171875</v>
      </c>
      <c r="L44">
        <v>-279.12890625</v>
      </c>
      <c r="M44">
        <v>-6.2513975688338608E-3</v>
      </c>
      <c r="N44">
        <v>-6.2513975688338608E-3</v>
      </c>
      <c r="P44" s="2">
        <v>45849</v>
      </c>
      <c r="Q44">
        <v>8941.1201171875</v>
      </c>
      <c r="R44">
        <v>-34.5400390625</v>
      </c>
      <c r="S44">
        <v>-3.8481892653264849E-3</v>
      </c>
      <c r="T44">
        <v>-3.8481892653264849E-3</v>
      </c>
      <c r="V44" s="2">
        <v>45852</v>
      </c>
      <c r="W44">
        <v>3519.64990234375</v>
      </c>
      <c r="X44">
        <v>9.47265625</v>
      </c>
      <c r="Y44">
        <v>2.698626190612341E-3</v>
      </c>
      <c r="Z44">
        <v>2.698626190612341E-3</v>
      </c>
    </row>
    <row r="45" spans="1:26" ht="20" thickBot="1" x14ac:dyDescent="0.5">
      <c r="A45" s="1">
        <v>45874</v>
      </c>
      <c r="B45" t="s">
        <v>39</v>
      </c>
      <c r="C45">
        <v>1689.5999755859375</v>
      </c>
      <c r="D45">
        <v>36.0999755859375</v>
      </c>
      <c r="E45">
        <v>2.1832461799780711E-2</v>
      </c>
      <c r="F45">
        <v>5.9100826196999856E-2</v>
      </c>
      <c r="G45" t="s">
        <v>40</v>
      </c>
      <c r="H45" t="s">
        <v>32</v>
      </c>
      <c r="J45" s="146" t="s">
        <v>20</v>
      </c>
      <c r="K45" s="146"/>
      <c r="L45" s="146"/>
      <c r="M45" s="146"/>
      <c r="N45" s="146"/>
      <c r="P45" s="146" t="s">
        <v>61</v>
      </c>
      <c r="Q45" s="146"/>
      <c r="R45" s="146"/>
      <c r="S45" s="146"/>
      <c r="T45" s="146"/>
      <c r="V45" s="146" t="s">
        <v>26</v>
      </c>
      <c r="W45" s="146"/>
      <c r="X45" s="146"/>
      <c r="Y45" s="146"/>
      <c r="Z45" s="146"/>
    </row>
    <row r="46" spans="1:26" ht="15" thickTop="1" x14ac:dyDescent="0.35">
      <c r="A46" s="1">
        <v>45873</v>
      </c>
      <c r="B46" t="s">
        <v>39</v>
      </c>
      <c r="C46">
        <v>1653.5</v>
      </c>
      <c r="D46">
        <v>38.5</v>
      </c>
      <c r="E46">
        <v>2.3839009287925705E-2</v>
      </c>
      <c r="F46">
        <v>3.7268364397219145E-2</v>
      </c>
      <c r="G46" t="s">
        <v>40</v>
      </c>
      <c r="H46" t="s">
        <v>32</v>
      </c>
      <c r="J46" s="2" t="str" cm="1">
        <f t="array" ref="J46:N66">_xlfn.CHOOSECOLS(_xlfn.VSTACK(daily_8h30_data[#Headers],
  _xlfn._xlws.SORT(_xlfn._xlws.FILTER(daily_8h30_data[], daily_8h30_data[ticker]=J45), 1, -1)
 ), 1, 3, 4, 5, 6)</f>
        <v>date</v>
      </c>
      <c r="K46" t="str">
        <v>close</v>
      </c>
      <c r="L46" t="str">
        <v>1d_diff</v>
      </c>
      <c r="M46" t="str">
        <v>1d_change</v>
      </c>
      <c r="N46" t="str">
        <v>cum_change</v>
      </c>
      <c r="P46" s="2" t="str" cm="1">
        <f t="array" ref="P46:T66">_xlfn.CHOOSECOLS(_xlfn.VSTACK(daily_8h30_data[#Headers],
  _xlfn._xlws.SORT(_xlfn._xlws.FILTER(daily_8h30_data[], daily_8h30_data[ticker]=P45), 1, -1)
 ), 1, 3, 4, 5, 6)</f>
        <v>date</v>
      </c>
      <c r="Q46" t="str">
        <v>close</v>
      </c>
      <c r="R46" t="str">
        <v>1d_diff</v>
      </c>
      <c r="S46" t="str">
        <v>1d_change</v>
      </c>
      <c r="T46" t="str">
        <v>cum_change</v>
      </c>
      <c r="V46" s="2" t="str" cm="1">
        <f t="array" ref="V46:Z66">_xlfn.CHOOSECOLS(_xlfn.VSTACK(daily_8h30_data[#Headers],
  _xlfn._xlws.SORT(_xlfn._xlws.FILTER(daily_8h30_data[], daily_8h30_data[ticker]=V45), 1, -1)
 ), 1, 3, 4, 5, 6)</f>
        <v>date</v>
      </c>
      <c r="W46" t="str">
        <v>close</v>
      </c>
      <c r="X46" t="str">
        <v>1d_diff</v>
      </c>
      <c r="Y46" t="str">
        <v>1d_change</v>
      </c>
      <c r="Z46" t="str">
        <v>cum_change</v>
      </c>
    </row>
    <row r="47" spans="1:26" x14ac:dyDescent="0.35">
      <c r="A47" s="1">
        <v>45870</v>
      </c>
      <c r="B47" t="s">
        <v>39</v>
      </c>
      <c r="C47">
        <v>1615</v>
      </c>
      <c r="D47">
        <v>7.699951171875</v>
      </c>
      <c r="E47">
        <v>4.7906121682066427E-3</v>
      </c>
      <c r="F47">
        <v>1.3429355109293439E-2</v>
      </c>
      <c r="G47" t="s">
        <v>40</v>
      </c>
      <c r="H47" t="s">
        <v>32</v>
      </c>
      <c r="J47" s="2">
        <v>45877</v>
      </c>
      <c r="K47">
        <v>3383.8125</v>
      </c>
      <c r="L47">
        <v>-8.940673828125</v>
      </c>
      <c r="M47">
        <v>-2.6352267229734494E-3</v>
      </c>
      <c r="N47">
        <v>1.0943403001216545E-2</v>
      </c>
      <c r="P47" s="2">
        <v>45876</v>
      </c>
      <c r="Q47">
        <v>62.009998321533203</v>
      </c>
      <c r="R47">
        <v>-0.8600006103515625</v>
      </c>
      <c r="S47">
        <v>-1.3679030140962944E-2</v>
      </c>
      <c r="T47">
        <v>-5.2409460002564856E-3</v>
      </c>
      <c r="V47" s="2">
        <v>45877</v>
      </c>
      <c r="W47">
        <v>98.108368239448325</v>
      </c>
      <c r="X47">
        <v>0.1114621404072409</v>
      </c>
      <c r="Y47">
        <v>1.1374046880070487E-3</v>
      </c>
      <c r="Z47">
        <v>-3.4227721803889999E-3</v>
      </c>
    </row>
    <row r="48" spans="1:26" x14ac:dyDescent="0.35">
      <c r="A48" s="1">
        <v>45869</v>
      </c>
      <c r="B48" t="s">
        <v>39</v>
      </c>
      <c r="C48">
        <v>1607.300048828125</v>
      </c>
      <c r="D48">
        <v>-16</v>
      </c>
      <c r="E48">
        <v>-9.8564649286806416E-3</v>
      </c>
      <c r="F48">
        <v>8.6387429410867966E-3</v>
      </c>
      <c r="G48" t="s">
        <v>40</v>
      </c>
      <c r="H48" t="s">
        <v>32</v>
      </c>
      <c r="J48" s="2">
        <v>45876</v>
      </c>
      <c r="K48">
        <v>3392.753173828125</v>
      </c>
      <c r="L48">
        <v>25.784423828125</v>
      </c>
      <c r="M48">
        <v>7.6580526113065872E-3</v>
      </c>
      <c r="N48">
        <v>1.3578629724189994E-2</v>
      </c>
      <c r="P48" s="2">
        <v>45875</v>
      </c>
      <c r="Q48">
        <v>62.869998931884766</v>
      </c>
      <c r="R48">
        <v>-0.53000259399414063</v>
      </c>
      <c r="S48">
        <v>-8.3596621646421232E-3</v>
      </c>
      <c r="T48">
        <v>8.4380841407064588E-3</v>
      </c>
      <c r="V48" s="2">
        <v>45876</v>
      </c>
      <c r="W48">
        <v>97.996906099041084</v>
      </c>
      <c r="X48">
        <v>-0.16808510201050808</v>
      </c>
      <c r="Y48">
        <v>-1.712271350040151E-3</v>
      </c>
      <c r="Z48">
        <v>-4.5601768683960486E-3</v>
      </c>
    </row>
    <row r="49" spans="1:26" x14ac:dyDescent="0.35">
      <c r="A49" s="1">
        <v>45868</v>
      </c>
      <c r="B49" t="s">
        <v>39</v>
      </c>
      <c r="C49">
        <v>1623.300048828125</v>
      </c>
      <c r="D49">
        <v>2.300048828125</v>
      </c>
      <c r="E49">
        <v>1.4189073584978118E-3</v>
      </c>
      <c r="F49">
        <v>1.8495207869767438E-2</v>
      </c>
      <c r="G49" t="s">
        <v>40</v>
      </c>
      <c r="H49" t="s">
        <v>32</v>
      </c>
      <c r="J49" s="2">
        <v>45875</v>
      </c>
      <c r="K49">
        <v>3366.96875</v>
      </c>
      <c r="L49">
        <v>-12.11962890625</v>
      </c>
      <c r="M49">
        <v>-3.5866563839839216E-3</v>
      </c>
      <c r="N49">
        <v>5.9205771128834073E-3</v>
      </c>
      <c r="P49" s="2">
        <v>45874</v>
      </c>
      <c r="Q49">
        <v>63.400001525878906</v>
      </c>
      <c r="R49">
        <v>-0.45999908447265625</v>
      </c>
      <c r="S49">
        <v>-7.2032427196390136E-3</v>
      </c>
      <c r="T49">
        <v>1.6797746305348582E-2</v>
      </c>
      <c r="V49" s="2">
        <v>45875</v>
      </c>
      <c r="W49">
        <v>98.164991201051592</v>
      </c>
      <c r="X49">
        <v>-0.56987761210784527</v>
      </c>
      <c r="Y49">
        <v>-5.7717969240052014E-3</v>
      </c>
      <c r="Z49">
        <v>-2.8479055183558977E-3</v>
      </c>
    </row>
    <row r="50" spans="1:26" x14ac:dyDescent="0.35">
      <c r="A50" s="1">
        <v>45867</v>
      </c>
      <c r="B50" t="s">
        <v>39</v>
      </c>
      <c r="C50">
        <v>1621</v>
      </c>
      <c r="D50">
        <v>-72</v>
      </c>
      <c r="E50">
        <v>-4.2528056704075556E-2</v>
      </c>
      <c r="F50">
        <v>1.7076300511269626E-2</v>
      </c>
      <c r="G50" t="s">
        <v>40</v>
      </c>
      <c r="H50" t="s">
        <v>32</v>
      </c>
      <c r="J50" s="2">
        <v>45874</v>
      </c>
      <c r="K50">
        <v>3379.08837890625</v>
      </c>
      <c r="L50">
        <v>4.01025390625</v>
      </c>
      <c r="M50">
        <v>1.1881958750954436E-3</v>
      </c>
      <c r="N50">
        <v>9.5072334968673289E-3</v>
      </c>
      <c r="P50" s="2">
        <v>45873</v>
      </c>
      <c r="Q50">
        <v>63.860000610351563</v>
      </c>
      <c r="R50">
        <v>-0.529998779296875</v>
      </c>
      <c r="S50">
        <v>-8.2310729044995368E-3</v>
      </c>
      <c r="T50">
        <v>2.4000989024987596E-2</v>
      </c>
      <c r="V50" s="2">
        <v>45874</v>
      </c>
      <c r="W50">
        <v>98.734868813159437</v>
      </c>
      <c r="X50">
        <v>8.1847890149447267E-2</v>
      </c>
      <c r="Y50">
        <v>8.2965416957003768E-4</v>
      </c>
      <c r="Z50">
        <v>2.9238914056493037E-3</v>
      </c>
    </row>
    <row r="51" spans="1:26" x14ac:dyDescent="0.35">
      <c r="A51" s="1">
        <v>45866</v>
      </c>
      <c r="B51" t="s">
        <v>39</v>
      </c>
      <c r="C51">
        <v>1693</v>
      </c>
      <c r="D51">
        <v>20</v>
      </c>
      <c r="E51">
        <v>1.1954572624028659E-2</v>
      </c>
      <c r="F51">
        <v>5.9604357215345183E-2</v>
      </c>
      <c r="G51" t="s">
        <v>40</v>
      </c>
      <c r="H51" t="s">
        <v>32</v>
      </c>
      <c r="J51" s="2">
        <v>45873</v>
      </c>
      <c r="K51">
        <v>3375.078125</v>
      </c>
      <c r="L51">
        <v>17.792236328125</v>
      </c>
      <c r="M51">
        <v>5.2995892867389038E-3</v>
      </c>
      <c r="N51">
        <v>8.3190376217718853E-3</v>
      </c>
      <c r="P51" s="2">
        <v>45872</v>
      </c>
      <c r="Q51">
        <v>64.389999389648438</v>
      </c>
      <c r="R51">
        <v>1.000213623046875E-2</v>
      </c>
      <c r="S51">
        <v>1.5536092974799409E-4</v>
      </c>
      <c r="T51">
        <v>3.2232061929487132E-2</v>
      </c>
      <c r="V51" s="2">
        <v>45873</v>
      </c>
      <c r="W51">
        <v>98.65302092300999</v>
      </c>
      <c r="X51">
        <v>-1.2950649733369346E-2</v>
      </c>
      <c r="Y51">
        <v>-1.3125750982767581E-4</v>
      </c>
      <c r="Z51">
        <v>2.094237236079266E-3</v>
      </c>
    </row>
    <row r="52" spans="1:26" x14ac:dyDescent="0.35">
      <c r="A52" s="1">
        <v>45863</v>
      </c>
      <c r="B52" t="s">
        <v>39</v>
      </c>
      <c r="C52">
        <v>1673</v>
      </c>
      <c r="D52">
        <v>17.5</v>
      </c>
      <c r="E52">
        <v>1.0570824524312794E-2</v>
      </c>
      <c r="F52">
        <v>4.7649784591316524E-2</v>
      </c>
      <c r="G52" t="s">
        <v>40</v>
      </c>
      <c r="H52" t="s">
        <v>32</v>
      </c>
      <c r="J52" s="2">
        <v>45872</v>
      </c>
      <c r="K52">
        <v>3357.285888671875</v>
      </c>
      <c r="L52">
        <v>-0.828857421875</v>
      </c>
      <c r="M52">
        <v>-2.4682224538008501E-4</v>
      </c>
      <c r="N52">
        <v>3.0194483350329815E-3</v>
      </c>
      <c r="P52" s="2">
        <v>45870</v>
      </c>
      <c r="Q52">
        <v>64.379997253417969</v>
      </c>
      <c r="R52">
        <v>-2.2900009155273438</v>
      </c>
      <c r="S52">
        <v>-3.4348297261451277E-2</v>
      </c>
      <c r="T52">
        <v>3.2076700999739138E-2</v>
      </c>
      <c r="V52" s="2">
        <v>45872</v>
      </c>
      <c r="W52">
        <v>98.665971572743359</v>
      </c>
      <c r="X52">
        <v>-1.7549589587275705E-3</v>
      </c>
      <c r="Y52">
        <v>-1.7786555142396132E-5</v>
      </c>
      <c r="Z52">
        <v>2.2254947459069419E-3</v>
      </c>
    </row>
    <row r="53" spans="1:26" x14ac:dyDescent="0.35">
      <c r="A53" s="1">
        <v>45862</v>
      </c>
      <c r="B53" t="s">
        <v>39</v>
      </c>
      <c r="C53">
        <v>1655.5</v>
      </c>
      <c r="D53">
        <v>2.5</v>
      </c>
      <c r="E53">
        <v>1.5124016938898865E-3</v>
      </c>
      <c r="F53">
        <v>3.707896006700373E-2</v>
      </c>
      <c r="G53" t="s">
        <v>40</v>
      </c>
      <c r="H53" t="s">
        <v>32</v>
      </c>
      <c r="J53" s="2">
        <v>45871</v>
      </c>
      <c r="K53">
        <v>3358.11474609375</v>
      </c>
      <c r="L53">
        <v>-2.66259765625</v>
      </c>
      <c r="M53">
        <v>-7.9225648827985218E-4</v>
      </c>
      <c r="N53">
        <v>3.2662705804130665E-3</v>
      </c>
      <c r="P53" s="2">
        <v>45869</v>
      </c>
      <c r="Q53">
        <v>66.669998168945313</v>
      </c>
      <c r="R53">
        <v>-8.3300018310546875</v>
      </c>
      <c r="S53">
        <v>-0.1110666910807292</v>
      </c>
      <c r="T53">
        <v>6.6424998261190416E-2</v>
      </c>
      <c r="V53" s="2">
        <v>45871</v>
      </c>
      <c r="W53">
        <v>98.667726531702087</v>
      </c>
      <c r="X53">
        <v>2.3677018477513911E-2</v>
      </c>
      <c r="Y53">
        <v>2.4002480224960543E-4</v>
      </c>
      <c r="Z53">
        <v>2.243281301049338E-3</v>
      </c>
    </row>
    <row r="54" spans="1:26" x14ac:dyDescent="0.35">
      <c r="A54" s="1">
        <v>45861</v>
      </c>
      <c r="B54" t="s">
        <v>39</v>
      </c>
      <c r="C54">
        <v>1653</v>
      </c>
      <c r="D54">
        <v>-2</v>
      </c>
      <c r="E54">
        <v>-1.2084592145015227E-3</v>
      </c>
      <c r="F54">
        <v>3.5566558373113843E-2</v>
      </c>
      <c r="G54" t="s">
        <v>40</v>
      </c>
      <c r="H54" t="s">
        <v>32</v>
      </c>
      <c r="J54" s="2">
        <v>45870</v>
      </c>
      <c r="K54">
        <v>3360.77734375</v>
      </c>
      <c r="L54">
        <v>66.650390625</v>
      </c>
      <c r="M54">
        <v>2.0233097137246414E-2</v>
      </c>
      <c r="N54">
        <v>4.0585270686929187E-3</v>
      </c>
      <c r="P54" s="2">
        <v>45828</v>
      </c>
      <c r="Q54">
        <v>75</v>
      </c>
      <c r="R54">
        <v>-0.6699981689453125</v>
      </c>
      <c r="S54">
        <v>-8.8542115125922471E-3</v>
      </c>
      <c r="T54">
        <v>0.17749168934191961</v>
      </c>
      <c r="V54" s="2">
        <v>45870</v>
      </c>
      <c r="W54">
        <v>98.644049513224573</v>
      </c>
      <c r="X54">
        <v>-1.3818785372441482</v>
      </c>
      <c r="Y54">
        <v>-1.3815203359542116E-2</v>
      </c>
      <c r="Z54">
        <v>2.0032564987997326E-3</v>
      </c>
    </row>
    <row r="55" spans="1:26" x14ac:dyDescent="0.35">
      <c r="A55" s="1">
        <v>45860</v>
      </c>
      <c r="B55" t="s">
        <v>39</v>
      </c>
      <c r="C55">
        <v>1655</v>
      </c>
      <c r="D55">
        <v>30.5</v>
      </c>
      <c r="E55">
        <v>1.8775007694675327E-2</v>
      </c>
      <c r="F55">
        <v>3.6775017587615366E-2</v>
      </c>
      <c r="G55" t="s">
        <v>40</v>
      </c>
      <c r="H55" t="s">
        <v>32</v>
      </c>
      <c r="J55" s="2">
        <v>45869</v>
      </c>
      <c r="K55">
        <v>3294.126953125</v>
      </c>
      <c r="L55">
        <v>1.755859375</v>
      </c>
      <c r="M55">
        <v>5.3331150256208382E-4</v>
      </c>
      <c r="N55">
        <v>-1.6174570068553495E-2</v>
      </c>
      <c r="P55" s="2">
        <v>45827</v>
      </c>
      <c r="Q55">
        <v>75.669998168945313</v>
      </c>
      <c r="R55">
        <v>0.56999969482421875</v>
      </c>
      <c r="S55">
        <v>7.589876250405414E-3</v>
      </c>
      <c r="T55">
        <v>0.18634590085451186</v>
      </c>
      <c r="V55" s="2">
        <v>45869</v>
      </c>
      <c r="W55">
        <v>100.02592805046872</v>
      </c>
      <c r="X55">
        <v>0.22268163804318419</v>
      </c>
      <c r="Y55">
        <v>2.2312063589893238E-3</v>
      </c>
      <c r="Z55">
        <v>1.5818459858341849E-2</v>
      </c>
    </row>
    <row r="56" spans="1:26" x14ac:dyDescent="0.35">
      <c r="A56" s="1">
        <v>45859</v>
      </c>
      <c r="B56" t="s">
        <v>39</v>
      </c>
      <c r="C56">
        <v>1624.5</v>
      </c>
      <c r="D56">
        <v>-13.5</v>
      </c>
      <c r="E56">
        <v>-8.2417582417582125E-3</v>
      </c>
      <c r="F56">
        <v>1.8000009892940039E-2</v>
      </c>
      <c r="G56" t="s">
        <v>40</v>
      </c>
      <c r="H56" t="s">
        <v>32</v>
      </c>
      <c r="J56" s="2">
        <v>45868</v>
      </c>
      <c r="K56">
        <v>3292.37109375</v>
      </c>
      <c r="L56">
        <v>-36.144775390625</v>
      </c>
      <c r="M56">
        <v>-1.085912665333244E-2</v>
      </c>
      <c r="N56">
        <v>-1.6707881571115579E-2</v>
      </c>
      <c r="P56" s="2">
        <v>45826</v>
      </c>
      <c r="Q56">
        <v>75.099998474121094</v>
      </c>
      <c r="R56">
        <v>-0.15000152587890625</v>
      </c>
      <c r="S56">
        <v>-1.9933757591881207E-3</v>
      </c>
      <c r="T56">
        <v>0.17875602460410644</v>
      </c>
      <c r="V56" s="2">
        <v>45868</v>
      </c>
      <c r="W56">
        <v>99.803246412425537</v>
      </c>
      <c r="X56">
        <v>0.92744628894679693</v>
      </c>
      <c r="Y56">
        <v>9.3799118468682607E-3</v>
      </c>
      <c r="Z56">
        <v>1.3587253499352525E-2</v>
      </c>
    </row>
    <row r="57" spans="1:26" x14ac:dyDescent="0.35">
      <c r="A57" s="1">
        <v>45856</v>
      </c>
      <c r="B57" t="s">
        <v>39</v>
      </c>
      <c r="C57">
        <v>1638</v>
      </c>
      <c r="D57">
        <v>0</v>
      </c>
      <c r="E57">
        <v>0</v>
      </c>
      <c r="F57">
        <v>2.6241768134698251E-2</v>
      </c>
      <c r="G57" t="s">
        <v>40</v>
      </c>
      <c r="H57" t="s">
        <v>32</v>
      </c>
      <c r="J57" s="2">
        <v>45867</v>
      </c>
      <c r="K57">
        <v>3328.515869140625</v>
      </c>
      <c r="L57">
        <v>11.099853515625</v>
      </c>
      <c r="M57">
        <v>3.3459335408476676E-3</v>
      </c>
      <c r="N57">
        <v>-5.8487549177831388E-3</v>
      </c>
      <c r="P57" s="2">
        <v>45825</v>
      </c>
      <c r="Q57">
        <v>75.25</v>
      </c>
      <c r="R57">
        <v>3.1800003051757813</v>
      </c>
      <c r="S57">
        <v>4.4123772979621112E-2</v>
      </c>
      <c r="T57">
        <v>0.18074940036329457</v>
      </c>
      <c r="V57" s="2">
        <v>45867</v>
      </c>
      <c r="W57">
        <v>98.87580012347874</v>
      </c>
      <c r="X57">
        <v>0.26883459605176085</v>
      </c>
      <c r="Y57">
        <v>2.7263246020585719E-3</v>
      </c>
      <c r="Z57">
        <v>4.2073416524842644E-3</v>
      </c>
    </row>
    <row r="58" spans="1:26" x14ac:dyDescent="0.35">
      <c r="A58" s="1">
        <v>45855</v>
      </c>
      <c r="B58" t="s">
        <v>39</v>
      </c>
      <c r="C58">
        <v>1638</v>
      </c>
      <c r="D58">
        <v>20</v>
      </c>
      <c r="E58">
        <v>1.2360939431396822E-2</v>
      </c>
      <c r="F58">
        <v>2.6241768134698251E-2</v>
      </c>
      <c r="G58" t="s">
        <v>40</v>
      </c>
      <c r="H58" t="s">
        <v>32</v>
      </c>
      <c r="J58" s="2">
        <v>45866</v>
      </c>
      <c r="K58">
        <v>3317.416015625</v>
      </c>
      <c r="L58">
        <v>-19.93603515625</v>
      </c>
      <c r="M58">
        <v>-5.9736086732543603E-3</v>
      </c>
      <c r="N58">
        <v>-9.1946884586308064E-3</v>
      </c>
      <c r="P58" s="2">
        <v>45824</v>
      </c>
      <c r="Q58">
        <v>72.069999694824219</v>
      </c>
      <c r="R58">
        <v>-1.660003662109375</v>
      </c>
      <c r="S58">
        <v>-2.2514628869242603E-2</v>
      </c>
      <c r="T58">
        <v>0.13662562738367345</v>
      </c>
      <c r="V58" s="2">
        <v>45866</v>
      </c>
      <c r="W58">
        <v>98.606965527426979</v>
      </c>
      <c r="X58">
        <v>2.8720248475138987E-2</v>
      </c>
      <c r="Y58">
        <v>2.9134469165947863E-4</v>
      </c>
      <c r="Z58">
        <v>1.4810170504256925E-3</v>
      </c>
    </row>
    <row r="59" spans="1:26" x14ac:dyDescent="0.35">
      <c r="A59" s="1">
        <v>45854</v>
      </c>
      <c r="B59" t="s">
        <v>39</v>
      </c>
      <c r="C59">
        <v>1618</v>
      </c>
      <c r="D59">
        <v>24</v>
      </c>
      <c r="E59">
        <v>1.5056461731492998E-2</v>
      </c>
      <c r="F59">
        <v>1.3880828703301429E-2</v>
      </c>
      <c r="G59" t="s">
        <v>40</v>
      </c>
      <c r="H59" t="s">
        <v>32</v>
      </c>
      <c r="J59" s="2">
        <v>45865</v>
      </c>
      <c r="K59">
        <v>3337.35205078125</v>
      </c>
      <c r="L59">
        <v>-7.81396484375</v>
      </c>
      <c r="M59">
        <v>-2.3358974733246329E-3</v>
      </c>
      <c r="N59">
        <v>-3.2210797853764461E-3</v>
      </c>
      <c r="P59" s="2">
        <v>45823</v>
      </c>
      <c r="Q59">
        <v>73.730003356933594</v>
      </c>
      <c r="R59">
        <v>0.5500030517578125</v>
      </c>
      <c r="S59">
        <v>7.5157563468732924E-3</v>
      </c>
      <c r="T59">
        <v>0.15914025625291606</v>
      </c>
      <c r="V59" s="2">
        <v>45865</v>
      </c>
      <c r="W59">
        <v>98.57824527895184</v>
      </c>
      <c r="X59">
        <v>0.97277733449413972</v>
      </c>
      <c r="Y59">
        <v>9.9664225271447471E-3</v>
      </c>
      <c r="Z59">
        <v>1.1896723587662139E-3</v>
      </c>
    </row>
    <row r="60" spans="1:26" x14ac:dyDescent="0.35">
      <c r="A60" s="1">
        <v>45853</v>
      </c>
      <c r="B60" t="s">
        <v>39</v>
      </c>
      <c r="C60">
        <v>1594</v>
      </c>
      <c r="D60">
        <v>-7.199951171875</v>
      </c>
      <c r="E60">
        <v>-4.4965971717683129E-3</v>
      </c>
      <c r="F60">
        <v>-1.1756330281915695E-3</v>
      </c>
      <c r="G60" t="s">
        <v>40</v>
      </c>
      <c r="H60" t="s">
        <v>32</v>
      </c>
      <c r="J60" s="2">
        <v>45863</v>
      </c>
      <c r="K60">
        <v>3345.166015625</v>
      </c>
      <c r="L60">
        <v>-25.77880859375</v>
      </c>
      <c r="M60">
        <v>-7.6473540618465785E-3</v>
      </c>
      <c r="N60">
        <v>-8.8518231205181319E-4</v>
      </c>
      <c r="P60" s="2">
        <v>45821</v>
      </c>
      <c r="Q60">
        <v>73.180000305175781</v>
      </c>
      <c r="R60">
        <v>-0.73999786376953125</v>
      </c>
      <c r="S60">
        <v>-1.0010793859575817E-2</v>
      </c>
      <c r="T60">
        <v>0.15162449990604276</v>
      </c>
      <c r="V60" s="2">
        <v>45863</v>
      </c>
      <c r="W60">
        <v>97.6054679444577</v>
      </c>
      <c r="X60">
        <v>0.1463406760134518</v>
      </c>
      <c r="Y60">
        <v>1.5015594753928774E-3</v>
      </c>
      <c r="Z60">
        <v>-8.7767501683785332E-3</v>
      </c>
    </row>
    <row r="61" spans="1:26" x14ac:dyDescent="0.35">
      <c r="A61" s="1">
        <v>45852</v>
      </c>
      <c r="B61" t="s">
        <v>39</v>
      </c>
      <c r="C61">
        <v>1601.199951171875</v>
      </c>
      <c r="D61">
        <v>5.2999267578125</v>
      </c>
      <c r="E61">
        <v>3.3209641435767434E-3</v>
      </c>
      <c r="F61">
        <v>3.3209641435767434E-3</v>
      </c>
      <c r="G61" t="s">
        <v>40</v>
      </c>
      <c r="H61" t="s">
        <v>32</v>
      </c>
      <c r="J61" s="2">
        <v>45862</v>
      </c>
      <c r="K61">
        <v>3370.94482421875</v>
      </c>
      <c r="L61">
        <v>-19.113037109375</v>
      </c>
      <c r="M61">
        <v>-5.6379678138848144E-3</v>
      </c>
      <c r="N61">
        <v>6.7621717497947653E-3</v>
      </c>
      <c r="P61" s="2">
        <v>45820</v>
      </c>
      <c r="Q61">
        <v>73.919998168945313</v>
      </c>
      <c r="R61">
        <v>6.0099945068359375</v>
      </c>
      <c r="S61">
        <v>8.8499398950691477E-2</v>
      </c>
      <c r="T61">
        <v>0.16163529376561858</v>
      </c>
      <c r="V61" s="2">
        <v>45862</v>
      </c>
      <c r="W61">
        <v>97.459127268444249</v>
      </c>
      <c r="X61">
        <v>0.27704963871622112</v>
      </c>
      <c r="Y61">
        <v>2.8508305798091715E-3</v>
      </c>
      <c r="Z61">
        <v>-1.0278309643771411E-2</v>
      </c>
    </row>
    <row r="62" spans="1:26" x14ac:dyDescent="0.35">
      <c r="A62" s="1">
        <v>45876</v>
      </c>
      <c r="B62" t="s">
        <v>22</v>
      </c>
      <c r="C62">
        <v>43968.640625</v>
      </c>
      <c r="D62">
        <v>-224.48046875</v>
      </c>
      <c r="E62">
        <v>-5.0795341717050357E-3</v>
      </c>
      <c r="F62">
        <v>-1.4953402201690502E-2</v>
      </c>
      <c r="G62" t="s">
        <v>41</v>
      </c>
      <c r="H62" t="s">
        <v>42</v>
      </c>
      <c r="J62" s="2">
        <v>45861</v>
      </c>
      <c r="K62">
        <v>3390.057861328125</v>
      </c>
      <c r="L62">
        <v>-31.40185546875</v>
      </c>
      <c r="M62">
        <v>-9.1779117885240069E-3</v>
      </c>
      <c r="N62">
        <v>1.240013956367958E-2</v>
      </c>
      <c r="P62" s="2">
        <v>45819</v>
      </c>
      <c r="Q62">
        <v>67.910003662109375</v>
      </c>
      <c r="R62">
        <v>2.9500045776367188</v>
      </c>
      <c r="S62">
        <v>4.5412632684932674E-2</v>
      </c>
      <c r="T62">
        <v>7.3135894814927105E-2</v>
      </c>
      <c r="V62" s="2">
        <v>45861</v>
      </c>
      <c r="W62">
        <v>97.182077629728028</v>
      </c>
      <c r="X62">
        <v>-0.19312060636457318</v>
      </c>
      <c r="Y62">
        <v>-1.9832627800802083E-3</v>
      </c>
      <c r="Z62">
        <v>-1.3129140223580582E-2</v>
      </c>
    </row>
    <row r="63" spans="1:26" x14ac:dyDescent="0.35">
      <c r="A63" s="1">
        <v>45875</v>
      </c>
      <c r="B63" t="s">
        <v>22</v>
      </c>
      <c r="C63">
        <v>44193.12109375</v>
      </c>
      <c r="D63">
        <v>81.3828125</v>
      </c>
      <c r="E63">
        <v>1.8449241782565462E-3</v>
      </c>
      <c r="F63">
        <v>-9.8738680299854664E-3</v>
      </c>
      <c r="G63" t="s">
        <v>41</v>
      </c>
      <c r="H63" t="s">
        <v>42</v>
      </c>
      <c r="J63" s="2">
        <v>45860</v>
      </c>
      <c r="K63">
        <v>3421.459716796875</v>
      </c>
      <c r="L63">
        <v>29.471435546875</v>
      </c>
      <c r="M63">
        <v>8.6885428554648314E-3</v>
      </c>
      <c r="N63">
        <v>2.1578051352203587E-2</v>
      </c>
      <c r="P63" s="2">
        <v>45818</v>
      </c>
      <c r="Q63">
        <v>64.959999084472656</v>
      </c>
      <c r="R63">
        <v>-0.44000244140625</v>
      </c>
      <c r="S63">
        <v>-6.7278659195770807E-3</v>
      </c>
      <c r="T63">
        <v>2.772326212999443E-2</v>
      </c>
      <c r="V63" s="2">
        <v>45860</v>
      </c>
      <c r="W63">
        <v>97.375198236092601</v>
      </c>
      <c r="X63">
        <v>-0.46064031118699234</v>
      </c>
      <c r="Y63">
        <v>-4.7082982885089386E-3</v>
      </c>
      <c r="Z63">
        <v>-1.1145877443500374E-2</v>
      </c>
    </row>
    <row r="64" spans="1:26" x14ac:dyDescent="0.35">
      <c r="A64" s="1">
        <v>45874</v>
      </c>
      <c r="B64" t="s">
        <v>22</v>
      </c>
      <c r="C64">
        <v>44111.73828125</v>
      </c>
      <c r="D64">
        <v>-61.90234375</v>
      </c>
      <c r="E64">
        <v>-1.4013412268982783E-3</v>
      </c>
      <c r="F64">
        <v>-1.1718792208242013E-2</v>
      </c>
      <c r="G64" t="s">
        <v>41</v>
      </c>
      <c r="H64" t="s">
        <v>42</v>
      </c>
      <c r="J64" s="2">
        <v>45859</v>
      </c>
      <c r="K64">
        <v>3391.98828125</v>
      </c>
      <c r="L64">
        <v>45.1728515625</v>
      </c>
      <c r="M64">
        <v>1.3497264044440627E-2</v>
      </c>
      <c r="N64">
        <v>1.2889508496738755E-2</v>
      </c>
      <c r="P64" s="2">
        <v>45817</v>
      </c>
      <c r="Q64">
        <v>65.400001525878906</v>
      </c>
      <c r="R64">
        <v>0.84999847412109375</v>
      </c>
      <c r="S64">
        <v>1.3168062493189137E-2</v>
      </c>
      <c r="T64">
        <v>3.4451128049571511E-2</v>
      </c>
      <c r="V64" s="2">
        <v>45859</v>
      </c>
      <c r="W64">
        <v>97.835838547279593</v>
      </c>
      <c r="X64">
        <v>-0.1003984243963032</v>
      </c>
      <c r="Y64">
        <v>-1.0251407191124162E-3</v>
      </c>
      <c r="Z64">
        <v>-6.4375791549914352E-3</v>
      </c>
    </row>
    <row r="65" spans="1:26" x14ac:dyDescent="0.35">
      <c r="A65" s="1">
        <v>45873</v>
      </c>
      <c r="B65" t="s">
        <v>22</v>
      </c>
      <c r="C65">
        <v>44173.640625</v>
      </c>
      <c r="D65">
        <v>585.0625</v>
      </c>
      <c r="E65">
        <v>1.3422380934799083E-2</v>
      </c>
      <c r="F65">
        <v>-1.0317450981343734E-2</v>
      </c>
      <c r="G65" t="s">
        <v>41</v>
      </c>
      <c r="H65" t="s">
        <v>42</v>
      </c>
      <c r="J65" s="2">
        <v>45858</v>
      </c>
      <c r="K65">
        <v>3346.8154296875</v>
      </c>
      <c r="L65">
        <v>-5.039306640625</v>
      </c>
      <c r="M65">
        <v>-1.5034382564399484E-3</v>
      </c>
      <c r="N65">
        <v>-6.0775554770187146E-4</v>
      </c>
      <c r="P65" s="2">
        <v>45816</v>
      </c>
      <c r="Q65">
        <v>64.550003051757813</v>
      </c>
      <c r="R65">
        <v>-0.21999359130859375</v>
      </c>
      <c r="S65">
        <v>-3.396535474919582E-3</v>
      </c>
      <c r="T65">
        <v>2.1283065556382375E-2</v>
      </c>
      <c r="V65" s="2">
        <v>45858</v>
      </c>
      <c r="W65">
        <v>97.936236971675896</v>
      </c>
      <c r="X65">
        <v>1.3823322276010686E-2</v>
      </c>
      <c r="Y65">
        <v>1.4116606975700385E-4</v>
      </c>
      <c r="Z65">
        <v>-5.412438435879019E-3</v>
      </c>
    </row>
    <row r="66" spans="1:26" x14ac:dyDescent="0.35">
      <c r="A66" s="1">
        <v>45870</v>
      </c>
      <c r="B66" t="s">
        <v>22</v>
      </c>
      <c r="C66">
        <v>43588.578125</v>
      </c>
      <c r="D66">
        <v>-542.40234375</v>
      </c>
      <c r="E66">
        <v>-1.2290738569338711E-2</v>
      </c>
      <c r="F66">
        <v>-2.3739831916142817E-2</v>
      </c>
      <c r="G66" t="s">
        <v>41</v>
      </c>
      <c r="H66" t="s">
        <v>42</v>
      </c>
      <c r="J66" s="2">
        <v>45857</v>
      </c>
      <c r="K66">
        <v>3351.854736328125</v>
      </c>
      <c r="L66">
        <v>2.99951171875</v>
      </c>
      <c r="M66">
        <v>8.9568270873807698E-4</v>
      </c>
      <c r="N66">
        <v>8.9568270873807698E-4</v>
      </c>
      <c r="P66" s="2">
        <v>45814</v>
      </c>
      <c r="Q66">
        <v>64.769996643066406</v>
      </c>
      <c r="R66">
        <v>1.55999755859375</v>
      </c>
      <c r="S66">
        <v>2.4679601031301956E-2</v>
      </c>
      <c r="T66">
        <v>2.4679601031301956E-2</v>
      </c>
      <c r="V66" s="2">
        <v>45857</v>
      </c>
      <c r="W66">
        <v>97.922413649399886</v>
      </c>
      <c r="X66">
        <v>-0.5468593984653296</v>
      </c>
      <c r="Y66">
        <v>-5.5536045056360228E-3</v>
      </c>
      <c r="Z66">
        <v>-5.5536045056360228E-3</v>
      </c>
    </row>
    <row r="67" spans="1:26" x14ac:dyDescent="0.35">
      <c r="A67" s="1">
        <v>45869</v>
      </c>
      <c r="B67" t="s">
        <v>22</v>
      </c>
      <c r="C67">
        <v>44130.98046875</v>
      </c>
      <c r="D67">
        <v>-330.30078125</v>
      </c>
      <c r="E67">
        <v>-7.4289532816825821E-3</v>
      </c>
      <c r="F67">
        <v>-1.1449093346804107E-2</v>
      </c>
      <c r="G67" t="s">
        <v>41</v>
      </c>
      <c r="H67" t="s">
        <v>42</v>
      </c>
    </row>
    <row r="68" spans="1:26" x14ac:dyDescent="0.35">
      <c r="A68" s="1">
        <v>45868</v>
      </c>
      <c r="B68" t="s">
        <v>22</v>
      </c>
      <c r="C68">
        <v>44461.28125</v>
      </c>
      <c r="D68">
        <v>-171.70703125</v>
      </c>
      <c r="E68">
        <v>-3.8470879468792685E-3</v>
      </c>
      <c r="F68">
        <v>-4.0201400651215247E-3</v>
      </c>
      <c r="G68" t="s">
        <v>41</v>
      </c>
      <c r="H68" t="s">
        <v>42</v>
      </c>
    </row>
    <row r="69" spans="1:26" x14ac:dyDescent="0.35">
      <c r="A69" s="1">
        <v>45867</v>
      </c>
      <c r="B69" t="s">
        <v>22</v>
      </c>
      <c r="C69">
        <v>44632.98828125</v>
      </c>
      <c r="D69">
        <v>-204.5703125</v>
      </c>
      <c r="E69">
        <v>-4.562476613713673E-3</v>
      </c>
      <c r="F69">
        <v>-1.7305211824225619E-4</v>
      </c>
      <c r="G69" t="s">
        <v>41</v>
      </c>
      <c r="H69" t="s">
        <v>42</v>
      </c>
    </row>
    <row r="70" spans="1:26" x14ac:dyDescent="0.35">
      <c r="A70" s="1">
        <v>45866</v>
      </c>
      <c r="B70" t="s">
        <v>22</v>
      </c>
      <c r="C70">
        <v>44837.55859375</v>
      </c>
      <c r="D70">
        <v>-64.36328125</v>
      </c>
      <c r="E70">
        <v>-1.433419296153482E-3</v>
      </c>
      <c r="F70">
        <v>4.3894244954714168E-3</v>
      </c>
      <c r="G70" t="s">
        <v>41</v>
      </c>
      <c r="H70" t="s">
        <v>42</v>
      </c>
    </row>
    <row r="71" spans="1:26" x14ac:dyDescent="0.35">
      <c r="A71" s="1">
        <v>45863</v>
      </c>
      <c r="B71" t="s">
        <v>22</v>
      </c>
      <c r="C71">
        <v>44901.921875</v>
      </c>
      <c r="D71">
        <v>208.01171875</v>
      </c>
      <c r="E71">
        <v>4.6541400835771185E-3</v>
      </c>
      <c r="F71">
        <v>5.8228437916248987E-3</v>
      </c>
      <c r="G71" t="s">
        <v>41</v>
      </c>
      <c r="H71" t="s">
        <v>42</v>
      </c>
    </row>
    <row r="72" spans="1:26" x14ac:dyDescent="0.35">
      <c r="A72" s="1">
        <v>45862</v>
      </c>
      <c r="B72" t="s">
        <v>22</v>
      </c>
      <c r="C72">
        <v>44693.91015625</v>
      </c>
      <c r="D72">
        <v>-316.37890625</v>
      </c>
      <c r="E72">
        <v>-7.0290352014998891E-3</v>
      </c>
      <c r="F72">
        <v>1.1687037080477802E-3</v>
      </c>
      <c r="G72" t="s">
        <v>41</v>
      </c>
      <c r="H72" t="s">
        <v>42</v>
      </c>
    </row>
    <row r="73" spans="1:26" x14ac:dyDescent="0.35">
      <c r="A73" s="1">
        <v>45861</v>
      </c>
      <c r="B73" t="s">
        <v>22</v>
      </c>
      <c r="C73">
        <v>45010.2890625</v>
      </c>
      <c r="D73">
        <v>507.84765625</v>
      </c>
      <c r="E73">
        <v>1.1411680802273505E-2</v>
      </c>
      <c r="F73">
        <v>8.1977389095476694E-3</v>
      </c>
      <c r="G73" t="s">
        <v>41</v>
      </c>
      <c r="H73" t="s">
        <v>42</v>
      </c>
    </row>
    <row r="74" spans="1:26" x14ac:dyDescent="0.35">
      <c r="A74" s="1">
        <v>45860</v>
      </c>
      <c r="B74" t="s">
        <v>22</v>
      </c>
      <c r="C74">
        <v>44502.44140625</v>
      </c>
      <c r="D74">
        <v>179.37109375</v>
      </c>
      <c r="E74">
        <v>4.0469013650306085E-3</v>
      </c>
      <c r="F74">
        <v>-3.2139418927258356E-3</v>
      </c>
      <c r="G74" t="s">
        <v>41</v>
      </c>
      <c r="H74" t="s">
        <v>42</v>
      </c>
    </row>
    <row r="75" spans="1:26" x14ac:dyDescent="0.35">
      <c r="A75" s="1">
        <v>45859</v>
      </c>
      <c r="B75" t="s">
        <v>22</v>
      </c>
      <c r="C75">
        <v>44323.0703125</v>
      </c>
      <c r="D75">
        <v>-19.12109375</v>
      </c>
      <c r="E75">
        <v>-4.3121670678880619E-4</v>
      </c>
      <c r="F75">
        <v>-7.2608432577564441E-3</v>
      </c>
      <c r="G75" t="s">
        <v>41</v>
      </c>
      <c r="H75" t="s">
        <v>42</v>
      </c>
    </row>
    <row r="76" spans="1:26" x14ac:dyDescent="0.35">
      <c r="A76" s="1">
        <v>45856</v>
      </c>
      <c r="B76" t="s">
        <v>22</v>
      </c>
      <c r="C76">
        <v>44342.19140625</v>
      </c>
      <c r="D76">
        <v>-142.296875</v>
      </c>
      <c r="E76">
        <v>-3.19879761458286E-3</v>
      </c>
      <c r="F76">
        <v>-6.8296265509676379E-3</v>
      </c>
      <c r="G76" t="s">
        <v>41</v>
      </c>
      <c r="H76" t="s">
        <v>42</v>
      </c>
    </row>
    <row r="77" spans="1:26" x14ac:dyDescent="0.35">
      <c r="A77" s="1">
        <v>45855</v>
      </c>
      <c r="B77" t="s">
        <v>22</v>
      </c>
      <c r="C77">
        <v>44484.48828125</v>
      </c>
      <c r="D77">
        <v>229.70703125</v>
      </c>
      <c r="E77">
        <v>5.1905585060372239E-3</v>
      </c>
      <c r="F77">
        <v>-3.6308289363847779E-3</v>
      </c>
      <c r="G77" t="s">
        <v>41</v>
      </c>
      <c r="H77" t="s">
        <v>42</v>
      </c>
    </row>
    <row r="78" spans="1:26" x14ac:dyDescent="0.35">
      <c r="A78" s="1">
        <v>45854</v>
      </c>
      <c r="B78" t="s">
        <v>22</v>
      </c>
      <c r="C78">
        <v>44254.78125</v>
      </c>
      <c r="D78">
        <v>231.4921875</v>
      </c>
      <c r="E78">
        <v>5.2584028233635394E-3</v>
      </c>
      <c r="F78">
        <v>-8.8213874424220018E-3</v>
      </c>
      <c r="G78" t="s">
        <v>41</v>
      </c>
      <c r="H78" t="s">
        <v>42</v>
      </c>
    </row>
    <row r="79" spans="1:26" x14ac:dyDescent="0.35">
      <c r="A79" s="1">
        <v>45853</v>
      </c>
      <c r="B79" t="s">
        <v>22</v>
      </c>
      <c r="C79">
        <v>44023.2890625</v>
      </c>
      <c r="D79">
        <v>-436.359375</v>
      </c>
      <c r="E79">
        <v>-9.8147284185888806E-3</v>
      </c>
      <c r="F79">
        <v>-1.4079790265785541E-2</v>
      </c>
      <c r="G79" t="s">
        <v>41</v>
      </c>
      <c r="H79" t="s">
        <v>42</v>
      </c>
    </row>
    <row r="80" spans="1:26" x14ac:dyDescent="0.35">
      <c r="A80" s="1">
        <v>45852</v>
      </c>
      <c r="B80" t="s">
        <v>22</v>
      </c>
      <c r="C80">
        <v>44459.6484375</v>
      </c>
      <c r="D80">
        <v>88.13671875</v>
      </c>
      <c r="E80">
        <v>1.9863357216372002E-3</v>
      </c>
      <c r="F80">
        <v>-4.2650618471966606E-3</v>
      </c>
      <c r="G80" t="s">
        <v>41</v>
      </c>
      <c r="H80" t="s">
        <v>42</v>
      </c>
    </row>
    <row r="81" spans="1:8" x14ac:dyDescent="0.35">
      <c r="A81" s="1">
        <v>45849</v>
      </c>
      <c r="B81" t="s">
        <v>22</v>
      </c>
      <c r="C81">
        <v>44371.51171875</v>
      </c>
      <c r="D81">
        <v>-279.12890625</v>
      </c>
      <c r="E81">
        <v>-6.2513975688338608E-3</v>
      </c>
      <c r="F81">
        <v>-6.2513975688338608E-3</v>
      </c>
      <c r="G81" t="s">
        <v>41</v>
      </c>
      <c r="H81" t="s">
        <v>42</v>
      </c>
    </row>
    <row r="82" spans="1:8" x14ac:dyDescent="0.35">
      <c r="A82" s="1">
        <v>45876</v>
      </c>
      <c r="B82" t="s">
        <v>23</v>
      </c>
      <c r="C82">
        <v>9100.76953125</v>
      </c>
      <c r="D82">
        <v>-63.5400390625</v>
      </c>
      <c r="E82">
        <v>-6.9334234701472486E-3</v>
      </c>
      <c r="F82">
        <v>1.4060602724437321E-2</v>
      </c>
      <c r="G82" t="s">
        <v>43</v>
      </c>
      <c r="H82" t="s">
        <v>42</v>
      </c>
    </row>
    <row r="83" spans="1:8" x14ac:dyDescent="0.35">
      <c r="A83" s="1">
        <v>45875</v>
      </c>
      <c r="B83" t="s">
        <v>23</v>
      </c>
      <c r="C83">
        <v>9164.3095703125</v>
      </c>
      <c r="D83">
        <v>21.5791015625</v>
      </c>
      <c r="E83">
        <v>2.3602469345735955E-3</v>
      </c>
      <c r="F83">
        <v>2.099402619458457E-2</v>
      </c>
      <c r="G83" t="s">
        <v>43</v>
      </c>
      <c r="H83" t="s">
        <v>42</v>
      </c>
    </row>
    <row r="84" spans="1:8" x14ac:dyDescent="0.35">
      <c r="A84" s="1">
        <v>45874</v>
      </c>
      <c r="B84" t="s">
        <v>23</v>
      </c>
      <c r="C84">
        <v>9142.73046875</v>
      </c>
      <c r="D84">
        <v>14.4306640625</v>
      </c>
      <c r="E84">
        <v>1.5808709585862779E-3</v>
      </c>
      <c r="F84">
        <v>1.8633779260010974E-2</v>
      </c>
      <c r="G84" t="s">
        <v>43</v>
      </c>
      <c r="H84" t="s">
        <v>42</v>
      </c>
    </row>
    <row r="85" spans="1:8" x14ac:dyDescent="0.35">
      <c r="A85" s="1">
        <v>45873</v>
      </c>
      <c r="B85" t="s">
        <v>23</v>
      </c>
      <c r="C85">
        <v>9128.2998046875</v>
      </c>
      <c r="D85">
        <v>59.7197265625</v>
      </c>
      <c r="E85">
        <v>6.5853447891532912E-3</v>
      </c>
      <c r="F85">
        <v>1.7052908301424696E-2</v>
      </c>
      <c r="G85" t="s">
        <v>43</v>
      </c>
      <c r="H85" t="s">
        <v>42</v>
      </c>
    </row>
    <row r="86" spans="1:8" x14ac:dyDescent="0.35">
      <c r="A86" s="1">
        <v>45870</v>
      </c>
      <c r="B86" t="s">
        <v>23</v>
      </c>
      <c r="C86">
        <v>9068.580078125</v>
      </c>
      <c r="D86">
        <v>-64.2294921875</v>
      </c>
      <c r="E86">
        <v>-7.0328294587775897E-3</v>
      </c>
      <c r="F86">
        <v>1.0467563512271405E-2</v>
      </c>
      <c r="G86" t="s">
        <v>43</v>
      </c>
      <c r="H86" t="s">
        <v>42</v>
      </c>
    </row>
    <row r="87" spans="1:8" x14ac:dyDescent="0.35">
      <c r="A87" s="1">
        <v>45869</v>
      </c>
      <c r="B87" t="s">
        <v>23</v>
      </c>
      <c r="C87">
        <v>9132.8095703125</v>
      </c>
      <c r="D87">
        <v>-4.130859375</v>
      </c>
      <c r="E87">
        <v>-4.5210531980466317E-4</v>
      </c>
      <c r="F87">
        <v>1.7500392971048995E-2</v>
      </c>
      <c r="G87" t="s">
        <v>43</v>
      </c>
      <c r="H87" t="s">
        <v>42</v>
      </c>
    </row>
    <row r="88" spans="1:8" x14ac:dyDescent="0.35">
      <c r="A88" s="1">
        <v>45868</v>
      </c>
      <c r="B88" t="s">
        <v>23</v>
      </c>
      <c r="C88">
        <v>9136.9404296875</v>
      </c>
      <c r="D88">
        <v>0.6201171875</v>
      </c>
      <c r="E88">
        <v>6.7873844862065269E-5</v>
      </c>
      <c r="F88">
        <v>1.7952498290853658E-2</v>
      </c>
      <c r="G88" t="s">
        <v>43</v>
      </c>
      <c r="H88" t="s">
        <v>42</v>
      </c>
    </row>
    <row r="89" spans="1:8" x14ac:dyDescent="0.35">
      <c r="A89" s="1">
        <v>45867</v>
      </c>
      <c r="B89" t="s">
        <v>23</v>
      </c>
      <c r="C89">
        <v>9136.3203125</v>
      </c>
      <c r="D89">
        <v>54.8798828125</v>
      </c>
      <c r="E89">
        <v>6.0430812972240844E-3</v>
      </c>
      <c r="F89">
        <v>1.7884624445991593E-2</v>
      </c>
      <c r="G89" t="s">
        <v>43</v>
      </c>
      <c r="H89" t="s">
        <v>42</v>
      </c>
    </row>
    <row r="90" spans="1:8" x14ac:dyDescent="0.35">
      <c r="A90" s="1">
        <v>45866</v>
      </c>
      <c r="B90" t="s">
        <v>23</v>
      </c>
      <c r="C90">
        <v>9081.4404296875</v>
      </c>
      <c r="D90">
        <v>-38.869140625</v>
      </c>
      <c r="E90">
        <v>-4.261822510008062E-3</v>
      </c>
      <c r="F90">
        <v>1.1841543148767508E-2</v>
      </c>
      <c r="G90" t="s">
        <v>43</v>
      </c>
      <c r="H90" t="s">
        <v>42</v>
      </c>
    </row>
    <row r="91" spans="1:8" x14ac:dyDescent="0.35">
      <c r="A91" s="1">
        <v>45863</v>
      </c>
      <c r="B91" t="s">
        <v>23</v>
      </c>
      <c r="C91">
        <v>9120.3095703125</v>
      </c>
      <c r="D91">
        <v>-18.060546875</v>
      </c>
      <c r="E91">
        <v>-1.9763422408369813E-3</v>
      </c>
      <c r="F91">
        <v>1.610336565877557E-2</v>
      </c>
      <c r="G91" t="s">
        <v>43</v>
      </c>
      <c r="H91" t="s">
        <v>42</v>
      </c>
    </row>
    <row r="92" spans="1:8" x14ac:dyDescent="0.35">
      <c r="A92" s="1">
        <v>45862</v>
      </c>
      <c r="B92" t="s">
        <v>23</v>
      </c>
      <c r="C92">
        <v>9138.3701171875</v>
      </c>
      <c r="D92">
        <v>76.8798828125</v>
      </c>
      <c r="E92">
        <v>8.4842427485993799E-3</v>
      </c>
      <c r="F92">
        <v>1.8079707899612552E-2</v>
      </c>
      <c r="G92" t="s">
        <v>43</v>
      </c>
      <c r="H92" t="s">
        <v>42</v>
      </c>
    </row>
    <row r="93" spans="1:8" x14ac:dyDescent="0.35">
      <c r="A93" s="1">
        <v>45861</v>
      </c>
      <c r="B93" t="s">
        <v>23</v>
      </c>
      <c r="C93">
        <v>9061.490234375</v>
      </c>
      <c r="D93">
        <v>37.6806640625</v>
      </c>
      <c r="E93">
        <v>4.17569362129111E-3</v>
      </c>
      <c r="F93">
        <v>9.5954651510131717E-3</v>
      </c>
      <c r="G93" t="s">
        <v>43</v>
      </c>
      <c r="H93" t="s">
        <v>42</v>
      </c>
    </row>
    <row r="94" spans="1:8" x14ac:dyDescent="0.35">
      <c r="A94" s="1">
        <v>45860</v>
      </c>
      <c r="B94" t="s">
        <v>23</v>
      </c>
      <c r="C94">
        <v>9023.8095703125</v>
      </c>
      <c r="D94">
        <v>10.8193359375</v>
      </c>
      <c r="E94">
        <v>1.2004158060923142E-3</v>
      </c>
      <c r="F94">
        <v>5.4197715297220617E-3</v>
      </c>
      <c r="G94" t="s">
        <v>43</v>
      </c>
      <c r="H94" t="s">
        <v>42</v>
      </c>
    </row>
    <row r="95" spans="1:8" x14ac:dyDescent="0.35">
      <c r="A95" s="1">
        <v>45859</v>
      </c>
      <c r="B95" t="s">
        <v>23</v>
      </c>
      <c r="C95">
        <v>9012.990234375</v>
      </c>
      <c r="D95">
        <v>20.8701171875</v>
      </c>
      <c r="E95">
        <v>2.320933986147411E-3</v>
      </c>
      <c r="F95">
        <v>4.2193557236297474E-3</v>
      </c>
      <c r="G95" t="s">
        <v>43</v>
      </c>
      <c r="H95" t="s">
        <v>42</v>
      </c>
    </row>
    <row r="96" spans="1:8" x14ac:dyDescent="0.35">
      <c r="A96" s="1">
        <v>45856</v>
      </c>
      <c r="B96" t="s">
        <v>23</v>
      </c>
      <c r="C96">
        <v>8992.1201171875</v>
      </c>
      <c r="D96">
        <v>19.48046875</v>
      </c>
      <c r="E96">
        <v>2.1710967466961328E-3</v>
      </c>
      <c r="F96">
        <v>1.8984217374823364E-3</v>
      </c>
      <c r="G96" t="s">
        <v>43</v>
      </c>
      <c r="H96" t="s">
        <v>42</v>
      </c>
    </row>
    <row r="97" spans="1:8" x14ac:dyDescent="0.35">
      <c r="A97" s="1">
        <v>45855</v>
      </c>
      <c r="B97" t="s">
        <v>23</v>
      </c>
      <c r="C97">
        <v>8972.6396484375</v>
      </c>
      <c r="D97">
        <v>46.08984375</v>
      </c>
      <c r="E97">
        <v>5.1632315685727903E-3</v>
      </c>
      <c r="F97">
        <v>-2.7267500921379639E-4</v>
      </c>
      <c r="G97" t="s">
        <v>43</v>
      </c>
      <c r="H97" t="s">
        <v>42</v>
      </c>
    </row>
    <row r="98" spans="1:8" x14ac:dyDescent="0.35">
      <c r="A98" s="1">
        <v>45854</v>
      </c>
      <c r="B98" t="s">
        <v>23</v>
      </c>
      <c r="C98">
        <v>8926.5498046875</v>
      </c>
      <c r="D98">
        <v>-11.7705078125</v>
      </c>
      <c r="E98">
        <v>-1.3168590295471461E-3</v>
      </c>
      <c r="F98">
        <v>-5.4359065777865867E-3</v>
      </c>
      <c r="G98" t="s">
        <v>43</v>
      </c>
      <c r="H98" t="s">
        <v>42</v>
      </c>
    </row>
    <row r="99" spans="1:8" x14ac:dyDescent="0.35">
      <c r="A99" s="1">
        <v>45853</v>
      </c>
      <c r="B99" t="s">
        <v>23</v>
      </c>
      <c r="C99">
        <v>8938.3203125</v>
      </c>
      <c r="D99">
        <v>-59.7392578125</v>
      </c>
      <c r="E99">
        <v>-6.6391267301229018E-3</v>
      </c>
      <c r="F99">
        <v>-4.1190475482394406E-3</v>
      </c>
      <c r="G99" t="s">
        <v>43</v>
      </c>
      <c r="H99" t="s">
        <v>42</v>
      </c>
    </row>
    <row r="100" spans="1:8" x14ac:dyDescent="0.35">
      <c r="A100" s="1">
        <v>45852</v>
      </c>
      <c r="B100" t="s">
        <v>23</v>
      </c>
      <c r="C100">
        <v>8998.0595703125</v>
      </c>
      <c r="D100">
        <v>56.939453125</v>
      </c>
      <c r="E100">
        <v>6.368268447209946E-3</v>
      </c>
      <c r="F100">
        <v>2.5200791818834611E-3</v>
      </c>
      <c r="G100" t="s">
        <v>43</v>
      </c>
      <c r="H100" t="s">
        <v>42</v>
      </c>
    </row>
    <row r="101" spans="1:8" x14ac:dyDescent="0.35">
      <c r="A101" s="1">
        <v>45849</v>
      </c>
      <c r="B101" t="s">
        <v>23</v>
      </c>
      <c r="C101">
        <v>8941.1201171875</v>
      </c>
      <c r="D101">
        <v>-34.5400390625</v>
      </c>
      <c r="E101">
        <v>-3.8481892653264849E-3</v>
      </c>
      <c r="F101">
        <v>-3.8481892653264849E-3</v>
      </c>
      <c r="G101" t="s">
        <v>43</v>
      </c>
      <c r="H101" t="s">
        <v>42</v>
      </c>
    </row>
    <row r="102" spans="1:8" x14ac:dyDescent="0.35">
      <c r="A102" s="1">
        <v>45877</v>
      </c>
      <c r="B102" t="s">
        <v>21</v>
      </c>
      <c r="C102">
        <v>3640.640380859375</v>
      </c>
      <c r="D102">
        <v>0.973876953125</v>
      </c>
      <c r="E102">
        <v>2.6757312849401416E-4</v>
      </c>
      <c r="F102">
        <v>3.6758902127570048E-2</v>
      </c>
      <c r="G102" t="s">
        <v>35</v>
      </c>
      <c r="H102" t="s">
        <v>42</v>
      </c>
    </row>
    <row r="103" spans="1:8" x14ac:dyDescent="0.35">
      <c r="A103" s="1">
        <v>45876</v>
      </c>
      <c r="B103" t="s">
        <v>21</v>
      </c>
      <c r="C103">
        <v>3639.66650390625</v>
      </c>
      <c r="D103">
        <v>5.671630859375</v>
      </c>
      <c r="E103">
        <v>1.5607151516479068E-3</v>
      </c>
      <c r="F103">
        <v>3.6491328999076034E-2</v>
      </c>
      <c r="G103" t="s">
        <v>35</v>
      </c>
      <c r="H103" t="s">
        <v>42</v>
      </c>
    </row>
    <row r="104" spans="1:8" x14ac:dyDescent="0.35">
      <c r="A104" s="1">
        <v>45875</v>
      </c>
      <c r="B104" t="s">
        <v>21</v>
      </c>
      <c r="C104">
        <v>3633.994873046875</v>
      </c>
      <c r="D104">
        <v>16.397216796875</v>
      </c>
      <c r="E104">
        <v>4.5326258901527972E-3</v>
      </c>
      <c r="F104">
        <v>3.4930613847428127E-2</v>
      </c>
      <c r="G104" t="s">
        <v>35</v>
      </c>
      <c r="H104" t="s">
        <v>42</v>
      </c>
    </row>
    <row r="105" spans="1:8" x14ac:dyDescent="0.35">
      <c r="A105" s="1">
        <v>45874</v>
      </c>
      <c r="B105" t="s">
        <v>21</v>
      </c>
      <c r="C105">
        <v>3617.59765625</v>
      </c>
      <c r="D105">
        <v>34.288818359375</v>
      </c>
      <c r="E105">
        <v>9.5690379787525259E-3</v>
      </c>
      <c r="F105">
        <v>3.039798795727533E-2</v>
      </c>
      <c r="G105" t="s">
        <v>35</v>
      </c>
      <c r="H105" t="s">
        <v>42</v>
      </c>
    </row>
    <row r="106" spans="1:8" x14ac:dyDescent="0.35">
      <c r="A106" s="1">
        <v>45873</v>
      </c>
      <c r="B106" t="s">
        <v>21</v>
      </c>
      <c r="C106">
        <v>3583.308837890625</v>
      </c>
      <c r="D106">
        <v>23.35693359375</v>
      </c>
      <c r="E106">
        <v>6.5610250423770999E-3</v>
      </c>
      <c r="F106">
        <v>2.0828949978522804E-2</v>
      </c>
      <c r="G106" t="s">
        <v>35</v>
      </c>
      <c r="H106" t="s">
        <v>42</v>
      </c>
    </row>
    <row r="107" spans="1:8" x14ac:dyDescent="0.35">
      <c r="A107" s="1">
        <v>45870</v>
      </c>
      <c r="B107" t="s">
        <v>21</v>
      </c>
      <c r="C107">
        <v>3559.951904296875</v>
      </c>
      <c r="D107">
        <v>-13.25634765625</v>
      </c>
      <c r="E107">
        <v>-3.7099286471770077E-3</v>
      </c>
      <c r="F107">
        <v>1.4267924936145704E-2</v>
      </c>
      <c r="G107" t="s">
        <v>35</v>
      </c>
      <c r="H107" t="s">
        <v>42</v>
      </c>
    </row>
    <row r="108" spans="1:8" x14ac:dyDescent="0.35">
      <c r="A108" s="1">
        <v>45869</v>
      </c>
      <c r="B108" t="s">
        <v>21</v>
      </c>
      <c r="C108">
        <v>3573.208251953125</v>
      </c>
      <c r="D108">
        <v>-42.508544921875</v>
      </c>
      <c r="E108">
        <v>-1.1756602441489461E-2</v>
      </c>
      <c r="F108">
        <v>1.7977853583322712E-2</v>
      </c>
      <c r="G108" t="s">
        <v>35</v>
      </c>
      <c r="H108" t="s">
        <v>42</v>
      </c>
    </row>
    <row r="109" spans="1:8" x14ac:dyDescent="0.35">
      <c r="A109" s="1">
        <v>45868</v>
      </c>
      <c r="B109" t="s">
        <v>21</v>
      </c>
      <c r="C109">
        <v>3615.716796875</v>
      </c>
      <c r="D109">
        <v>6.005615234375</v>
      </c>
      <c r="E109">
        <v>1.6637384356177343E-3</v>
      </c>
      <c r="F109">
        <v>2.9734456024812173E-2</v>
      </c>
      <c r="G109" t="s">
        <v>35</v>
      </c>
      <c r="H109" t="s">
        <v>42</v>
      </c>
    </row>
    <row r="110" spans="1:8" x14ac:dyDescent="0.35">
      <c r="A110" s="1">
        <v>45867</v>
      </c>
      <c r="B110" t="s">
        <v>21</v>
      </c>
      <c r="C110">
        <v>3609.711181640625</v>
      </c>
      <c r="D110">
        <v>11.774169921875</v>
      </c>
      <c r="E110">
        <v>3.272478057154915E-3</v>
      </c>
      <c r="F110">
        <v>2.8070717589194438E-2</v>
      </c>
      <c r="G110" t="s">
        <v>35</v>
      </c>
      <c r="H110" t="s">
        <v>42</v>
      </c>
    </row>
    <row r="111" spans="1:8" x14ac:dyDescent="0.35">
      <c r="A111" s="1">
        <v>45866</v>
      </c>
      <c r="B111" t="s">
        <v>21</v>
      </c>
      <c r="C111">
        <v>3597.93701171875</v>
      </c>
      <c r="D111">
        <v>4.28173828125</v>
      </c>
      <c r="E111">
        <v>1.1914716230292388E-3</v>
      </c>
      <c r="F111">
        <v>2.4798239532039523E-2</v>
      </c>
      <c r="G111" t="s">
        <v>35</v>
      </c>
      <c r="H111" t="s">
        <v>42</v>
      </c>
    </row>
    <row r="112" spans="1:8" x14ac:dyDescent="0.35">
      <c r="A112" s="1">
        <v>45863</v>
      </c>
      <c r="B112" t="s">
        <v>21</v>
      </c>
      <c r="C112">
        <v>3593.6552734375</v>
      </c>
      <c r="D112">
        <v>-12.071533203125</v>
      </c>
      <c r="E112">
        <v>-3.3478779315430085E-3</v>
      </c>
      <c r="F112">
        <v>2.3606767909010284E-2</v>
      </c>
      <c r="G112" t="s">
        <v>35</v>
      </c>
      <c r="H112" t="s">
        <v>42</v>
      </c>
    </row>
    <row r="113" spans="1:8" x14ac:dyDescent="0.35">
      <c r="A113" s="1">
        <v>45862</v>
      </c>
      <c r="B113" t="s">
        <v>21</v>
      </c>
      <c r="C113">
        <v>3605.726806640625</v>
      </c>
      <c r="D113">
        <v>23.4287109375</v>
      </c>
      <c r="E113">
        <v>6.5401343806652523E-3</v>
      </c>
      <c r="F113">
        <v>2.6954645840553293E-2</v>
      </c>
      <c r="G113" t="s">
        <v>35</v>
      </c>
      <c r="H113" t="s">
        <v>42</v>
      </c>
    </row>
    <row r="114" spans="1:8" x14ac:dyDescent="0.35">
      <c r="A114" s="1">
        <v>45861</v>
      </c>
      <c r="B114" t="s">
        <v>21</v>
      </c>
      <c r="C114">
        <v>3582.298095703125</v>
      </c>
      <c r="D114">
        <v>0.43701171875</v>
      </c>
      <c r="E114">
        <v>1.2200688650487734E-4</v>
      </c>
      <c r="F114">
        <v>2.0414511459888041E-2</v>
      </c>
      <c r="G114" t="s">
        <v>35</v>
      </c>
      <c r="H114" t="s">
        <v>42</v>
      </c>
    </row>
    <row r="115" spans="1:8" x14ac:dyDescent="0.35">
      <c r="A115" s="1">
        <v>45860</v>
      </c>
      <c r="B115" t="s">
        <v>21</v>
      </c>
      <c r="C115">
        <v>3581.861083984375</v>
      </c>
      <c r="D115">
        <v>22.06982421875</v>
      </c>
      <c r="E115">
        <v>6.1997523473338312E-3</v>
      </c>
      <c r="F115">
        <v>2.0292504573383163E-2</v>
      </c>
      <c r="G115" t="s">
        <v>35</v>
      </c>
      <c r="H115" t="s">
        <v>42</v>
      </c>
    </row>
    <row r="116" spans="1:8" x14ac:dyDescent="0.35">
      <c r="A116" s="1">
        <v>45859</v>
      </c>
      <c r="B116" t="s">
        <v>21</v>
      </c>
      <c r="C116">
        <v>3559.791259765625</v>
      </c>
      <c r="D116">
        <v>25.30859375</v>
      </c>
      <c r="E116">
        <v>7.1604803705347386E-3</v>
      </c>
      <c r="F116">
        <v>1.4092752226049332E-2</v>
      </c>
      <c r="G116" t="s">
        <v>35</v>
      </c>
      <c r="H116" t="s">
        <v>42</v>
      </c>
    </row>
    <row r="117" spans="1:8" x14ac:dyDescent="0.35">
      <c r="A117" s="1">
        <v>45856</v>
      </c>
      <c r="B117" t="s">
        <v>21</v>
      </c>
      <c r="C117">
        <v>3534.482666015625</v>
      </c>
      <c r="D117">
        <v>17.6572265625</v>
      </c>
      <c r="E117">
        <v>5.0207856109132365E-3</v>
      </c>
      <c r="F117">
        <v>6.9322718555145935E-3</v>
      </c>
      <c r="G117" t="s">
        <v>35</v>
      </c>
      <c r="H117" t="s">
        <v>42</v>
      </c>
    </row>
    <row r="118" spans="1:8" x14ac:dyDescent="0.35">
      <c r="A118" s="1">
        <v>45855</v>
      </c>
      <c r="B118" t="s">
        <v>21</v>
      </c>
      <c r="C118">
        <v>3516.825439453125</v>
      </c>
      <c r="D118">
        <v>13.048583984375</v>
      </c>
      <c r="E118">
        <v>3.7241481186247594E-3</v>
      </c>
      <c r="F118">
        <v>1.911486244601357E-3</v>
      </c>
      <c r="G118" t="s">
        <v>35</v>
      </c>
      <c r="H118" t="s">
        <v>42</v>
      </c>
    </row>
    <row r="119" spans="1:8" x14ac:dyDescent="0.35">
      <c r="A119" s="1">
        <v>45854</v>
      </c>
      <c r="B119" t="s">
        <v>21</v>
      </c>
      <c r="C119">
        <v>3503.77685546875</v>
      </c>
      <c r="D119">
        <v>-1.221923828125</v>
      </c>
      <c r="E119">
        <v>-3.4862318222261823E-4</v>
      </c>
      <c r="F119">
        <v>-1.8126618740234024E-3</v>
      </c>
      <c r="G119" t="s">
        <v>35</v>
      </c>
      <c r="H119" t="s">
        <v>42</v>
      </c>
    </row>
    <row r="120" spans="1:8" x14ac:dyDescent="0.35">
      <c r="A120" s="1">
        <v>45853</v>
      </c>
      <c r="B120" t="s">
        <v>21</v>
      </c>
      <c r="C120">
        <v>3504.998779296875</v>
      </c>
      <c r="D120">
        <v>-14.651123046875</v>
      </c>
      <c r="E120">
        <v>-4.1626648824131252E-3</v>
      </c>
      <c r="F120">
        <v>-1.4640386918007842E-3</v>
      </c>
      <c r="G120" t="s">
        <v>35</v>
      </c>
      <c r="H120" t="s">
        <v>42</v>
      </c>
    </row>
    <row r="121" spans="1:8" x14ac:dyDescent="0.35">
      <c r="A121" s="1">
        <v>45852</v>
      </c>
      <c r="B121" t="s">
        <v>21</v>
      </c>
      <c r="C121">
        <v>3519.64990234375</v>
      </c>
      <c r="D121">
        <v>9.47265625</v>
      </c>
      <c r="E121">
        <v>2.698626190612341E-3</v>
      </c>
      <c r="F121">
        <v>2.698626190612341E-3</v>
      </c>
      <c r="G121" t="s">
        <v>35</v>
      </c>
      <c r="H121" t="s">
        <v>42</v>
      </c>
    </row>
    <row r="122" spans="1:8" x14ac:dyDescent="0.35">
      <c r="A122" s="1">
        <v>45877</v>
      </c>
      <c r="B122" t="s">
        <v>20</v>
      </c>
      <c r="C122">
        <v>3383.8125</v>
      </c>
      <c r="D122">
        <v>-8.940673828125</v>
      </c>
      <c r="E122">
        <v>-2.6352267229734494E-3</v>
      </c>
      <c r="F122">
        <v>1.0943403001216545E-2</v>
      </c>
      <c r="G122" t="s">
        <v>33</v>
      </c>
      <c r="H122" t="s">
        <v>34</v>
      </c>
    </row>
    <row r="123" spans="1:8" x14ac:dyDescent="0.35">
      <c r="A123" s="1">
        <v>45876</v>
      </c>
      <c r="B123" t="s">
        <v>20</v>
      </c>
      <c r="C123">
        <v>3392.753173828125</v>
      </c>
      <c r="D123">
        <v>25.784423828125</v>
      </c>
      <c r="E123">
        <v>7.6580526113065872E-3</v>
      </c>
      <c r="F123">
        <v>1.3578629724189994E-2</v>
      </c>
      <c r="G123" t="s">
        <v>33</v>
      </c>
      <c r="H123" t="s">
        <v>34</v>
      </c>
    </row>
    <row r="124" spans="1:8" x14ac:dyDescent="0.35">
      <c r="A124" s="1">
        <v>45875</v>
      </c>
      <c r="B124" t="s">
        <v>20</v>
      </c>
      <c r="C124">
        <v>3366.96875</v>
      </c>
      <c r="D124">
        <v>-12.11962890625</v>
      </c>
      <c r="E124">
        <v>-3.5866563839839216E-3</v>
      </c>
      <c r="F124">
        <v>5.9205771128834073E-3</v>
      </c>
      <c r="G124" t="s">
        <v>33</v>
      </c>
      <c r="H124" t="s">
        <v>34</v>
      </c>
    </row>
    <row r="125" spans="1:8" x14ac:dyDescent="0.35">
      <c r="A125" s="1">
        <v>45874</v>
      </c>
      <c r="B125" t="s">
        <v>20</v>
      </c>
      <c r="C125">
        <v>3379.08837890625</v>
      </c>
      <c r="D125">
        <v>4.01025390625</v>
      </c>
      <c r="E125">
        <v>1.1881958750954436E-3</v>
      </c>
      <c r="F125">
        <v>9.5072334968673289E-3</v>
      </c>
      <c r="G125" t="s">
        <v>33</v>
      </c>
      <c r="H125" t="s">
        <v>34</v>
      </c>
    </row>
    <row r="126" spans="1:8" x14ac:dyDescent="0.35">
      <c r="A126" s="1">
        <v>45873</v>
      </c>
      <c r="B126" t="s">
        <v>20</v>
      </c>
      <c r="C126">
        <v>3375.078125</v>
      </c>
      <c r="D126">
        <v>17.792236328125</v>
      </c>
      <c r="E126">
        <v>5.2995892867389038E-3</v>
      </c>
      <c r="F126">
        <v>8.3190376217718853E-3</v>
      </c>
      <c r="G126" t="s">
        <v>33</v>
      </c>
      <c r="H126" t="s">
        <v>34</v>
      </c>
    </row>
    <row r="127" spans="1:8" x14ac:dyDescent="0.35">
      <c r="A127" s="1">
        <v>45872</v>
      </c>
      <c r="B127" t="s">
        <v>20</v>
      </c>
      <c r="C127">
        <v>3357.285888671875</v>
      </c>
      <c r="D127">
        <v>-0.828857421875</v>
      </c>
      <c r="E127">
        <v>-2.4682224538008501E-4</v>
      </c>
      <c r="F127">
        <v>3.0194483350329815E-3</v>
      </c>
      <c r="G127" t="s">
        <v>33</v>
      </c>
      <c r="H127" t="s">
        <v>34</v>
      </c>
    </row>
    <row r="128" spans="1:8" x14ac:dyDescent="0.35">
      <c r="A128" s="1">
        <v>45871</v>
      </c>
      <c r="B128" t="s">
        <v>20</v>
      </c>
      <c r="C128">
        <v>3358.11474609375</v>
      </c>
      <c r="D128">
        <v>-2.66259765625</v>
      </c>
      <c r="E128">
        <v>-7.9225648827985218E-4</v>
      </c>
      <c r="F128">
        <v>3.2662705804130665E-3</v>
      </c>
      <c r="G128" t="s">
        <v>33</v>
      </c>
      <c r="H128" t="s">
        <v>34</v>
      </c>
    </row>
    <row r="129" spans="1:8" x14ac:dyDescent="0.35">
      <c r="A129" s="1">
        <v>45870</v>
      </c>
      <c r="B129" t="s">
        <v>20</v>
      </c>
      <c r="C129">
        <v>3360.77734375</v>
      </c>
      <c r="D129">
        <v>66.650390625</v>
      </c>
      <c r="E129">
        <v>2.0233097137246414E-2</v>
      </c>
      <c r="F129">
        <v>4.0585270686929187E-3</v>
      </c>
      <c r="G129" t="s">
        <v>33</v>
      </c>
      <c r="H129" t="s">
        <v>34</v>
      </c>
    </row>
    <row r="130" spans="1:8" x14ac:dyDescent="0.35">
      <c r="A130" s="1">
        <v>45869</v>
      </c>
      <c r="B130" t="s">
        <v>20</v>
      </c>
      <c r="C130">
        <v>3294.126953125</v>
      </c>
      <c r="D130">
        <v>1.755859375</v>
      </c>
      <c r="E130">
        <v>5.3331150256208382E-4</v>
      </c>
      <c r="F130">
        <v>-1.6174570068553495E-2</v>
      </c>
      <c r="G130" t="s">
        <v>33</v>
      </c>
      <c r="H130" t="s">
        <v>34</v>
      </c>
    </row>
    <row r="131" spans="1:8" x14ac:dyDescent="0.35">
      <c r="A131" s="1">
        <v>45868</v>
      </c>
      <c r="B131" t="s">
        <v>20</v>
      </c>
      <c r="C131">
        <v>3292.37109375</v>
      </c>
      <c r="D131">
        <v>-36.144775390625</v>
      </c>
      <c r="E131">
        <v>-1.085912665333244E-2</v>
      </c>
      <c r="F131">
        <v>-1.6707881571115579E-2</v>
      </c>
      <c r="G131" t="s">
        <v>33</v>
      </c>
      <c r="H131" t="s">
        <v>34</v>
      </c>
    </row>
    <row r="132" spans="1:8" x14ac:dyDescent="0.35">
      <c r="A132" s="1">
        <v>45867</v>
      </c>
      <c r="B132" t="s">
        <v>20</v>
      </c>
      <c r="C132">
        <v>3328.515869140625</v>
      </c>
      <c r="D132">
        <v>11.099853515625</v>
      </c>
      <c r="E132">
        <v>3.3459335408476676E-3</v>
      </c>
      <c r="F132">
        <v>-5.8487549177831388E-3</v>
      </c>
      <c r="G132" t="s">
        <v>33</v>
      </c>
      <c r="H132" t="s">
        <v>34</v>
      </c>
    </row>
    <row r="133" spans="1:8" x14ac:dyDescent="0.35">
      <c r="A133" s="1">
        <v>45866</v>
      </c>
      <c r="B133" t="s">
        <v>20</v>
      </c>
      <c r="C133">
        <v>3317.416015625</v>
      </c>
      <c r="D133">
        <v>-19.93603515625</v>
      </c>
      <c r="E133">
        <v>-5.9736086732543603E-3</v>
      </c>
      <c r="F133">
        <v>-9.1946884586308064E-3</v>
      </c>
      <c r="G133" t="s">
        <v>33</v>
      </c>
      <c r="H133" t="s">
        <v>34</v>
      </c>
    </row>
    <row r="134" spans="1:8" x14ac:dyDescent="0.35">
      <c r="A134" s="1">
        <v>45865</v>
      </c>
      <c r="B134" t="s">
        <v>20</v>
      </c>
      <c r="C134">
        <v>3337.35205078125</v>
      </c>
      <c r="D134">
        <v>-7.81396484375</v>
      </c>
      <c r="E134">
        <v>-2.3358974733246329E-3</v>
      </c>
      <c r="F134">
        <v>-3.2210797853764461E-3</v>
      </c>
      <c r="G134" t="s">
        <v>33</v>
      </c>
      <c r="H134" t="s">
        <v>34</v>
      </c>
    </row>
    <row r="135" spans="1:8" x14ac:dyDescent="0.35">
      <c r="A135" s="1">
        <v>45863</v>
      </c>
      <c r="B135" t="s">
        <v>20</v>
      </c>
      <c r="C135">
        <v>3345.166015625</v>
      </c>
      <c r="D135">
        <v>-25.77880859375</v>
      </c>
      <c r="E135">
        <v>-7.6473540618465785E-3</v>
      </c>
      <c r="F135">
        <v>-8.8518231205181319E-4</v>
      </c>
      <c r="G135" t="s">
        <v>33</v>
      </c>
      <c r="H135" t="s">
        <v>34</v>
      </c>
    </row>
    <row r="136" spans="1:8" x14ac:dyDescent="0.35">
      <c r="A136" s="1">
        <v>45862</v>
      </c>
      <c r="B136" t="s">
        <v>20</v>
      </c>
      <c r="C136">
        <v>3370.94482421875</v>
      </c>
      <c r="D136">
        <v>-19.113037109375</v>
      </c>
      <c r="E136">
        <v>-5.6379678138848144E-3</v>
      </c>
      <c r="F136">
        <v>6.7621717497947653E-3</v>
      </c>
      <c r="G136" t="s">
        <v>33</v>
      </c>
      <c r="H136" t="s">
        <v>34</v>
      </c>
    </row>
    <row r="137" spans="1:8" x14ac:dyDescent="0.35">
      <c r="A137" s="1">
        <v>45861</v>
      </c>
      <c r="B137" t="s">
        <v>20</v>
      </c>
      <c r="C137">
        <v>3390.057861328125</v>
      </c>
      <c r="D137">
        <v>-31.40185546875</v>
      </c>
      <c r="E137">
        <v>-9.1779117885240069E-3</v>
      </c>
      <c r="F137">
        <v>1.240013956367958E-2</v>
      </c>
      <c r="G137" t="s">
        <v>33</v>
      </c>
      <c r="H137" t="s">
        <v>34</v>
      </c>
    </row>
    <row r="138" spans="1:8" x14ac:dyDescent="0.35">
      <c r="A138" s="1">
        <v>45860</v>
      </c>
      <c r="B138" t="s">
        <v>20</v>
      </c>
      <c r="C138">
        <v>3421.459716796875</v>
      </c>
      <c r="D138">
        <v>29.471435546875</v>
      </c>
      <c r="E138">
        <v>8.6885428554648314E-3</v>
      </c>
      <c r="F138">
        <v>2.1578051352203587E-2</v>
      </c>
      <c r="G138" t="s">
        <v>33</v>
      </c>
      <c r="H138" t="s">
        <v>34</v>
      </c>
    </row>
    <row r="139" spans="1:8" x14ac:dyDescent="0.35">
      <c r="A139" s="1">
        <v>45859</v>
      </c>
      <c r="B139" t="s">
        <v>20</v>
      </c>
      <c r="C139">
        <v>3391.98828125</v>
      </c>
      <c r="D139">
        <v>45.1728515625</v>
      </c>
      <c r="E139">
        <v>1.3497264044440627E-2</v>
      </c>
      <c r="F139">
        <v>1.2889508496738755E-2</v>
      </c>
      <c r="G139" t="s">
        <v>33</v>
      </c>
      <c r="H139" t="s">
        <v>34</v>
      </c>
    </row>
    <row r="140" spans="1:8" x14ac:dyDescent="0.35">
      <c r="A140" s="1">
        <v>45858</v>
      </c>
      <c r="B140" t="s">
        <v>20</v>
      </c>
      <c r="C140">
        <v>3346.8154296875</v>
      </c>
      <c r="D140">
        <v>-5.039306640625</v>
      </c>
      <c r="E140">
        <v>-1.5034382564399484E-3</v>
      </c>
      <c r="F140">
        <v>-6.0775554770187146E-4</v>
      </c>
      <c r="G140" t="s">
        <v>33</v>
      </c>
      <c r="H140" t="s">
        <v>34</v>
      </c>
    </row>
    <row r="141" spans="1:8" x14ac:dyDescent="0.35">
      <c r="A141" s="1">
        <v>45857</v>
      </c>
      <c r="B141" t="s">
        <v>20</v>
      </c>
      <c r="C141">
        <v>3351.854736328125</v>
      </c>
      <c r="D141">
        <v>2.99951171875</v>
      </c>
      <c r="E141">
        <v>8.9568270873807698E-4</v>
      </c>
      <c r="F141">
        <v>8.9568270873807698E-4</v>
      </c>
      <c r="G141" t="s">
        <v>33</v>
      </c>
      <c r="H141" t="s">
        <v>34</v>
      </c>
    </row>
    <row r="142" spans="1:8" x14ac:dyDescent="0.35">
      <c r="A142" s="1">
        <v>45876</v>
      </c>
      <c r="B142" t="s">
        <v>61</v>
      </c>
      <c r="C142">
        <v>62.009998321533203</v>
      </c>
      <c r="D142">
        <v>-0.8600006103515625</v>
      </c>
      <c r="E142">
        <v>-1.3679030140962944E-2</v>
      </c>
      <c r="F142">
        <v>-5.2409460002564856E-3</v>
      </c>
      <c r="G142" t="s">
        <v>33</v>
      </c>
      <c r="H142" t="s">
        <v>34</v>
      </c>
    </row>
    <row r="143" spans="1:8" x14ac:dyDescent="0.35">
      <c r="A143" s="1">
        <v>45875</v>
      </c>
      <c r="B143" t="s">
        <v>61</v>
      </c>
      <c r="C143">
        <v>62.869998931884766</v>
      </c>
      <c r="D143">
        <v>-0.53000259399414063</v>
      </c>
      <c r="E143">
        <v>-8.3596621646421232E-3</v>
      </c>
      <c r="F143">
        <v>8.4380841407064588E-3</v>
      </c>
      <c r="G143" t="s">
        <v>33</v>
      </c>
      <c r="H143" t="s">
        <v>34</v>
      </c>
    </row>
    <row r="144" spans="1:8" x14ac:dyDescent="0.35">
      <c r="A144" s="1">
        <v>45874</v>
      </c>
      <c r="B144" t="s">
        <v>61</v>
      </c>
      <c r="C144">
        <v>63.400001525878906</v>
      </c>
      <c r="D144">
        <v>-0.45999908447265625</v>
      </c>
      <c r="E144">
        <v>-7.2032427196390136E-3</v>
      </c>
      <c r="F144">
        <v>1.6797746305348582E-2</v>
      </c>
      <c r="G144" t="s">
        <v>33</v>
      </c>
      <c r="H144" t="s">
        <v>34</v>
      </c>
    </row>
    <row r="145" spans="1:8" x14ac:dyDescent="0.35">
      <c r="A145" s="1">
        <v>45873</v>
      </c>
      <c r="B145" t="s">
        <v>61</v>
      </c>
      <c r="C145">
        <v>63.860000610351563</v>
      </c>
      <c r="D145">
        <v>-0.529998779296875</v>
      </c>
      <c r="E145">
        <v>-8.2310729044995368E-3</v>
      </c>
      <c r="F145">
        <v>2.4000989024987596E-2</v>
      </c>
      <c r="G145" t="s">
        <v>33</v>
      </c>
      <c r="H145" t="s">
        <v>34</v>
      </c>
    </row>
    <row r="146" spans="1:8" x14ac:dyDescent="0.35">
      <c r="A146" s="1">
        <v>45872</v>
      </c>
      <c r="B146" t="s">
        <v>61</v>
      </c>
      <c r="C146">
        <v>64.389999389648438</v>
      </c>
      <c r="D146">
        <v>1.000213623046875E-2</v>
      </c>
      <c r="E146">
        <v>1.5536092974799409E-4</v>
      </c>
      <c r="F146">
        <v>3.2232061929487132E-2</v>
      </c>
      <c r="G146" t="s">
        <v>33</v>
      </c>
      <c r="H146" t="s">
        <v>34</v>
      </c>
    </row>
    <row r="147" spans="1:8" x14ac:dyDescent="0.35">
      <c r="A147" s="1">
        <v>45870</v>
      </c>
      <c r="B147" t="s">
        <v>61</v>
      </c>
      <c r="C147">
        <v>64.379997253417969</v>
      </c>
      <c r="D147">
        <v>-2.2900009155273438</v>
      </c>
      <c r="E147">
        <v>-3.4348297261451277E-2</v>
      </c>
      <c r="F147">
        <v>3.2076700999739138E-2</v>
      </c>
      <c r="G147" t="s">
        <v>33</v>
      </c>
      <c r="H147" t="s">
        <v>34</v>
      </c>
    </row>
    <row r="148" spans="1:8" x14ac:dyDescent="0.35">
      <c r="A148" s="1">
        <v>45869</v>
      </c>
      <c r="B148" t="s">
        <v>61</v>
      </c>
      <c r="C148">
        <v>66.669998168945313</v>
      </c>
      <c r="D148">
        <v>-8.3300018310546875</v>
      </c>
      <c r="E148">
        <v>-0.1110666910807292</v>
      </c>
      <c r="F148">
        <v>6.6424998261190416E-2</v>
      </c>
      <c r="G148" t="s">
        <v>33</v>
      </c>
      <c r="H148" t="s">
        <v>34</v>
      </c>
    </row>
    <row r="149" spans="1:8" x14ac:dyDescent="0.35">
      <c r="A149" s="1">
        <v>45828</v>
      </c>
      <c r="B149" t="s">
        <v>61</v>
      </c>
      <c r="C149">
        <v>75</v>
      </c>
      <c r="D149">
        <v>-0.6699981689453125</v>
      </c>
      <c r="E149">
        <v>-8.8542115125922471E-3</v>
      </c>
      <c r="F149">
        <v>0.17749168934191961</v>
      </c>
      <c r="G149" t="s">
        <v>33</v>
      </c>
      <c r="H149" t="s">
        <v>34</v>
      </c>
    </row>
    <row r="150" spans="1:8" x14ac:dyDescent="0.35">
      <c r="A150" s="1">
        <v>45827</v>
      </c>
      <c r="B150" t="s">
        <v>61</v>
      </c>
      <c r="C150">
        <v>75.669998168945313</v>
      </c>
      <c r="D150">
        <v>0.56999969482421875</v>
      </c>
      <c r="E150">
        <v>7.589876250405414E-3</v>
      </c>
      <c r="F150">
        <v>0.18634590085451186</v>
      </c>
      <c r="G150" t="s">
        <v>33</v>
      </c>
      <c r="H150" t="s">
        <v>34</v>
      </c>
    </row>
    <row r="151" spans="1:8" x14ac:dyDescent="0.35">
      <c r="A151" s="1">
        <v>45826</v>
      </c>
      <c r="B151" t="s">
        <v>61</v>
      </c>
      <c r="C151">
        <v>75.099998474121094</v>
      </c>
      <c r="D151">
        <v>-0.15000152587890625</v>
      </c>
      <c r="E151">
        <v>-1.9933757591881207E-3</v>
      </c>
      <c r="F151">
        <v>0.17875602460410644</v>
      </c>
      <c r="G151" t="s">
        <v>33</v>
      </c>
      <c r="H151" t="s">
        <v>34</v>
      </c>
    </row>
    <row r="152" spans="1:8" x14ac:dyDescent="0.35">
      <c r="A152" s="1">
        <v>45825</v>
      </c>
      <c r="B152" t="s">
        <v>61</v>
      </c>
      <c r="C152">
        <v>75.25</v>
      </c>
      <c r="D152">
        <v>3.1800003051757813</v>
      </c>
      <c r="E152">
        <v>4.4123772979621112E-2</v>
      </c>
      <c r="F152">
        <v>0.18074940036329457</v>
      </c>
      <c r="G152" t="s">
        <v>33</v>
      </c>
      <c r="H152" t="s">
        <v>34</v>
      </c>
    </row>
    <row r="153" spans="1:8" x14ac:dyDescent="0.35">
      <c r="A153" s="1">
        <v>45824</v>
      </c>
      <c r="B153" t="s">
        <v>61</v>
      </c>
      <c r="C153">
        <v>72.069999694824219</v>
      </c>
      <c r="D153">
        <v>-1.660003662109375</v>
      </c>
      <c r="E153">
        <v>-2.2514628869242603E-2</v>
      </c>
      <c r="F153">
        <v>0.13662562738367345</v>
      </c>
      <c r="G153" t="s">
        <v>33</v>
      </c>
      <c r="H153" t="s">
        <v>34</v>
      </c>
    </row>
    <row r="154" spans="1:8" x14ac:dyDescent="0.35">
      <c r="A154" s="1">
        <v>45823</v>
      </c>
      <c r="B154" t="s">
        <v>61</v>
      </c>
      <c r="C154">
        <v>73.730003356933594</v>
      </c>
      <c r="D154">
        <v>0.5500030517578125</v>
      </c>
      <c r="E154">
        <v>7.5157563468732924E-3</v>
      </c>
      <c r="F154">
        <v>0.15914025625291606</v>
      </c>
      <c r="G154" t="s">
        <v>33</v>
      </c>
      <c r="H154" t="s">
        <v>34</v>
      </c>
    </row>
    <row r="155" spans="1:8" x14ac:dyDescent="0.35">
      <c r="A155" s="1">
        <v>45821</v>
      </c>
      <c r="B155" t="s">
        <v>61</v>
      </c>
      <c r="C155">
        <v>73.180000305175781</v>
      </c>
      <c r="D155">
        <v>-0.73999786376953125</v>
      </c>
      <c r="E155">
        <v>-1.0010793859575817E-2</v>
      </c>
      <c r="F155">
        <v>0.15162449990604276</v>
      </c>
      <c r="G155" t="s">
        <v>33</v>
      </c>
      <c r="H155" t="s">
        <v>34</v>
      </c>
    </row>
    <row r="156" spans="1:8" x14ac:dyDescent="0.35">
      <c r="A156" s="1">
        <v>45820</v>
      </c>
      <c r="B156" t="s">
        <v>61</v>
      </c>
      <c r="C156">
        <v>73.919998168945313</v>
      </c>
      <c r="D156">
        <v>6.0099945068359375</v>
      </c>
      <c r="E156">
        <v>8.8499398950691477E-2</v>
      </c>
      <c r="F156">
        <v>0.16163529376561858</v>
      </c>
      <c r="G156" t="s">
        <v>33</v>
      </c>
      <c r="H156" t="s">
        <v>34</v>
      </c>
    </row>
    <row r="157" spans="1:8" x14ac:dyDescent="0.35">
      <c r="A157" s="1">
        <v>45819</v>
      </c>
      <c r="B157" t="s">
        <v>61</v>
      </c>
      <c r="C157">
        <v>67.910003662109375</v>
      </c>
      <c r="D157">
        <v>2.9500045776367188</v>
      </c>
      <c r="E157">
        <v>4.5412632684932674E-2</v>
      </c>
      <c r="F157">
        <v>7.3135894814927105E-2</v>
      </c>
      <c r="G157" t="s">
        <v>33</v>
      </c>
      <c r="H157" t="s">
        <v>34</v>
      </c>
    </row>
    <row r="158" spans="1:8" x14ac:dyDescent="0.35">
      <c r="A158" s="1">
        <v>45818</v>
      </c>
      <c r="B158" t="s">
        <v>61</v>
      </c>
      <c r="C158">
        <v>64.959999084472656</v>
      </c>
      <c r="D158">
        <v>-0.44000244140625</v>
      </c>
      <c r="E158">
        <v>-6.7278659195770807E-3</v>
      </c>
      <c r="F158">
        <v>2.772326212999443E-2</v>
      </c>
      <c r="G158" t="s">
        <v>33</v>
      </c>
      <c r="H158" t="s">
        <v>34</v>
      </c>
    </row>
    <row r="159" spans="1:8" x14ac:dyDescent="0.35">
      <c r="A159" s="1">
        <v>45817</v>
      </c>
      <c r="B159" t="s">
        <v>61</v>
      </c>
      <c r="C159">
        <v>65.400001525878906</v>
      </c>
      <c r="D159">
        <v>0.84999847412109375</v>
      </c>
      <c r="E159">
        <v>1.3168062493189137E-2</v>
      </c>
      <c r="F159">
        <v>3.4451128049571511E-2</v>
      </c>
      <c r="G159" t="s">
        <v>33</v>
      </c>
      <c r="H159" t="s">
        <v>34</v>
      </c>
    </row>
    <row r="160" spans="1:8" x14ac:dyDescent="0.35">
      <c r="A160" s="1">
        <v>45816</v>
      </c>
      <c r="B160" t="s">
        <v>61</v>
      </c>
      <c r="C160">
        <v>64.550003051757813</v>
      </c>
      <c r="D160">
        <v>-0.21999359130859375</v>
      </c>
      <c r="E160">
        <v>-3.396535474919582E-3</v>
      </c>
      <c r="F160">
        <v>2.1283065556382375E-2</v>
      </c>
      <c r="G160" t="s">
        <v>33</v>
      </c>
      <c r="H160" t="s">
        <v>34</v>
      </c>
    </row>
    <row r="161" spans="1:8" x14ac:dyDescent="0.35">
      <c r="A161" s="1">
        <v>45814</v>
      </c>
      <c r="B161" t="s">
        <v>61</v>
      </c>
      <c r="C161">
        <v>64.769996643066406</v>
      </c>
      <c r="D161">
        <v>1.55999755859375</v>
      </c>
      <c r="E161">
        <v>2.4679601031301956E-2</v>
      </c>
      <c r="F161">
        <v>2.4679601031301956E-2</v>
      </c>
      <c r="G161" t="s">
        <v>33</v>
      </c>
      <c r="H161" t="s">
        <v>34</v>
      </c>
    </row>
    <row r="162" spans="1:8" x14ac:dyDescent="0.35">
      <c r="A162" s="1">
        <v>45877</v>
      </c>
      <c r="B162" t="s">
        <v>26</v>
      </c>
      <c r="C162">
        <v>98.108368239448325</v>
      </c>
      <c r="D162">
        <v>0.1114621404072409</v>
      </c>
      <c r="E162">
        <v>1.1374046880070487E-3</v>
      </c>
      <c r="F162">
        <v>-3.4227721803889999E-3</v>
      </c>
      <c r="G162" t="s">
        <v>36</v>
      </c>
      <c r="H162" t="s">
        <v>34</v>
      </c>
    </row>
    <row r="163" spans="1:8" x14ac:dyDescent="0.35">
      <c r="A163" s="1">
        <v>45876</v>
      </c>
      <c r="B163" t="s">
        <v>26</v>
      </c>
      <c r="C163">
        <v>97.996906099041084</v>
      </c>
      <c r="D163">
        <v>-0.16808510201050808</v>
      </c>
      <c r="E163">
        <v>-1.712271350040151E-3</v>
      </c>
      <c r="F163">
        <v>-4.5601768683960486E-3</v>
      </c>
      <c r="G163" t="s">
        <v>36</v>
      </c>
      <c r="H163" t="s">
        <v>34</v>
      </c>
    </row>
    <row r="164" spans="1:8" x14ac:dyDescent="0.35">
      <c r="A164" s="1">
        <v>45875</v>
      </c>
      <c r="B164" t="s">
        <v>26</v>
      </c>
      <c r="C164">
        <v>98.164991201051592</v>
      </c>
      <c r="D164">
        <v>-0.56987761210784527</v>
      </c>
      <c r="E164">
        <v>-5.7717969240052014E-3</v>
      </c>
      <c r="F164">
        <v>-2.8479055183558977E-3</v>
      </c>
      <c r="G164" t="s">
        <v>36</v>
      </c>
      <c r="H164" t="s">
        <v>34</v>
      </c>
    </row>
    <row r="165" spans="1:8" x14ac:dyDescent="0.35">
      <c r="A165" s="1">
        <v>45874</v>
      </c>
      <c r="B165" t="s">
        <v>26</v>
      </c>
      <c r="C165">
        <v>98.734868813159437</v>
      </c>
      <c r="D165">
        <v>8.1847890149447267E-2</v>
      </c>
      <c r="E165">
        <v>8.2965416957003768E-4</v>
      </c>
      <c r="F165">
        <v>2.9238914056493037E-3</v>
      </c>
      <c r="G165" t="s">
        <v>36</v>
      </c>
      <c r="H165" t="s">
        <v>34</v>
      </c>
    </row>
    <row r="166" spans="1:8" x14ac:dyDescent="0.35">
      <c r="A166" s="1">
        <v>45873</v>
      </c>
      <c r="B166" t="s">
        <v>26</v>
      </c>
      <c r="C166">
        <v>98.65302092300999</v>
      </c>
      <c r="D166">
        <v>-1.2950649733369346E-2</v>
      </c>
      <c r="E166">
        <v>-1.3125750982767581E-4</v>
      </c>
      <c r="F166">
        <v>2.094237236079266E-3</v>
      </c>
      <c r="G166" t="s">
        <v>36</v>
      </c>
      <c r="H166" t="s">
        <v>34</v>
      </c>
    </row>
    <row r="167" spans="1:8" x14ac:dyDescent="0.35">
      <c r="A167" s="1">
        <v>45872</v>
      </c>
      <c r="B167" t="s">
        <v>26</v>
      </c>
      <c r="C167">
        <v>98.665971572743359</v>
      </c>
      <c r="D167">
        <v>-1.7549589587275705E-3</v>
      </c>
      <c r="E167">
        <v>-1.7786555142396132E-5</v>
      </c>
      <c r="F167">
        <v>2.2254947459069419E-3</v>
      </c>
      <c r="G167" t="s">
        <v>36</v>
      </c>
      <c r="H167" t="s">
        <v>34</v>
      </c>
    </row>
    <row r="168" spans="1:8" x14ac:dyDescent="0.35">
      <c r="A168" s="1">
        <v>45871</v>
      </c>
      <c r="B168" t="s">
        <v>26</v>
      </c>
      <c r="C168">
        <v>98.667726531702087</v>
      </c>
      <c r="D168">
        <v>2.3677018477513911E-2</v>
      </c>
      <c r="E168">
        <v>2.4002480224960543E-4</v>
      </c>
      <c r="F168">
        <v>2.243281301049338E-3</v>
      </c>
      <c r="G168" t="s">
        <v>36</v>
      </c>
      <c r="H168" t="s">
        <v>34</v>
      </c>
    </row>
    <row r="169" spans="1:8" x14ac:dyDescent="0.35">
      <c r="A169" s="1">
        <v>45870</v>
      </c>
      <c r="B169" t="s">
        <v>26</v>
      </c>
      <c r="C169">
        <v>98.644049513224573</v>
      </c>
      <c r="D169">
        <v>-1.3818785372441482</v>
      </c>
      <c r="E169">
        <v>-1.3815203359542116E-2</v>
      </c>
      <c r="F169">
        <v>2.0032564987997326E-3</v>
      </c>
      <c r="G169" t="s">
        <v>36</v>
      </c>
      <c r="H169" t="s">
        <v>34</v>
      </c>
    </row>
    <row r="170" spans="1:8" x14ac:dyDescent="0.35">
      <c r="A170" s="1">
        <v>45869</v>
      </c>
      <c r="B170" t="s">
        <v>26</v>
      </c>
      <c r="C170">
        <v>100.02592805046872</v>
      </c>
      <c r="D170">
        <v>0.22268163804318419</v>
      </c>
      <c r="E170">
        <v>2.2312063589893238E-3</v>
      </c>
      <c r="F170">
        <v>1.5818459858341849E-2</v>
      </c>
      <c r="G170" t="s">
        <v>36</v>
      </c>
      <c r="H170" t="s">
        <v>34</v>
      </c>
    </row>
    <row r="171" spans="1:8" x14ac:dyDescent="0.35">
      <c r="A171" s="1">
        <v>45868</v>
      </c>
      <c r="B171" t="s">
        <v>26</v>
      </c>
      <c r="C171">
        <v>99.803246412425537</v>
      </c>
      <c r="D171">
        <v>0.92744628894679693</v>
      </c>
      <c r="E171">
        <v>9.3799118468682607E-3</v>
      </c>
      <c r="F171">
        <v>1.3587253499352525E-2</v>
      </c>
      <c r="G171" t="s">
        <v>36</v>
      </c>
      <c r="H171" t="s">
        <v>34</v>
      </c>
    </row>
    <row r="172" spans="1:8" x14ac:dyDescent="0.35">
      <c r="A172" s="1">
        <v>45867</v>
      </c>
      <c r="B172" t="s">
        <v>26</v>
      </c>
      <c r="C172">
        <v>98.87580012347874</v>
      </c>
      <c r="D172">
        <v>0.26883459605176085</v>
      </c>
      <c r="E172">
        <v>2.7263246020585719E-3</v>
      </c>
      <c r="F172">
        <v>4.2073416524842644E-3</v>
      </c>
      <c r="G172" t="s">
        <v>36</v>
      </c>
      <c r="H172" t="s">
        <v>34</v>
      </c>
    </row>
    <row r="173" spans="1:8" x14ac:dyDescent="0.35">
      <c r="A173" s="1">
        <v>45866</v>
      </c>
      <c r="B173" t="s">
        <v>26</v>
      </c>
      <c r="C173">
        <v>98.606965527426979</v>
      </c>
      <c r="D173">
        <v>2.8720248475138987E-2</v>
      </c>
      <c r="E173">
        <v>2.9134469165947863E-4</v>
      </c>
      <c r="F173">
        <v>1.4810170504256925E-3</v>
      </c>
      <c r="G173" t="s">
        <v>36</v>
      </c>
      <c r="H173" t="s">
        <v>34</v>
      </c>
    </row>
    <row r="174" spans="1:8" x14ac:dyDescent="0.35">
      <c r="A174" s="1">
        <v>45865</v>
      </c>
      <c r="B174" t="s">
        <v>26</v>
      </c>
      <c r="C174">
        <v>98.57824527895184</v>
      </c>
      <c r="D174">
        <v>0.97277733449413972</v>
      </c>
      <c r="E174">
        <v>9.9664225271447471E-3</v>
      </c>
      <c r="F174">
        <v>1.1896723587662139E-3</v>
      </c>
      <c r="G174" t="s">
        <v>36</v>
      </c>
      <c r="H174" t="s">
        <v>34</v>
      </c>
    </row>
    <row r="175" spans="1:8" x14ac:dyDescent="0.35">
      <c r="A175" s="1">
        <v>45863</v>
      </c>
      <c r="B175" t="s">
        <v>26</v>
      </c>
      <c r="C175">
        <v>97.6054679444577</v>
      </c>
      <c r="D175">
        <v>0.1463406760134518</v>
      </c>
      <c r="E175">
        <v>1.5015594753928774E-3</v>
      </c>
      <c r="F175">
        <v>-8.7767501683785332E-3</v>
      </c>
      <c r="G175" t="s">
        <v>36</v>
      </c>
      <c r="H175" t="s">
        <v>34</v>
      </c>
    </row>
    <row r="176" spans="1:8" x14ac:dyDescent="0.35">
      <c r="A176" s="1">
        <v>45862</v>
      </c>
      <c r="B176" t="s">
        <v>26</v>
      </c>
      <c r="C176">
        <v>97.459127268444249</v>
      </c>
      <c r="D176">
        <v>0.27704963871622112</v>
      </c>
      <c r="E176">
        <v>2.8508305798091715E-3</v>
      </c>
      <c r="F176">
        <v>-1.0278309643771411E-2</v>
      </c>
      <c r="G176" t="s">
        <v>36</v>
      </c>
      <c r="H176" t="s">
        <v>34</v>
      </c>
    </row>
    <row r="177" spans="1:8" x14ac:dyDescent="0.35">
      <c r="A177" s="1">
        <v>45861</v>
      </c>
      <c r="B177" t="s">
        <v>26</v>
      </c>
      <c r="C177">
        <v>97.182077629728028</v>
      </c>
      <c r="D177">
        <v>-0.19312060636457318</v>
      </c>
      <c r="E177">
        <v>-1.9832627800802083E-3</v>
      </c>
      <c r="F177">
        <v>-1.3129140223580582E-2</v>
      </c>
      <c r="G177" t="s">
        <v>36</v>
      </c>
      <c r="H177" t="s">
        <v>34</v>
      </c>
    </row>
    <row r="178" spans="1:8" x14ac:dyDescent="0.35">
      <c r="A178" s="1">
        <v>45860</v>
      </c>
      <c r="B178" t="s">
        <v>26</v>
      </c>
      <c r="C178">
        <v>97.375198236092601</v>
      </c>
      <c r="D178">
        <v>-0.46064031118699234</v>
      </c>
      <c r="E178">
        <v>-4.7082982885089386E-3</v>
      </c>
      <c r="F178">
        <v>-1.1145877443500374E-2</v>
      </c>
      <c r="G178" t="s">
        <v>36</v>
      </c>
      <c r="H178" t="s">
        <v>34</v>
      </c>
    </row>
    <row r="179" spans="1:8" x14ac:dyDescent="0.35">
      <c r="A179" s="1">
        <v>45859</v>
      </c>
      <c r="B179" t="s">
        <v>26</v>
      </c>
      <c r="C179">
        <v>97.835838547279593</v>
      </c>
      <c r="D179">
        <v>-0.1003984243963032</v>
      </c>
      <c r="E179">
        <v>-1.0251407191124162E-3</v>
      </c>
      <c r="F179">
        <v>-6.4375791549914352E-3</v>
      </c>
      <c r="G179" t="s">
        <v>36</v>
      </c>
      <c r="H179" t="s">
        <v>34</v>
      </c>
    </row>
    <row r="180" spans="1:8" x14ac:dyDescent="0.35">
      <c r="A180" s="1">
        <v>45858</v>
      </c>
      <c r="B180" t="s">
        <v>26</v>
      </c>
      <c r="C180">
        <v>97.936236971675896</v>
      </c>
      <c r="D180">
        <v>1.3823322276010686E-2</v>
      </c>
      <c r="E180">
        <v>1.4116606975700385E-4</v>
      </c>
      <c r="F180">
        <v>-5.412438435879019E-3</v>
      </c>
      <c r="G180" t="s">
        <v>36</v>
      </c>
      <c r="H180" t="s">
        <v>34</v>
      </c>
    </row>
    <row r="181" spans="1:8" x14ac:dyDescent="0.35">
      <c r="A181" s="1">
        <v>45857</v>
      </c>
      <c r="B181" t="s">
        <v>26</v>
      </c>
      <c r="C181">
        <v>97.922413649399886</v>
      </c>
      <c r="D181">
        <v>-0.5468593984653296</v>
      </c>
      <c r="E181">
        <v>-5.5536045056360228E-3</v>
      </c>
      <c r="F181">
        <v>-5.5536045056360228E-3</v>
      </c>
      <c r="G181" t="s">
        <v>36</v>
      </c>
      <c r="H181" t="s">
        <v>34</v>
      </c>
    </row>
  </sheetData>
  <mergeCells count="9">
    <mergeCell ref="J45:N45"/>
    <mergeCell ref="P45:T45"/>
    <mergeCell ref="V45:Z45"/>
    <mergeCell ref="J1:N1"/>
    <mergeCell ref="P1:T1"/>
    <mergeCell ref="V1:Z1"/>
    <mergeCell ref="J23:N23"/>
    <mergeCell ref="P23:T23"/>
    <mergeCell ref="V23:Z23"/>
  </mergeCells>
  <phoneticPr fontId="3"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4</vt:i4>
      </vt:variant>
    </vt:vector>
  </HeadingPairs>
  <TitlesOfParts>
    <vt:vector size="27" baseType="lpstr">
      <vt:lpstr>8h30-report</vt:lpstr>
      <vt:lpstr>8h45-report</vt:lpstr>
      <vt:lpstr>11h30-report</vt:lpstr>
      <vt:lpstr>daily_11h30_itd</vt:lpstr>
      <vt:lpstr>daily_11h30_nn_data</vt:lpstr>
      <vt:lpstr>daily_11h30_top_stock</vt:lpstr>
      <vt:lpstr>daily_11h30_nn_stock</vt:lpstr>
      <vt:lpstr>daily_11h30_industry</vt:lpstr>
      <vt:lpstr>daily_11h30_comment</vt:lpstr>
      <vt:lpstr>14h00-report</vt:lpstr>
      <vt:lpstr>daily_14h00_news</vt:lpstr>
      <vt:lpstr>daily_8h45_nntd</vt:lpstr>
      <vt:lpstr>daily_8h45_itd</vt:lpstr>
      <vt:lpstr>daily_8h45_rr</vt:lpstr>
      <vt:lpstr>daily_14h00_time</vt:lpstr>
      <vt:lpstr>daily_14h00_data</vt:lpstr>
      <vt:lpstr>daily_8h45_comment</vt:lpstr>
      <vt:lpstr>daily_8h30_nhtm</vt:lpstr>
      <vt:lpstr>daily_8h30_time</vt:lpstr>
      <vt:lpstr>daily_8h30_omo</vt:lpstr>
      <vt:lpstr>daily_8h30_mm</vt:lpstr>
      <vt:lpstr>daily_8h30_news</vt:lpstr>
      <vt:lpstr>daily_8h30_data</vt:lpstr>
      <vt:lpstr>'11h30-report'!Print_Area</vt:lpstr>
      <vt:lpstr>'14h00-report'!Print_Area</vt:lpstr>
      <vt:lpstr>'8h30-report'!Print_Area</vt:lpstr>
      <vt:lpstr>'8h45-report'!Print_Area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2025-08-08T09:45:10Z</cp:lastPrinted>
  <dcterms:created xsi:type="dcterms:W3CDTF">2015-06-05T18:17:20Z</dcterms:created>
  <dcterms:modified xsi:type="dcterms:W3CDTF">2025-08-08T10:17:46Z</dcterms:modified>
</cp:coreProperties>
</file>