
<file path=[Content_Types].xml><?xml version="1.0" encoding="utf-8"?>
<Types xmlns="http://schemas.openxmlformats.org/package/2006/content-types">
  <Default Extension="536800703641218" ContentType="image/png"/>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2.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Ex1.xml" ContentType="application/vnd.ms-office.chartex+xml"/>
  <Override PartName="/xl/charts/style20.xml" ContentType="application/vnd.ms-office.chartstyle+xml"/>
  <Override PartName="/xl/charts/colors20.xml" ContentType="application/vnd.ms-office.chartcolorstyle+xml"/>
  <Override PartName="/xl/charts/chartEx2.xml" ContentType="application/vnd.ms-office.chartex+xml"/>
  <Override PartName="/xl/charts/style21.xml" ContentType="application/vnd.ms-office.chartstyle+xml"/>
  <Override PartName="/xl/charts/colors21.xml" ContentType="application/vnd.ms-office.chartcolorstyle+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12518BE7-9029-4345-9917-7DABD23D65A3}" xr6:coauthVersionLast="47" xr6:coauthVersionMax="47" xr10:uidLastSave="{00000000-0000-0000-0000-000000000000}"/>
  <bookViews>
    <workbookView xWindow="-110" yWindow="-110" windowWidth="38620" windowHeight="21100" tabRatio="746" activeTab="2" xr2:uid="{00000000-000D-0000-FFFF-FFFF00000000}"/>
  </bookViews>
  <sheets>
    <sheet name="report cover" sheetId="7" r:id="rId1"/>
    <sheet name="weekly_news_comments" sheetId="26" state="hidden" r:id="rId2"/>
    <sheet name="report part 1" sheetId="20" r:id="rId3"/>
    <sheet name="weekly_mm_data" sheetId="33" state="hidden" r:id="rId4"/>
    <sheet name="weekly_omo_data" sheetId="32" state="hidden" r:id="rId5"/>
    <sheet name="weekly_nhtm_data" sheetId="31" state="hidden" r:id="rId6"/>
    <sheet name="weekly_other_data" sheetId="30" state="hidden" r:id="rId7"/>
    <sheet name="report part 2" sheetId="21" r:id="rId8"/>
    <sheet name="report part 3" sheetId="22" r:id="rId9"/>
    <sheet name="report disclaimer" sheetId="23" r:id="rId10"/>
    <sheet name="data news" sheetId="25" state="hidden" r:id="rId11"/>
    <sheet name="data part 1" sheetId="14" state="hidden" r:id="rId12"/>
    <sheet name="data part 2" sheetId="16" state="hidden" r:id="rId13"/>
    <sheet name="emoji" sheetId="24" state="hidden" r:id="rId14"/>
    <sheet name="weekly_stock_portfolio" sheetId="19" state="hidden" r:id="rId15"/>
    <sheet name="weekly_market_cap" sheetId="17" state="hidden" r:id="rId16"/>
    <sheet name="weekly_history_data" sheetId="8" state="hidden" r:id="rId17"/>
    <sheet name="weekly_ms_index" sheetId="13" state="hidden" r:id="rId18"/>
    <sheet name="weekly_nntd_history" sheetId="11" state="hidden" r:id="rId19"/>
    <sheet name="weekly_nntd_stock" sheetId="12" state="hidden" r:id="rId20"/>
    <sheet name="weekly_news_list" sheetId="10" state="hidden" r:id="rId21"/>
    <sheet name="weekly_data_comments" sheetId="9" state="hidden" r:id="rId22"/>
  </sheets>
  <definedNames>
    <definedName name="_xlchart.v1.0" hidden="1">'data part 2'!$G$20:$G$29</definedName>
    <definedName name="_xlchart.v1.1" hidden="1">'data part 2'!$H$19</definedName>
    <definedName name="_xlchart.v1.2" hidden="1">'data part 2'!$H$20:$H$29</definedName>
    <definedName name="_xlchart.v1.3" hidden="1">'data part 2'!$E$20:$E$29</definedName>
    <definedName name="_xlchart.v1.4" hidden="1">'data part 2'!$F$19</definedName>
    <definedName name="_xlchart.v1.5" hidden="1">'data part 2'!$F$20:$F$29</definedName>
    <definedName name="_xlchart.v1.6" hidden="1">'data part 2'!$E$32:$E$41</definedName>
    <definedName name="_xlchart.v1.7" hidden="1">'data part 2'!$F$32:$F$41</definedName>
    <definedName name="_xlchart.v1.8" hidden="1">'data part 2'!$G$32:$G$41</definedName>
    <definedName name="_xlchart.v1.9" hidden="1">'data part 2'!$H$32:$H$41</definedName>
    <definedName name="ExternalData_1" localSheetId="16" hidden="1">weekly_history_data!$A$1:$I$61</definedName>
    <definedName name="ExternalData_1" localSheetId="1" hidden="1">weekly_news_comments!$A$1:$B$3</definedName>
    <definedName name="ExternalData_1" localSheetId="5" hidden="1">weekly_nhtm_data!$A$1:$H$14</definedName>
    <definedName name="ExternalData_1" localSheetId="6" hidden="1">weekly_other_data!$A$1:$H$18</definedName>
    <definedName name="ExternalData_1" localSheetId="14" hidden="1">weekly_stock_portfolio!$A$1:$K$48</definedName>
    <definedName name="ExternalData_2" localSheetId="21" hidden="1">weekly_data_comments!$A$1:$C$7</definedName>
    <definedName name="ExternalData_2" localSheetId="15" hidden="1">weekly_market_cap!$A$1:$J$34</definedName>
    <definedName name="ExternalData_2" localSheetId="4" hidden="1">weekly_omo_data!$A$1:$K$10</definedName>
    <definedName name="ExternalData_3" localSheetId="3" hidden="1">weekly_mm_data!$A$1:$O$25</definedName>
    <definedName name="ExternalData_3" localSheetId="20" hidden="1">weekly_news_list!$A$1:$K$41</definedName>
    <definedName name="ExternalData_4" localSheetId="18" hidden="1">weekly_nntd_history!$A$1:$H$11</definedName>
    <definedName name="ExternalData_5" localSheetId="19" hidden="1">weekly_nntd_stock!$A$1:$D$41</definedName>
    <definedName name="ExternalData_6" localSheetId="17" hidden="1">weekly_ms_index!$A$1:$F$61</definedName>
    <definedName name="_xlnm.Print_Area" localSheetId="10">'data news'!$A$1:$I$44</definedName>
    <definedName name="_xlnm.Print_Area" localSheetId="11">'data part 1'!$A$1:$T$28</definedName>
    <definedName name="_xlnm.Print_Area" localSheetId="0">'report cover'!$A$1:$D$18</definedName>
    <definedName name="_xlnm.Print_Area" localSheetId="9">'report disclaimer'!$A$1:$E$8</definedName>
    <definedName name="_xlnm.Print_Area" localSheetId="2">'report part 1'!$A$1:$P$29,'report part 1'!$Q$30:$U$41,'report part 1'!$A$42:$P$70,'report part 1'!$Q$71:$U$82,'report part 1'!$V$83:$AH$110,'report part 1'!$AI$111:$AQ$124,'report part 1'!$AR$125:$BA$149</definedName>
    <definedName name="_xlnm.Print_Area" localSheetId="7">'report part 2'!$A$1:$D$13,'report part 2'!$E$14:$H$26,'report part 2'!$I$27:$N$101</definedName>
    <definedName name="_xlnm.Print_Area" localSheetId="8">'report part 3'!$A$1:$O$78,'report part 3'!$P$79:$AD$105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 i="23" l="1"/>
  <c r="B6" i="21"/>
  <c r="A12" i="32" a="1"/>
  <c r="A12" i="32" s="1"/>
  <c r="X105" i="22"/>
  <c r="I78" i="22"/>
  <c r="I52" i="22"/>
  <c r="I26" i="22"/>
  <c r="M101" i="21"/>
  <c r="M84" i="21"/>
  <c r="M55" i="21"/>
  <c r="G26" i="21"/>
  <c r="C13" i="21"/>
  <c r="AW149" i="20"/>
  <c r="AP124" i="20"/>
  <c r="AD110" i="20"/>
  <c r="T82" i="20"/>
  <c r="L70" i="20"/>
  <c r="T41" i="20"/>
  <c r="L29" i="20"/>
  <c r="B20" i="7"/>
  <c r="AS148" i="20" s="1"/>
  <c r="A2" i="7"/>
  <c r="B19" i="7" s="1"/>
  <c r="I77" i="22"/>
  <c r="I51" i="22"/>
  <c r="I25" i="22"/>
  <c r="B19" i="21"/>
  <c r="G7" i="21"/>
  <c r="W100" i="20" a="1"/>
  <c r="W100" i="20" s="1"/>
  <c r="R82" i="20" l="1"/>
  <c r="B70" i="20"/>
  <c r="B52" i="22"/>
  <c r="R41" i="20"/>
  <c r="B29" i="20"/>
  <c r="AS149" i="20"/>
  <c r="W110" i="20"/>
  <c r="F26" i="21"/>
  <c r="J101" i="21"/>
  <c r="AJ124" i="20"/>
  <c r="B26" i="22"/>
  <c r="Q105" i="22"/>
  <c r="B13" i="21"/>
  <c r="J84" i="21"/>
  <c r="B8" i="23"/>
  <c r="B78" i="22"/>
  <c r="Z98" i="20"/>
  <c r="AB98" i="20"/>
  <c r="AD98" i="20"/>
  <c r="X98" i="20"/>
  <c r="AF98" i="20"/>
  <c r="B69" i="20"/>
  <c r="W109" i="20"/>
  <c r="B28" i="20"/>
  <c r="B12" i="21"/>
  <c r="G25" i="21"/>
  <c r="M54" i="21"/>
  <c r="M83" i="21"/>
  <c r="M100" i="21"/>
  <c r="AJ123" i="20"/>
  <c r="J55" i="21"/>
  <c r="B39" i="20"/>
  <c r="R39" i="20" s="1"/>
  <c r="AS131" i="20" l="1" a="1"/>
  <c r="AS131" i="20" s="1"/>
  <c r="G31" i="16" l="1" a="1"/>
  <c r="G31" i="16" s="1"/>
  <c r="E31" i="16" a="1"/>
  <c r="E31" i="16" s="1"/>
  <c r="J30" i="16" a="1"/>
  <c r="J30" i="16" s="1"/>
  <c r="G19" i="16" a="1"/>
  <c r="G19" i="16" s="1"/>
  <c r="E19" i="16" a="1"/>
  <c r="E19" i="16" s="1"/>
  <c r="A10" i="16" a="1"/>
  <c r="B27" i="16" s="1"/>
  <c r="K65" i="21" s="1"/>
  <c r="J6" i="16" a="1"/>
  <c r="J6" i="16" s="1"/>
  <c r="J3" i="16" a="1"/>
  <c r="K92" i="21" s="1"/>
  <c r="A3" i="16" a="1"/>
  <c r="H8" i="16" s="1"/>
  <c r="O23" i="14" a="1"/>
  <c r="O57" i="20" s="1"/>
  <c r="H23" i="14" a="1"/>
  <c r="I57" i="20" s="1"/>
  <c r="A23" i="14" a="1"/>
  <c r="E57" i="20" s="1"/>
  <c r="O16" i="14" a="1"/>
  <c r="O48" i="20" s="1"/>
  <c r="H16" i="14" a="1"/>
  <c r="G48" i="20" s="1"/>
  <c r="A16" i="14" a="1"/>
  <c r="A16" i="14" s="1"/>
  <c r="O9" i="14" a="1"/>
  <c r="O9" i="14" s="1"/>
  <c r="H9" i="14" a="1"/>
  <c r="G16" i="20" s="1"/>
  <c r="A9" i="14" a="1"/>
  <c r="A9" i="14" s="1"/>
  <c r="O2" i="14" a="1"/>
  <c r="O7" i="20" s="1"/>
  <c r="H2" i="14" a="1"/>
  <c r="I7" i="20" s="1"/>
  <c r="A2" i="14" a="1"/>
  <c r="D7" i="20" s="1"/>
  <c r="C24" i="25" a="1"/>
  <c r="B43" i="25" s="1"/>
  <c r="C2" i="25" a="1"/>
  <c r="B11" i="25" s="1"/>
  <c r="B60" i="22" a="1"/>
  <c r="B60" i="22" s="1"/>
  <c r="B34" i="22" a="1"/>
  <c r="B34" i="22" s="1"/>
  <c r="B8" i="22" a="1"/>
  <c r="B8" i="22" s="1"/>
  <c r="B22" i="21" a="1"/>
  <c r="F7" i="21" a="1"/>
  <c r="B80" i="20"/>
  <c r="R80" i="20" s="1"/>
  <c r="R65" i="20"/>
  <c r="B65" i="20" s="1"/>
  <c r="R24" i="20"/>
  <c r="B24" i="20" s="1"/>
  <c r="F24" i="21" l="1"/>
  <c r="B22" i="21"/>
  <c r="F22" i="21" s="1"/>
  <c r="C9" i="21"/>
  <c r="F7" i="21"/>
  <c r="C7" i="21" s="1"/>
  <c r="C11" i="21"/>
  <c r="B44" i="25"/>
  <c r="B19" i="25"/>
  <c r="B14" i="25"/>
  <c r="B18" i="25"/>
  <c r="B22" i="25"/>
  <c r="B12" i="25"/>
  <c r="B13" i="25"/>
  <c r="B16" i="25"/>
  <c r="B17" i="25"/>
  <c r="B20" i="25"/>
  <c r="B21" i="25"/>
  <c r="B26" i="25"/>
  <c r="C24" i="25"/>
  <c r="B25" i="25"/>
  <c r="B15" i="25"/>
  <c r="B27" i="25"/>
  <c r="B28" i="25"/>
  <c r="B29" i="25"/>
  <c r="B30" i="25"/>
  <c r="B31" i="25"/>
  <c r="B42" i="25"/>
  <c r="B32" i="25"/>
  <c r="B33" i="25"/>
  <c r="C2" i="25"/>
  <c r="B34" i="25"/>
  <c r="B3" i="25"/>
  <c r="B35" i="25"/>
  <c r="B4" i="25"/>
  <c r="B36" i="25"/>
  <c r="B5" i="25"/>
  <c r="B37" i="25"/>
  <c r="B6" i="25"/>
  <c r="B38" i="25"/>
  <c r="B7" i="25"/>
  <c r="B39" i="25"/>
  <c r="B8" i="25"/>
  <c r="B40" i="25"/>
  <c r="B9" i="25"/>
  <c r="B41" i="25"/>
  <c r="B10" i="25"/>
  <c r="A10" i="16"/>
  <c r="H11" i="16"/>
  <c r="H13" i="16"/>
  <c r="B21" i="16"/>
  <c r="K35" i="21" s="1"/>
  <c r="H15" i="16"/>
  <c r="B22" i="16"/>
  <c r="K36" i="21" s="1"/>
  <c r="B25" i="16"/>
  <c r="K63" i="21" s="1"/>
  <c r="H4" i="16"/>
  <c r="H5" i="16"/>
  <c r="C21" i="16"/>
  <c r="K40" i="21" s="1"/>
  <c r="C22" i="16"/>
  <c r="K41" i="21" s="1"/>
  <c r="C25" i="16"/>
  <c r="K68" i="21" s="1"/>
  <c r="C26" i="16"/>
  <c r="K69" i="21" s="1"/>
  <c r="C27" i="16"/>
  <c r="K70" i="21" s="1"/>
  <c r="A3" i="16"/>
  <c r="H6" i="16"/>
  <c r="H12" i="16"/>
  <c r="H14" i="16"/>
  <c r="C20" i="16"/>
  <c r="K39" i="21" s="1"/>
  <c r="B26" i="16"/>
  <c r="K64" i="21" s="1"/>
  <c r="H7" i="16"/>
  <c r="B20" i="16"/>
  <c r="K34" i="21" s="1"/>
  <c r="B16" i="20"/>
  <c r="H2" i="14"/>
  <c r="M7" i="20"/>
  <c r="A2" i="14"/>
  <c r="O2" i="14"/>
  <c r="N7" i="20"/>
  <c r="C16" i="20"/>
  <c r="D16" i="20"/>
  <c r="E16" i="20"/>
  <c r="M16" i="20"/>
  <c r="N16" i="20"/>
  <c r="H57" i="20"/>
  <c r="J57" i="20"/>
  <c r="G57" i="20"/>
  <c r="O16" i="20"/>
  <c r="L48" i="20"/>
  <c r="L7" i="20"/>
  <c r="J48" i="20"/>
  <c r="H16" i="14"/>
  <c r="I48" i="20"/>
  <c r="L16" i="20"/>
  <c r="B48" i="20"/>
  <c r="O16" i="14"/>
  <c r="C48" i="20"/>
  <c r="A23" i="14"/>
  <c r="H48" i="20"/>
  <c r="D48" i="20"/>
  <c r="E48" i="20"/>
  <c r="M48" i="20"/>
  <c r="H23" i="14"/>
  <c r="J16" i="20"/>
  <c r="I16" i="20"/>
  <c r="H9" i="14"/>
  <c r="O23" i="14"/>
  <c r="H16" i="20"/>
  <c r="E7" i="20"/>
  <c r="L57" i="20"/>
  <c r="C57" i="20"/>
  <c r="J7" i="20"/>
  <c r="H7" i="20"/>
  <c r="G7" i="20"/>
  <c r="N48" i="20"/>
  <c r="B57" i="20"/>
  <c r="D57" i="20"/>
  <c r="B7" i="20"/>
  <c r="N57" i="20"/>
  <c r="M57" i="20"/>
  <c r="C7" i="20"/>
  <c r="K93" i="21"/>
  <c r="K94" i="21"/>
  <c r="K95" i="21"/>
  <c r="J3" i="16"/>
  <c r="R75" i="20" l="1" a="1"/>
  <c r="R75" i="20" s="1"/>
  <c r="R34" i="20" a="1"/>
  <c r="R34" i="2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D14272-C39F-4187-961E-F60AC1CCF47E}" keepAlive="1" name="Query - weekly_data_comments" description="Connection to the 'weekly_data_comments' query in the workbook." type="5" refreshedVersion="8" background="1" saveData="1">
    <dbPr connection="Provider=Microsoft.Mashup.OleDb.1;Data Source=$Workbook$;Location=weekly_data_comments;Extended Properties=&quot;&quot;" command="SELECT * FROM [weekly_data_comments]"/>
  </connection>
  <connection id="2"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3" xr16:uid="{0AD465EF-4CA3-411C-8146-7EEB06F190D7}" keepAlive="1" name="Query - weekly_market_cap" description="Connection to the 'weekly_market_cap' query in the workbook." type="5" refreshedVersion="8" background="1" saveData="1">
    <dbPr connection="Provider=Microsoft.Mashup.OleDb.1;Data Source=$Workbook$;Location=weekly_market_cap;Extended Properties=&quot;&quot;" command="SELECT * FROM [weekly_market_cap]"/>
  </connection>
  <connection id="4" xr16:uid="{F361CB7D-950F-49C9-AF2D-DAC1ADA01149}" keepAlive="1" name="Query - weekly_mm_data" description="Connection to the 'weekly_mm_data' query in the workbook." type="5" refreshedVersion="8" background="1" saveData="1">
    <dbPr connection="Provider=Microsoft.Mashup.OleDb.1;Data Source=$Workbook$;Location=weekly_mm_data;Extended Properties=&quot;&quot;" command="SELECT * FROM [weekly_mm_data]"/>
  </connection>
  <connection id="5" xr16:uid="{D36F79FD-6722-4DF3-A041-CCF3E154FDF5}" keepAlive="1" name="Query - weekly_ms_index" description="Connection to the 'weekly_ms_index' query in the workbook." type="5" refreshedVersion="8" background="1" saveData="1">
    <dbPr connection="Provider=Microsoft.Mashup.OleDb.1;Data Source=$Workbook$;Location=weekly_ms_index;Extended Properties=&quot;&quot;" command="SELECT * FROM [weekly_ms_index]"/>
  </connection>
  <connection id="6" xr16:uid="{EA194B85-6353-406B-B889-54AF65780665}" keepAlive="1" name="Query - weekly_news_comments" description="Connection to the 'weekly_news_comments' query in the workbook." type="5" refreshedVersion="8" background="1" saveData="1">
    <dbPr connection="Provider=Microsoft.Mashup.OleDb.1;Data Source=$Workbook$;Location=weekly_news_comments;Extended Properties=&quot;&quot;" command="SELECT * FROM [weekly_news_comments]"/>
  </connection>
  <connection id="7" xr16:uid="{511BE699-642B-48A5-B8FC-2C81B0200B6F}" keepAlive="1" name="Query - weekly_news_list" description="Connection to the 'weekly_news_list' query in the workbook." type="5" refreshedVersion="8" background="1" saveData="1">
    <dbPr connection="Provider=Microsoft.Mashup.OleDb.1;Data Source=$Workbook$;Location=weekly_news_list;Extended Properties=&quot;&quot;" command="SELECT * FROM [weekly_news_list]"/>
  </connection>
  <connection id="8" xr16:uid="{F1469765-8EFB-4E26-B683-48358BF8E245}" keepAlive="1" name="Query - weekly_nhtm_data" description="Connection to the 'weekly_nhtm_data' query in the workbook." type="5" refreshedVersion="8" background="1" saveData="1">
    <dbPr connection="Provider=Microsoft.Mashup.OleDb.1;Data Source=$Workbook$;Location=weekly_nhtm_data;Extended Properties=&quot;&quot;" command="SELECT * FROM [weekly_nhtm_data]"/>
  </connection>
  <connection id="9"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10"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11" xr16:uid="{2E63F064-9AF2-413B-B3E0-F74945F0D32F}" keepAlive="1" name="Query - weekly_omo_data" description="Connection to the 'weekly_omo_data' query in the workbook." type="5" refreshedVersion="8" background="1" saveData="1">
    <dbPr connection="Provider=Microsoft.Mashup.OleDb.1;Data Source=$Workbook$;Location=weekly_omo_data;Extended Properties=&quot;&quot;" command="SELECT * FROM [weekly_omo_data]"/>
  </connection>
  <connection id="12" xr16:uid="{5AC76620-8069-4B72-86F8-66F308A43CD2}" keepAlive="1" name="Query - weekly_other_data" description="Connection to the 'weekly_other_data' query in the workbook." type="5" refreshedVersion="8" background="1" saveData="1">
    <dbPr connection="Provider=Microsoft.Mashup.OleDb.1;Data Source=$Workbook$;Location=weekly_other_data;Extended Properties=&quot;&quot;" command="SELECT * FROM [weekly_other_data]"/>
  </connection>
  <connection id="13" xr16:uid="{83A899CD-30EF-4891-91F9-1AB7BAF4CCA4}" keepAlive="1" name="Query - weekly_stock_portfolio" description="Connection to the 'weekly_stock_portfolio' query in the workbook." type="5" refreshedVersion="8" background="1" saveData="1">
    <dbPr connection="Provider=Microsoft.Mashup.OleDb.1;Data Source=$Workbook$;Location=weekly_stock_portfolio;Extended Properties=&quot;&quot;" command="SELECT * FROM [weekly_stock_portfolio]"/>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futureMetadata name="XLDAPR" count="1">
    <bk>
      <extLst>
        <ext uri="{bdbb8cdc-fa1e-496e-a857-3c3f30c029c3}">
          <xda:dynamicArrayProperties fDynamic="1" fCollapsed="0"/>
        </ext>
      </extLst>
    </bk>
  </futureMetadata>
  <cellMetadata count="1">
    <bk>
      <rc t="2" v="0"/>
    </bk>
  </cellMetadata>
  <valueMetadata count="7">
    <bk>
      <rc t="1" v="0"/>
    </bk>
    <bk>
      <rc t="1" v="1"/>
    </bk>
    <bk>
      <rc t="1" v="2"/>
    </bk>
    <bk>
      <rc t="1" v="3"/>
    </bk>
    <bk>
      <rc t="1" v="4"/>
    </bk>
    <bk>
      <rc t="1" v="5"/>
    </bk>
    <bk>
      <rc t="1" v="6"/>
    </bk>
  </valueMetadata>
</metadata>
</file>

<file path=xl/sharedStrings.xml><?xml version="1.0" encoding="utf-8"?>
<sst xmlns="http://schemas.openxmlformats.org/spreadsheetml/2006/main" count="1286" uniqueCount="592">
  <si>
    <t>news_type</t>
  </si>
  <si>
    <t>source</t>
  </si>
  <si>
    <t>title</t>
  </si>
  <si>
    <t>content</t>
  </si>
  <si>
    <t>image_url</t>
  </si>
  <si>
    <t>article_url</t>
  </si>
  <si>
    <t>published_time</t>
  </si>
  <si>
    <t>word_count</t>
  </si>
  <si>
    <t>impact</t>
  </si>
  <si>
    <t>trong_nuoc</t>
  </si>
  <si>
    <t>x</t>
  </si>
  <si>
    <t>quoc_te</t>
  </si>
  <si>
    <t>ticker</t>
  </si>
  <si>
    <t>SSEC</t>
  </si>
  <si>
    <t>DJI</t>
  </si>
  <si>
    <t>N225</t>
  </si>
  <si>
    <t>FTSE</t>
  </si>
  <si>
    <t>VNINDEX</t>
  </si>
  <si>
    <t>VN30</t>
  </si>
  <si>
    <t>date</t>
  </si>
  <si>
    <t>close</t>
  </si>
  <si>
    <t>1d_change</t>
  </si>
  <si>
    <t>market</t>
  </si>
  <si>
    <t>type</t>
  </si>
  <si>
    <t>hose</t>
  </si>
  <si>
    <t>vn</t>
  </si>
  <si>
    <t>HNXINDEX</t>
  </si>
  <si>
    <t>hnx</t>
  </si>
  <si>
    <t>UPINDEX</t>
  </si>
  <si>
    <t>VN30F1M</t>
  </si>
  <si>
    <t>derivatives</t>
  </si>
  <si>
    <t>VN30F2M</t>
  </si>
  <si>
    <t>us</t>
  </si>
  <si>
    <t>international</t>
  </si>
  <si>
    <t>SPX</t>
  </si>
  <si>
    <t>eu</t>
  </si>
  <si>
    <t>STOXX50E</t>
  </si>
  <si>
    <t>asia</t>
  </si>
  <si>
    <t>group</t>
  </si>
  <si>
    <t>comment</t>
  </si>
  <si>
    <t>news</t>
  </si>
  <si>
    <t>ta_vnindex</t>
  </si>
  <si>
    <t>chart</t>
  </si>
  <si>
    <t>ms_chart</t>
  </si>
  <si>
    <t>sectors</t>
  </si>
  <si>
    <t>Công nghiệp</t>
  </si>
  <si>
    <t>Bất động sản</t>
  </si>
  <si>
    <t>Chứng khoán</t>
  </si>
  <si>
    <t>Công nghệ</t>
  </si>
  <si>
    <t>buy_value</t>
  </si>
  <si>
    <t>sell_value</t>
  </si>
  <si>
    <t>net_value</t>
  </si>
  <si>
    <t>TD</t>
  </si>
  <si>
    <t>NN</t>
  </si>
  <si>
    <t>weekly_value</t>
  </si>
  <si>
    <t>SSI</t>
  </si>
  <si>
    <t>HPG</t>
  </si>
  <si>
    <t>FPT</t>
  </si>
  <si>
    <t>VPB</t>
  </si>
  <si>
    <t>VIX</t>
  </si>
  <si>
    <t>DPM</t>
  </si>
  <si>
    <t>HDG</t>
  </si>
  <si>
    <t>VCG</t>
  </si>
  <si>
    <t>ACV</t>
  </si>
  <si>
    <t>GMD</t>
  </si>
  <si>
    <t>MWG</t>
  </si>
  <si>
    <t>TCB</t>
  </si>
  <si>
    <t>MBB</t>
  </si>
  <si>
    <t>EIB</t>
  </si>
  <si>
    <t>SZC</t>
  </si>
  <si>
    <t>VRE</t>
  </si>
  <si>
    <t>BCM</t>
  </si>
  <si>
    <t>VIB</t>
  </si>
  <si>
    <t>DGC</t>
  </si>
  <si>
    <t>volume</t>
  </si>
  <si>
    <t>trend_5p</t>
  </si>
  <si>
    <t>trend_20p</t>
  </si>
  <si>
    <t>trend_60p</t>
  </si>
  <si>
    <t>trend_240p</t>
  </si>
  <si>
    <t>selected</t>
  </si>
  <si>
    <t>Ngân hàng</t>
  </si>
  <si>
    <t>Thép</t>
  </si>
  <si>
    <t>Dầu khí</t>
  </si>
  <si>
    <t>Khoáng sản</t>
  </si>
  <si>
    <t>Hàng tiêu dùng</t>
  </si>
  <si>
    <t>HISTORY</t>
  </si>
  <si>
    <t>SUM</t>
  </si>
  <si>
    <t>STOCK</t>
  </si>
  <si>
    <t>top_check</t>
  </si>
  <si>
    <t>Tổng giá trị mua vào</t>
  </si>
  <si>
    <t>Tổng giá trị bán ra</t>
  </si>
  <si>
    <t>Tổng giá trị mua/bán ròng</t>
  </si>
  <si>
    <t>Tổng khối lượng mua vào</t>
  </si>
  <si>
    <t>Tổng khối lượng bán ra</t>
  </si>
  <si>
    <t>Tổng khối lượng mua/bán ròng</t>
  </si>
  <si>
    <t>sell_volume</t>
  </si>
  <si>
    <t>buy_volume</t>
  </si>
  <si>
    <t>net_volume</t>
  </si>
  <si>
    <t>buy</t>
  </si>
  <si>
    <t>sell</t>
  </si>
  <si>
    <t>value</t>
  </si>
  <si>
    <t>net</t>
  </si>
  <si>
    <t>* Đon vị: Tỷ đồng</t>
  </si>
  <si>
    <t>*Dữ liệu giao dịch trong tuần</t>
  </si>
  <si>
    <t>open_cap</t>
  </si>
  <si>
    <t>close_cap</t>
  </si>
  <si>
    <t>cap_gain</t>
  </si>
  <si>
    <t>cap_loss</t>
  </si>
  <si>
    <t>net_cap</t>
  </si>
  <si>
    <t>change_cap</t>
  </si>
  <si>
    <t>impact_group</t>
  </si>
  <si>
    <t>impact_ratio</t>
  </si>
  <si>
    <t>Thị trường</t>
  </si>
  <si>
    <t>neutral</t>
  </si>
  <si>
    <t>industry</t>
  </si>
  <si>
    <t>positive</t>
  </si>
  <si>
    <t>Thực phẩm</t>
  </si>
  <si>
    <t>DV hạ tầng</t>
  </si>
  <si>
    <t>Vận tải</t>
  </si>
  <si>
    <t>BĐS KCN</t>
  </si>
  <si>
    <t>Hoá chất</t>
  </si>
  <si>
    <t>Bán lẻ</t>
  </si>
  <si>
    <t>Xây dựng</t>
  </si>
  <si>
    <t>Công ty tài chính</t>
  </si>
  <si>
    <t>Dệt may</t>
  </si>
  <si>
    <t>Y tế</t>
  </si>
  <si>
    <t>nagative</t>
  </si>
  <si>
    <t>Bảo hiểm</t>
  </si>
  <si>
    <t>Thuỷ sản</t>
  </si>
  <si>
    <t>Du lịch và DV</t>
  </si>
  <si>
    <t>stock</t>
  </si>
  <si>
    <t>VHM</t>
  </si>
  <si>
    <t>HVN</t>
  </si>
  <si>
    <t>MARKET CAP</t>
  </si>
  <si>
    <t>Tổng giá trị vốn hoá tăng thêm</t>
  </si>
  <si>
    <t>Tổng giá trị vốn hoá giảm xuống</t>
  </si>
  <si>
    <t>Tổng giá trị thay đổi vốn hoá</t>
  </si>
  <si>
    <t>Tỉ lệ thay đổi vốn hoá (%)</t>
  </si>
  <si>
    <t>t5_pct_change</t>
  </si>
  <si>
    <t>VGC</t>
  </si>
  <si>
    <t>KBC</t>
  </si>
  <si>
    <t>SIP</t>
  </si>
  <si>
    <t>TAL</t>
  </si>
  <si>
    <t>HDC</t>
  </si>
  <si>
    <t>HHS</t>
  </si>
  <si>
    <t>CEO</t>
  </si>
  <si>
    <t>TCH</t>
  </si>
  <si>
    <t>HCM</t>
  </si>
  <si>
    <t>VCI</t>
  </si>
  <si>
    <t>CTS</t>
  </si>
  <si>
    <t>FTS</t>
  </si>
  <si>
    <t>BSI</t>
  </si>
  <si>
    <t>BVS</t>
  </si>
  <si>
    <t>VTP</t>
  </si>
  <si>
    <t>TV1</t>
  </si>
  <si>
    <t>VJC</t>
  </si>
  <si>
    <t>PLX</t>
  </si>
  <si>
    <t>GVR</t>
  </si>
  <si>
    <t>DDV</t>
  </si>
  <si>
    <t>DCM</t>
  </si>
  <si>
    <t>BFC</t>
  </si>
  <si>
    <t>CSV</t>
  </si>
  <si>
    <t>ACB</t>
  </si>
  <si>
    <t>CTG</t>
  </si>
  <si>
    <t>HUT</t>
  </si>
  <si>
    <t>HHV</t>
  </si>
  <si>
    <t>CTD</t>
  </si>
  <si>
    <t>TV2</t>
  </si>
  <si>
    <t>current_price</t>
  </si>
  <si>
    <t>mean_vol</t>
  </si>
  <si>
    <t>distance_mopen</t>
  </si>
  <si>
    <t>distance_mhigh_prev</t>
  </si>
  <si>
    <t>distance_mlow_prev</t>
  </si>
  <si>
    <t>distance_yopen</t>
  </si>
  <si>
    <t>distance_yhigh_prev</t>
  </si>
  <si>
    <t>distance_ylow_prev</t>
  </si>
  <si>
    <t>Mã</t>
  </si>
  <si>
    <t>Nhóm Ngành</t>
  </si>
  <si>
    <t>Mở cửa Tháng</t>
  </si>
  <si>
    <t>Đỉnh cũ Tháng</t>
  </si>
  <si>
    <t>Đáy cũ Tháng</t>
  </si>
  <si>
    <t>Mở cửa Năm</t>
  </si>
  <si>
    <t>Đỉnh cũ Năm</t>
  </si>
  <si>
    <t>Đáy cũ Năm</t>
  </si>
  <si>
    <t>Thông tin cổ phiếu</t>
  </si>
  <si>
    <t>Biến động trong tuần</t>
  </si>
  <si>
    <t>Thay đổi (%)</t>
  </si>
  <si>
    <t>Thanh khoản (%)</t>
  </si>
  <si>
    <t>Giá Hiện Tại</t>
  </si>
  <si>
    <t>Khoảng cách tới Đỉnh/Đáy cũ</t>
  </si>
  <si>
    <t>TIN TỨC TRONG NƯỚC</t>
  </si>
  <si>
    <t>TÁC ĐỘNG</t>
  </si>
  <si>
    <t>LĨNH VỰC</t>
  </si>
  <si>
    <t>I.  BỐI CẢNH VĨ MÔ</t>
  </si>
  <si>
    <t>cum_change</t>
  </si>
  <si>
    <t>1 Phiên</t>
  </si>
  <si>
    <t>5 Phiên</t>
  </si>
  <si>
    <t>20 Phiên</t>
  </si>
  <si>
    <t>TIN TỨC QUỐC TẾ</t>
  </si>
  <si>
    <t>II.  PHÂN TÍCH THỊ TRƯỜNG</t>
  </si>
  <si>
    <t>`</t>
  </si>
  <si>
    <t>1. PHÂN TÍCH KĨ THUẬT CHỈ SỐ VNINDEX</t>
  </si>
  <si>
    <t>3. THỐNG KÊ GIAO DỊCH NƯỚC NGOÀI - TỰ DOANH</t>
  </si>
  <si>
    <t>*Dữ liệu Nước Ngoài giao dịch trong tuần</t>
  </si>
  <si>
    <t>*Top cổ phiếu Nước Ngoài mua/bán ròng</t>
  </si>
  <si>
    <t>*Dữ liệu Tự Doanh giao dịch trong tuần</t>
  </si>
  <si>
    <t>*Top cổ phiếu Tự Doanh mua/bán ròng</t>
  </si>
  <si>
    <t>4. THỐNG KÊ BIẾN ĐỘNG VỐN HOÁ THỊ TRƯỜNG</t>
  </si>
  <si>
    <t>1. DANH SÁCH CỔ PHIẾU THEO DÕI</t>
  </si>
  <si>
    <t>III.  DANH MỤC CỔ PHIẾU</t>
  </si>
  <si>
    <t>2. CHIẾN LƯỢC GIAO DỊCH TUẦN</t>
  </si>
  <si>
    <t>THÔNG BÁO MIỄN TRỪ TRÁCH NHIỆM</t>
  </si>
  <si>
    <t>✔️</t>
  </si>
  <si>
    <t>❌</t>
  </si>
  <si>
    <t>📌</t>
  </si>
  <si>
    <t>➤</t>
  </si>
  <si>
    <t>➕</t>
  </si>
  <si>
    <t>➖</t>
  </si>
  <si>
    <t>➜</t>
  </si>
  <si>
    <t>1️⃣</t>
  </si>
  <si>
    <t>2️⃣</t>
  </si>
  <si>
    <t>3️⃣</t>
  </si>
  <si>
    <t>4️⃣</t>
  </si>
  <si>
    <t>5️⃣</t>
  </si>
  <si>
    <t>6️⃣</t>
  </si>
  <si>
    <t>7️⃣</t>
  </si>
  <si>
    <t>8️⃣</t>
  </si>
  <si>
    <t>9️⃣</t>
  </si>
  <si>
    <t>🔟</t>
  </si>
  <si>
    <t>⬆️</t>
  </si>
  <si>
    <t>⬇️</t>
  </si>
  <si>
    <t>⚠️</t>
  </si>
  <si>
    <t>🚫</t>
  </si>
  <si>
    <t>❗</t>
  </si>
  <si>
    <t>💡</t>
  </si>
  <si>
    <t>⚲</t>
  </si>
  <si>
    <t>📄</t>
  </si>
  <si>
    <t>📚</t>
  </si>
  <si>
    <t>📝</t>
  </si>
  <si>
    <t>5d_change</t>
  </si>
  <si>
    <t>20d_change</t>
  </si>
  <si>
    <t>VNM</t>
  </si>
  <si>
    <t>cum_net</t>
  </si>
  <si>
    <t>* Đơn vị: Tỷ đồng</t>
  </si>
  <si>
    <t>* Đơn vị: Triệu CP</t>
  </si>
  <si>
    <t>BSR</t>
  </si>
  <si>
    <t/>
  </si>
  <si>
    <t>2. PHÂN TÍCH CẤU TRÚC XU HƯỚNG THỊ TRƯỜNG</t>
  </si>
  <si>
    <t>*Top cổ phiếu ảnh hưởng tới vốn hoá thị trường</t>
  </si>
  <si>
    <t>*Top ngành ảnh hưởng tới vốn hoá thị trường</t>
  </si>
  <si>
    <t>update_time</t>
  </si>
  <si>
    <t>time</t>
  </si>
  <si>
    <t>*Dữ liệu Tự Doanh được cập nhật vào cuối mỗi phiên</t>
  </si>
  <si>
    <t>➤ Tổng quan diễn biến VNINDEX</t>
  </si>
  <si>
    <t>➤ Phân tích đa khung thời gian</t>
  </si>
  <si>
    <t>➤ Kết luận và khuyến nghị</t>
  </si>
  <si>
    <t>➤ Phân tích xu hướng đa khung thời gian</t>
  </si>
  <si>
    <t>GEX</t>
  </si>
  <si>
    <t>SHB</t>
  </si>
  <si>
    <t>VGI</t>
  </si>
  <si>
    <t>date_range</t>
  </si>
  <si>
    <t>no.</t>
  </si>
  <si>
    <t>ai_selected</t>
  </si>
  <si>
    <t>CafeF</t>
  </si>
  <si>
    <t>Vietnambiz</t>
  </si>
  <si>
    <t>VietStock</t>
  </si>
  <si>
    <t>lslnh_on</t>
  </si>
  <si>
    <t>dhtg_trung_tam</t>
  </si>
  <si>
    <t>dhtg_tran</t>
  </si>
  <si>
    <t>dhtg_nhtm_ban_ra</t>
  </si>
  <si>
    <t>dhtg_san</t>
  </si>
  <si>
    <t>dhtg_tu_do_ban_ra</t>
  </si>
  <si>
    <t>VIC</t>
  </si>
  <si>
    <t>unit</t>
  </si>
  <si>
    <t>name</t>
  </si>
  <si>
    <t>VNĐ/kg</t>
  </si>
  <si>
    <t>Thị heo hơi</t>
  </si>
  <si>
    <t>USD/tấn</t>
  </si>
  <si>
    <t>Đường</t>
  </si>
  <si>
    <t>CNY/tấn</t>
  </si>
  <si>
    <t>Sợi cotton</t>
  </si>
  <si>
    <t>VNĐ/tấn</t>
  </si>
  <si>
    <t>Gạo xuất khẩu</t>
  </si>
  <si>
    <t>Quặng sắt</t>
  </si>
  <si>
    <t>Triệu VNĐ/lượng</t>
  </si>
  <si>
    <t>Kim loại quý</t>
  </si>
  <si>
    <t>Thép HRC</t>
  </si>
  <si>
    <t>Hóa chất</t>
  </si>
  <si>
    <t>Hạt nhựa PVC</t>
  </si>
  <si>
    <t>Phốt pho vàng</t>
  </si>
  <si>
    <t>Urê</t>
  </si>
  <si>
    <t>Cao su</t>
  </si>
  <si>
    <t>USD/ounce</t>
  </si>
  <si>
    <t>Vàng thế giới</t>
  </si>
  <si>
    <t>Point</t>
  </si>
  <si>
    <t>USD</t>
  </si>
  <si>
    <t>Bitcoin</t>
  </si>
  <si>
    <t>USD/thùng</t>
  </si>
  <si>
    <t>Dầu WTI</t>
  </si>
  <si>
    <t>USD/MMBtu</t>
  </si>
  <si>
    <t>Khí tự nhiên</t>
  </si>
  <si>
    <t>Đơn vị</t>
  </si>
  <si>
    <t>Cập nhật</t>
  </si>
  <si>
    <t>Chỉ số</t>
  </si>
  <si>
    <t>Giá trị</t>
  </si>
  <si>
    <t>% 1 Phiên</t>
  </si>
  <si>
    <t>% 5 Phiên</t>
  </si>
  <si>
    <t>% 20 Phiên</t>
  </si>
  <si>
    <t>Chỉ số DXY</t>
  </si>
  <si>
    <t>Nhóm</t>
  </si>
  <si>
    <t>Tiền mã hoá</t>
  </si>
  <si>
    <t>Năng lượng</t>
  </si>
  <si>
    <t>4. DỮ LIỆU CÁC CHỈ SỐ TÀI CHÍNH KHÁC</t>
  </si>
  <si>
    <t>Kinh loại quý</t>
  </si>
  <si>
    <t>Vàng trong nước</t>
  </si>
  <si>
    <t>Tỷ giá</t>
  </si>
  <si>
    <t>Vật liệu xây dựng</t>
  </si>
  <si>
    <t>Etherum</t>
  </si>
  <si>
    <t>lshd_san</t>
  </si>
  <si>
    <t>lshd_tran</t>
  </si>
  <si>
    <t>lshd_tb</t>
  </si>
  <si>
    <t>lscv_san</t>
  </si>
  <si>
    <t>lscv_tran</t>
  </si>
  <si>
    <t>lscv_tb</t>
  </si>
  <si>
    <t>dtnh</t>
  </si>
  <si>
    <t>Tín phiếu 7 ngày</t>
  </si>
  <si>
    <t>Tín phiếu 14 ngày</t>
  </si>
  <si>
    <t>Tín phiếu 28 ngày</t>
  </si>
  <si>
    <t>Reversed Repo 7 ngày</t>
  </si>
  <si>
    <t>Reversed Repo 14 ngày</t>
  </si>
  <si>
    <t>Reversed Repo 21 ngày</t>
  </si>
  <si>
    <t>Reversed Repo 28 ngày</t>
  </si>
  <si>
    <t>Reversed Repo 35 ngày</t>
  </si>
  <si>
    <t>Reversed Repo 91 ngày</t>
  </si>
  <si>
    <t>lslnh_1m</t>
  </si>
  <si>
    <t>lslnh_3m</t>
  </si>
  <si>
    <t>omo_bom_tien</t>
  </si>
  <si>
    <t>omo_hut_tien</t>
  </si>
  <si>
    <t>omo_bom_hut_rong</t>
  </si>
  <si>
    <t>tin_phieu_luu_hanh</t>
  </si>
  <si>
    <t>reverse_repo_luu_hanh</t>
  </si>
  <si>
    <t>outstanding_omo_value</t>
  </si>
  <si>
    <t xml:space="preserve"> PHÁT HÀNH OMO</t>
  </si>
  <si>
    <t>LS (%)</t>
  </si>
  <si>
    <t>GT (Tỷ)</t>
  </si>
  <si>
    <t>TỶ GIÁ VND/USD</t>
  </si>
  <si>
    <t>NVL</t>
  </si>
  <si>
    <t>LÃI SUÁT HUY ĐỘNG/CHO VAY TẠI NHTM</t>
  </si>
  <si>
    <t>LÃI SUẤT LIÊN NGÂN HÀNG</t>
  </si>
  <si>
    <t>1. THỊ TRƯỜNG CHỨNG KHOÁN VIỆT NAM</t>
  </si>
  <si>
    <t>2. THỊ TRƯỜNG CHỨNG KHOÁN QUỐC TẾ</t>
  </si>
  <si>
    <t>3. THỊ TRƯỜNG TIỀN TỆ</t>
  </si>
  <si>
    <t>PHÒNG MÔI GIỚI VÀ TƯ VẤN ĐẦU TƯ</t>
  </si>
  <si>
    <t>DỰ TRỰ NGOẠI HỐI CỦA NHNN</t>
  </si>
  <si>
    <t>I. BỐI CẢNH VĨ MÔ</t>
  </si>
  <si>
    <t>3. DỮ LIỆU THỊ TRƯỜNG TIỀN TỆ</t>
  </si>
  <si>
    <t>II. PHÂN TÍCH THỊ TRƯỜNG</t>
  </si>
  <si>
    <t>3. THỐNG KÊ GIAO DỊCH KHỐI NGOẠI - TỰ DOANH</t>
  </si>
  <si>
    <t>III. DANH MỤC CỔ PHIẾU</t>
  </si>
  <si>
    <t>MỤC LỤC</t>
  </si>
  <si>
    <t>rate-2025-08-01</t>
  </si>
  <si>
    <t>value-2025-08-01</t>
  </si>
  <si>
    <t>rate-2025-08-04</t>
  </si>
  <si>
    <t>value-2025-08-04</t>
  </si>
  <si>
    <t>rate-2025-08-05</t>
  </si>
  <si>
    <t>value-2025-08-05</t>
  </si>
  <si>
    <t>rate-2025-08-06</t>
  </si>
  <si>
    <t>value-2025-08-06</t>
  </si>
  <si>
    <t>rate-2025-08-07</t>
  </si>
  <si>
    <t>value-2025-08-07</t>
  </si>
  <si>
    <t>SJS</t>
  </si>
  <si>
    <t>NVB</t>
  </si>
  <si>
    <t>PGV</t>
  </si>
  <si>
    <t>SHS</t>
  </si>
  <si>
    <t>STB</t>
  </si>
  <si>
    <t>TPB</t>
  </si>
  <si>
    <t>DBC</t>
  </si>
  <si>
    <t>HAX</t>
  </si>
  <si>
    <t>KDH</t>
  </si>
  <si>
    <t>MSN</t>
  </si>
  <si>
    <t>HSG</t>
  </si>
  <si>
    <t>NAF</t>
  </si>
  <si>
    <t>MBS</t>
  </si>
  <si>
    <t>PNJ</t>
  </si>
  <si>
    <t>Ngân hàng, Toàn thị trường</t>
  </si>
  <si>
    <t>Dầu khí, Thương mại quốc tế</t>
  </si>
  <si>
    <t>Toàn thị trường, Đầu tư công</t>
  </si>
  <si>
    <t>Xuất nhập khẩu, Thương mại quốc tế</t>
  </si>
  <si>
    <t>VN-Index nới rộng đà tăng tuần, ghi nhận mức tăng 5.14% trong năm ngày giao dịch vừa qua. Chỉ số VN30, đại diện nhóm cổ phiếu lớn, tăng 6.24% tuần, thể hiện mức độ biến động cao hơn VN-Index. Các chỉ số khác như HNXINDEX và UPINDEX cũng tiếp tục tăng trưởng, ghi nhận mức tăng 1.97% trong tuần. Hợp đồng phái sinh VN30F1M đóng cửa 1712.0 điểm, thấp hơn VN30 cơ sở, cho thấy một mức chênh lệch. Nhìn chung, đà tăng được dẫn dắt chủ yếu bởi nhóm vốn hóa lớn, lan tỏa tích cực đến toàn thị trường.</t>
  </si>
  <si>
    <t>Thị trường chứng khoán toàn cầu chứng kiến các diễn biến không đồng nhất rõ rệt trong tuần giao dịch vừa qua. Tại thị trường Mỹ, chỉ số Dow Jones điều chỉnh -0.37%, trong khi S&amp;P 500 có dấu hiệu phục hồi nhẹ 0.01%. Khu vực Châu Âu cho thấy FTSE giảm -0.35%, còn STOXX50E phục hồi 0.23% sau giai đoạn điều chỉnh trước đó. Thị trường Châu Á lại bứt phá tích cực, chỉ số Nikkei 225 tăng ấn tượng 2.94% và SSEC cũng vươn lên 2.31%. Tổng quan, các chỉ số chứng khoán chính toàn cầu thể hiện xu hướng biến động đa chiều trong kỳ báo cáo này.</t>
  </si>
  <si>
    <t>VNINDEX đã có một tuần tăng điểm mạnh mẽ, đóng cửa tại 1572.04, tăng ấn tượng 76.83 điểm từ mức mở cửa tuần 1493.37 điểm. Giá hiện vượt xa SMA 20 tại 1515.60 và SMA 60 ở 1407.79, khẳng định xu hướng tăng tích cực đang duy trì rất mạnh mẽ. Chỉ báo RSI 14 đạt 69.93, duy trì trên ngưỡng 50, cho thấy áp lực mua vẫn chiếm ưu thế, dù có chút chững lại.
Ngưỡng mở cửa tuần 1493.37 điểm, cách giá 78 điểm, cùng Fibonacci tháng 38.2% tại 1504.53, đang tạo vùng hỗ trợ. Giá đã vượt đỉnh tháng trước 1564.92 điểm, nay trở thành hỗ trợ mạnh, chỉ cách giá đóng cửa 7 điểm. Khung quý cho thấy hỗ trợ mạnh tại ngưỡng mở cửa 1378.14 điểm; Fibonacci quý 38.2% ở 1391.40 cách 180 điểm.
Mốc hỗ trợ cốt lõi nhất cần theo dõi là 1564.92, đỉnh tháng trước, đóng vai trò quan trọng cho xu hướng tăng. Duy trì vị thế mua; mua bổ sung nếu giá điều chỉnh về 1564.92 và xuất hiện tín hiệu đảo chiều tích cực.</t>
  </si>
  <si>
    <t>Xu hướng tuần đã giảm xuống 65.70% trong phiên gần nhất, sau khi tăng mạnh từ 39.84% lên 70.45% tuần qua. Xu hướng tháng duy trì tăng ổn định từ 62.01% lên 67.02% trong tuần, đồng pha rõ rệt với sự phục hồi của xu hướng tuần. Đáng chú ý, xu hướng quý vẫn kiên định ở vùng giá trị cao 81.27%, tạo nền tảng hỗ trợ mạnh mẽ cho đà tăng của cả hai xu hướng kia.
Sự kiện này minh họa nguyên tắc chi phối, khi xu hướng quý ở mức cao 81.27% đã kìm hãm đà giảm của xu hướng tuần và tháng. Thị trường hiện tại cho thấy đà tăng bền vững, với xu hướng ngắn hạn tiếp tục khả quan, tuy nhiên cần chú ý rủi ro khi tiến gần các đỉnh cao. Do đó, khuyến nghị duy trì vị thế và thận trọng trong giao dịch, chờ đợi cơ hội mua khi các đường xu hướng điều chỉnh hợp lý.</t>
  </si>
  <si>
    <t>11:25 ngày 08/08/2025</t>
  </si>
  <si>
    <t>NGÀY 04/08/2025 - 08/08/2025</t>
  </si>
  <si>
    <t>Mở tài khoản EKYC</t>
  </si>
  <si>
    <t>Tài liệu này do Công ty Cổ phần Chứng khoán Ngân hàng Công Thương Việt Nam “VietinBank Securities” biên soạn, nhằm mục đích cung cấp thông tin tham khảo dành riêng cho nhà đầu tư là khách hàng của VietinBank Securities.
Thông tin được tổng hợp từ các nguồn được cho là đáng tin cậy tại thời điểm công bố. VietinBank Securities không cam kết hoặc bảo đảm tính chính xác, đầy đủ hay kịp thời. Nội dung có thể thay đổi mà không cần thông báo. Chúng tôi không có nghĩa vụ cập nhật khi điều kiện thị trường hoặc quy định thay đổi. Một số dữ liệu biểu đồ hoặc nhận định có thể do bên thứ ba cung cấp.
Mọi nhận định đánh giá và dự báo nếu có chỉ phản ánh quan điểm tại thời điểm phát hành. Tài liệu không phải khuyến nghị đầu tư và không phải lời mời chào mua bán hay nắm giữ bất kỳ chứng khoán nào. Khách hàng cần tự cân nhắc mục tiêu đầu tư và mức chịu đựng rủi ro của mình và có thể tham khảo ý kiến tư vấn độc lập khi cần. VietinBank Securities cùng công ty liên kết và nhân sự liên quan không chịu trách nhiệm đối với bất kỳ tổn thất hay thiệt hại nào phát sinh trực tiếp hoặc gián tiếp từ việc sử dụng tài liệu.</t>
  </si>
  <si>
    <t>Tài liệu thuộc quyền sở hữu của VietinBank Securities và mọi quyền được bảo lưu. Cấm sao chép trích dẫn tái tạo phát hành công bố chuyển giao hoặc phân phối một phần hay toàn bộ dưới bất kỳ hình thức nào kể cả điện tử và bản in khi chưa có chấp thuận bằng văn bản của VietinBank Securities. Người nhận có trách nhiệm bảo mật và chỉ sử dụng đúng mục đích được phép và tuân thủ pháp luật cùng các quy định liên quan. Việc phân phối có thể bị hạn chế tại một số khu vực pháp lý và người nhận có trách nhiệm bảo đảm tuân thủ các hạn chế đó.</t>
  </si>
  <si>
    <t>TÍCH CỰC</t>
  </si>
  <si>
    <t>TRUNG LẬP</t>
  </si>
  <si>
    <t>Tỷ giá USD hôm nay 12/8: Tăng lên mức cao tuần trước</t>
  </si>
  <si>
    <t>https://cdn1.vietnambiz.vn/1881912202208555/images/2025/08/11/usd-20250811081728845-avatar-15x10-20250811081738310.jpg?width=600&amp;height=315</t>
  </si>
  <si>
    <t>https://vietnambiz.vn/ty-gia-usd-hom-nay-128-tang-nhe-truoc-tin-lam-phat-va-thoi-han-thue-quan-my-trung-dang-den-gan-202581181738799.htm</t>
  </si>
  <si>
    <t>TIÊU CỰC</t>
  </si>
  <si>
    <t>VN-Index hướng lên vùng 1.625 điểm ngay trong tháng 8, CTCK gọi tên 6 cổ phiếu đầu ngành, có câu chuyện hỗ trợ</t>
  </si>
  <si>
    <t>https://cafefcdn.com/thumb_w/640/203337114487263232/2025/8/11/avatar1754925603260-175492560409941239967.jpg</t>
  </si>
  <si>
    <t>https://cafef.vn/vn-index-huong-len-vung-1625-diem-ngay-trong-thang-8-ctck-goi-ten-6-co-phieu-dau-nganh-co-cau-chuyen-ho-tro-18825081122204954.chn</t>
  </si>
  <si>
    <t>Dòng tiền phân hóa trong tuần VN-Index thiết lập nhịp tăng mới</t>
  </si>
  <si>
    <t>https://image.vietstock.vn/2025/08/11/dong-tien-04-08-08-2025-0.png</t>
  </si>
  <si>
    <t>http://vietstock.vn/2025/08/dong-tien-phan-hoa-trong-tuan-vn-index-thiet-lap-nhip-tang-moi-830-1340076.htm</t>
  </si>
  <si>
    <t>Bất ngờ vượt TPHCM, Bắc Ninh vươn lên đứng đầu cả nước về xuất khẩu</t>
  </si>
  <si>
    <t>https://image.vietstock.vn/2025/08/11/vietstock_s_bat-ngo-vuot-tphcm-bac-ninh-vuon-len-dung-dau-ca-nuoc-ve-xuat-khau_20250811144419.png</t>
  </si>
  <si>
    <t>http://vietstock.vn/2025/08/bat-ngo-vuot-tphcm-bac-ninh-vuon-len-dung-dau-ca-nuoc-ve-xuat-khau-768-1340014.htm</t>
  </si>
  <si>
    <t>2 kịch bản khai thác sân bay Long Thành và Tân Sơn Nhất từ năm 2026</t>
  </si>
  <si>
    <t>https://image.vietstock.vn/2025/08/11/vietstock_s_2-kich-ban-khai-thac-san-bay-long-thanh-va-tan-son-nhat-tu-nam-2026_20250811143611.png</t>
  </si>
  <si>
    <t>http://vietstock.vn/2025/08/2-kich-ban-khai-thac-san-bay-long-thanh-va-tan-son-nhat-tu-nam-2026-768-1340008.htm</t>
  </si>
  <si>
    <t>Hàng không, Hạ tầng giao thông</t>
  </si>
  <si>
    <t>Thủ tướng Chính phủ yêu cầu hoàn thành cao nhất các mục tiêu phát triển kinh tế-xã hội năm 2025</t>
  </si>
  <si>
    <t>https://image.vietstock.vn/2025/08/11/chinh-phu-ban-hanh-nghi-quyet-phien-hop-thuong-ky-thang-7.jpg</t>
  </si>
  <si>
    <t>http://vietstock.vn/2025/08/thu-tuong-chinh-phu-yeu-cau-hoan-thanh-cao-nhat-cac-muc-tieu-phat-trien-kinh-te-xa-hoi-nam-2025-761-1339980.htm</t>
  </si>
  <si>
    <t>Lãi suất tiền gửi đầu tháng 8 ổn định</t>
  </si>
  <si>
    <t>https://image.vietstock.vn/2025/08/08/lai-suat-1.png</t>
  </si>
  <si>
    <t>http://vietstock.vn/2025/08/lai-suat-tien-gui-dau-thang-8-on-dinh-757-1339354.htm</t>
  </si>
  <si>
    <t>Thủ tướng: Làm cho kinh tế tư nhân bứt phá như "khoán 10" trong nông nghiệp</t>
  </si>
  <si>
    <t>https://image.vietstock.vn/2025/08/11/1108-AVA-THU-TUONG_2245506_Large.jpg</t>
  </si>
  <si>
    <t>http://vietstock.vn/2025/08/thu-tuonglam-cho-kinh-te-tu-nhan-but-pha-nhu-khoan-10-trong-nong-nghiep-761-1339796.htm</t>
  </si>
  <si>
    <t>Chính sách tài khóa 2021-2025: Chủ động, linh hoạt, hiệu quả</t>
  </si>
  <si>
    <t>https://image.vietstock.vn/2025/08/10/vietstock_s_chinh-sach-tai-khoa-2021-2025-chu-dong-linh-hoat-hieu-qua_20250810185622.png</t>
  </si>
  <si>
    <t>http://vietstock.vn/2025/08/chinh-sach-tai-khoa-2021-2025-chu-dong-linh-hoat-hieu-qua-761-1339793.htm</t>
  </si>
  <si>
    <t>Nhà nước sẽ quyết định giá đất thay vì hoàn toàn theo nguyên tắc thị trường, chuyên gia Savills cho rằng đây là một bước điều chỉnh lớn</t>
  </si>
  <si>
    <t>https://cafefcdn.com/zoom/600_315/203337114487263232/2025/8/10/avatar1754786590608-1754786590941240146753.jpg</t>
  </si>
  <si>
    <t>https://cafef.vn/nha-nuoc-se-quyet-dinh-gia-dat-thay-vi-hoan-toan-theo-nguyen-tac-thi-truong-chuyen-gia-savills-cho-rang-day-la-mot-buoc-dieu-chinh-lon-188250810074653712.chn</t>
  </si>
  <si>
    <t>Tổng thống Mỹ ký gia hạn hoãn áp thuế với Trung Quốc thêm 90 ngày</t>
  </si>
  <si>
    <t>https://image.vietstock.vn/2025/08/12/my-gia-han-ap-thue-voi-hang-hoa-trung-quoc.jpg</t>
  </si>
  <si>
    <t>http://vietstock.vn/2025/08/tong-thong-my-ky-gia-han-hoan-ap-thue-voi-trung-quoc-them-90-ngay-775-1340297.htm</t>
  </si>
  <si>
    <t>Chứng khoán Mỹ giảm điểm chờ báo cáo lạm phát Mỹ</t>
  </si>
  <si>
    <t>https://image.vietstock.vn/2025/08/12/081225-ck-1.png</t>
  </si>
  <si>
    <t>http://vietstock.vn/2025/08/chung-khoan-my-giam-diem-cho-bao-cao-lam-phat-my-773-1340286.htm</t>
  </si>
  <si>
    <t>Ông Trump mở đường cho các quỹ hưu trí Mỹ đầu tư vào tiền điện tử và vốn cổ phần tư nhân</t>
  </si>
  <si>
    <t>https://image.vietstock.vn/2025/08/11/trump-quy-huu-tri_1639661.jpg</t>
  </si>
  <si>
    <t>http://vietstock.vn/2025/08/ong-trump-mo-duong-cho-cac-quy-huu-trimy-dau-tu-vao-tien-dien-tu-va-von-co-phan-tu-nhan-772-1340131.htm</t>
  </si>
  <si>
    <t>Thỏa thuận thương mại Mỹ - Trung sắp hết hạn, ông Trump vẫn chưa ra quyết định cuối cùng</t>
  </si>
  <si>
    <t>https://cdn.vietnambiz.vn/1881912202208555/images/2025/08/11/xi-trump-20250811155959641.png?width=700</t>
  </si>
  <si>
    <t>https://vietnambiz.vn/thoa-thuan-thuong-mai-my-trung-sap-het-han-ong-trump-van-chua-ra-quyet-dinh-cuoi-cung-2025811164471.htm</t>
  </si>
  <si>
    <t>Trung Quốc ra điều kiện để tiến tới thỏa thuận thương mại với Mỹ</t>
  </si>
  <si>
    <t>https://image.vietstock.vn/2025/08/11/chip-my-trung_947992.png</t>
  </si>
  <si>
    <t>http://vietstock.vn/2025/08/trung-quoc-ra-dieu-kien-de-tien-toi-thoa-thuan-thuong-mai-voi-my-775-1339854.htm</t>
  </si>
  <si>
    <t>Trung Quốc cáo buộc chip H20 của Nvidia gây rủi ro bảo mật, ông lớn Mỹ lập tức phản bác</t>
  </si>
  <si>
    <t>https://cdn.vietnambiz.vn/1881912202208555/images/2025/08/11/crawl-20250811072318315-20250811072318325.jpg?width=700</t>
  </si>
  <si>
    <t>https://vietnambiz.vn/trung-quoc-cao-buoc-chip-h20-cua-nvidia-gay-rui-ro-bao-mat-ong-lon-my-lap-tuc-phan-bac-202581173052262.htm</t>
  </si>
  <si>
    <t>Vừa bị Ấn Độ 'quay lưng', Nga lập tức mạnh tay hạ giá dầu cho 'khách sộp' mới là quốc gia đang mua hơn 11 triệu thùng/ngày</t>
  </si>
  <si>
    <t>https://cafefcdn.com/thumb_w/640/203337114487263232/2025/8/9/avatar1754743193315-1754743194111131487312.png</t>
  </si>
  <si>
    <t>https://cafef.vn/vua-bi-an-do-quay-lung-nga-lap-tuc-manh-tay-ha-gia-dau-cho-khach-sop-moi-la-quoc-gia-dang-mua-hon-11-trieu-thung-ngay-188250809194144795.chn</t>
  </si>
  <si>
    <t>Hàng loạt quan chức thay đổi thái độ, khả năng Fed cắt giảm lãi suất vào tháng 9 tăng cao: Do đâu?</t>
  </si>
  <si>
    <t>https://cafefcdn.com/zoom/600_315/203337114487263232/2025/8/9/avatar1754734690088-17547346908361135179256.png</t>
  </si>
  <si>
    <t>https://cafef.vn/hang-loat-quan-chuc-thay-doi-thai-do-kha-nang-fed-cat-giam-lai-suat-vao-thang-9-tang-cao-do-dau-188250809171923172.chn</t>
  </si>
  <si>
    <t>Dòng vốn "khủng" đổ vào trái phiếu doanh nghiệp Mỹ</t>
  </si>
  <si>
    <t>https://image.vietstock.vn/2025/08/09/pho-wwall.png</t>
  </si>
  <si>
    <t>http://vietstock.vn/2025/08/dong-von-khung-do-vao-trai-phieu-doanh-nghiep-my-773-1339741.htm</t>
  </si>
  <si>
    <t>Nền kinh tế đang được ưu tiên tăng trưởng song đối mặt nhiều áp lực vĩ mô. Chính sách tiền tệ nới lỏng, tài khóa hỗ trợ cùng đầu tư công được đẩy mạnh. Tuy nhiên, áp lực tỷ giá còn lớn cùng rủi ro tín dụng bất động sản. Tín dụng ngân hàng tập trung vào bất động sản gây quan ngại rủi ro. Mục tiêu tăng trưởng cao yêu cầu kiểm soát chặt chẽ các thách thức vĩ mô.</t>
  </si>
  <si>
    <t>Có nhiều tín hiệu đan xen ảnh hưởng đến bức tranh kinh tế vĩ mô. Việc nới lỏng chính sách tiền tệ hỗ trợ cùng giảm căng thẳng thương mại. Nhưng những lo ngại bảo mật công nghệ và rủi ro tài chính phát sinh. Điều này giúp giảm áp lực thương mại, song công nghệ đối mặt trở ngại. Do đó, bức tranh kinh tế đòi hỏi sự cân bằng trong chính sách vĩ mô.</t>
  </si>
  <si>
    <t>Thanh khoản bùng nổ, VN-Index vượt ngưỡng 1.600 điểm: Ngành chứng khoán hưởng lợi ra sao?</t>
  </si>
  <si>
    <t>Thanh khoản tăng mạnh với giá trị khớp lệnh HOSE vượt 70.000 tỷ đồng hỗ trợ môi giới chứng khoán. Tự doanh và cho vay ký quỹ tăng trưởng tốt, với dư nợ 208,3 nghìn tỷ đồng. Vốn hóa ngành chứng khoán tăng 13% nhờ kỳ vọng nâng hạng thị trường.</t>
  </si>
  <si>
    <t>https://cdn.vietnambiz.vn/1881912202208555/images/2025/08/12/screenshot-2025-08-12-094852-20250812100203889.png?width=700</t>
  </si>
  <si>
    <t>https://vietnambiz.vn/thanh-khoan-bung-no-vn-index-vuot-nguong-1600-diem-nganh-chung-khoan-huong-loi-ra-sao-2025812101744157.htm</t>
  </si>
  <si>
    <t>Nhịp đập Thị trường 12/08: Điều chỉnh nhanh chóng, nhóm trụ nỗ lực giữ điểm</t>
  </si>
  <si>
    <t>VN-Index giằng co, giảm nhẹ 0.32 điểm, nhóm trụ như VCB, BID nỗ lực giữ điểm. Thanh khoản toàn thị trường đạt 24.3 ngàn tỷ đồng, khối ngoại bán ròng 699 tỷ đồng. Bất động sản chịu áp lực giảm mạnh, khiến thị trường điều chỉnh sau phiên mở cửa hưng phấn.</t>
  </si>
  <si>
    <t>https://image.vietstock.vn/2025/08/12/nhip-dap-12-08-2025-7.png</t>
  </si>
  <si>
    <t>http://vietstock.vn/2025/08/nhip-dap-thi-truong-1208-dieu-chinh-nhanh-chong-nhom-tru-no-luc-giu-diem-1636-1340353.htm</t>
  </si>
  <si>
    <t>Toàn thị trường, Ngân hàng, Bất động sản</t>
  </si>
  <si>
    <t>NHNN bơm ròng hơn 11 ngàn tỷ đồng trên thị trường mở</t>
  </si>
  <si>
    <t>NHNN bơm ròng 11,957 tỷ đồng trên thị trường mở, tập trung vào kênh mua kỳ hạn. Lãi suất liên ngân hàng qua đêm tăng lên 6.25%/năm. USD Index giảm do lo ngại kinh tế Mỹ và kỳ vọng Fed cắt giảm lãi suất.</t>
  </si>
  <si>
    <t>https://image.vietstock.vn/2025/08/12/omo-ngay-12-08.png</t>
  </si>
  <si>
    <t>http://vietstock.vn/2025/08/nhnn-bom-rong-hon-11-ngan-ty-dong-tren-thi-truong-mo-757-1340396.htm</t>
  </si>
  <si>
    <t>Chuyên gia: NHNN đang phát đi tín hiệu nới lỏng, tỷ giá có thể chịu áp lực tới năm 2026</t>
  </si>
  <si>
    <t>NHNN ưu tiên hỗ trợ tăng trưởng với nới room tín dụng và giảm lãi suất cho vay.  VND đã mất giá khoảng 3,2% so với tỷ giá chính thức, dư địa điều hành chỉ còn 1,5-2%. Sức ép tỷ giá sẽ còn lớn đến cuối năm và sang cả năm 2026.</t>
  </si>
  <si>
    <t>https://cdn.vietnambiz.vn/1881912202208555/images/2025/08/12/unknown-10-20250812083822248.jpg?width=700</t>
  </si>
  <si>
    <t>https://vietnambiz.vn/chuyen-gia-nhnn-dang-phat-di-tin-hieu-noi-long-ty-gia-co-the-chiu-ap-luc-toi-nam-2026-202581284015812.htm</t>
  </si>
  <si>
    <t>Việt Nam-Hàn Quốc hướng tới mục tiêu kim ngạch thương mại 150 tỷ vào năm 2030</t>
  </si>
  <si>
    <t>Việt Nam và Hàn Quốc đặt mục tiêu kim ngạch thương mại 150 tỷ USD vào năm 2030. Hai nước sẽ triển khai kế hoạch hành động song phương thúc đẩy hợp tác thương mại, công nghiệp và năng lượng. Việt Nam mong muốn Hàn Quốc đầu tư vào năng lượng tái tạo, năng lượng mới và điện hạt nhân.</t>
  </si>
  <si>
    <t>https://image.vietstock.vn/2025/08/12/kim-ngach-thuong-mai-viet-nam-va-han-quoc.jpg</t>
  </si>
  <si>
    <t>http://vietstock.vn/2025/08/viet-nam-han-quoc-huong-toi-muc-tieu-kim-ngach-thuong-mai-150-ty-vao-nam-2030-768-1340315.htm</t>
  </si>
  <si>
    <t>Thương mại quốc tế, Công nghiệp, Năng lượng tái tạo, Năng lượng, Điện</t>
  </si>
  <si>
    <t>Đồng USD tăng giá trước tin lạm phát Mỹ, tỷ giá ngân hàng lên 26.448 VND/USD. Chỉ số DXY đạt 98,52 điểm, Euro tăng nhẹ so với USD. Các ngân hàng tăng giá mua bán USD, với Techcombank tăng 49 đồng.</t>
  </si>
  <si>
    <t>Ngoại hối, Ngân hàng</t>
  </si>
  <si>
    <t>VN-Index dự báo biến động 1.500-1.625 điểm tháng 8, hưởng lợi từ nới lỏng vĩ mô. Tỷ giá USD/VND hạ nhiệt quý 4 nhờ nguồn cung USD dồi dào. Cổ phiếu tiềm năng tháng 8 gồm HCM, HPG, VCG, BSR, NLG, VIB.</t>
  </si>
  <si>
    <t>Toàn thị trường, Chứng khoán, Thép, Xây dựng, Dầu khí, Bất động sản, Ngân hàng</t>
  </si>
  <si>
    <t>VN-Index tăng 6% lên 1.584,95 điểm, thanh khoản HOSE gần 50,6 ngàn tỷ đồng/phiên.  Dòng tiền phân hóa mạnh mẽ, ngành thủy sản tăng ấn tượng hơn 49% đến 79%.  Thanh khoản HNX sụt giảm cả giá trị và khối lượng giao dịch.</t>
  </si>
  <si>
    <t>Toàn thị trường, Thủy sản</t>
  </si>
  <si>
    <t>Chứng khoán duy trì sắc xanh, thanh khoản toàn thị trường trên 51.000 tỷ đồng</t>
  </si>
  <si>
    <t>Phiên 11/8, VN-Index tăng 11,91 điểm, MSN, GVR, MBB dẫn dắt thị trường. Khối ngoại bán ròng 620 tỷ đồng tại HOSE, tập trung HPG, FPT. Nhiều ngành như ngân hàng, bất động sản, công nghiệp đều ghi nhận sắc xanh.</t>
  </si>
  <si>
    <t>https://cdn.vietnambiz.vn/1881912202208555/images/2025/08/11/gi-tr-giao-dch-19-20250811151623529.png?width=700</t>
  </si>
  <si>
    <t>https://vietnambiz.vn/co-phieu-bat-dong-san-dong-loat-hut-tien-vn-index-tang-gan-9-diem-202581195513340.htm</t>
  </si>
  <si>
    <t>Toàn thị trường, Bán lẻ, Cao su, Ngân hàng, Thép, Công nghệ, Bất động sản, Công nghiệp</t>
  </si>
  <si>
    <t>Tháng 7/2025, Bắc Ninh xuất khẩu 8,68 tỷ USD, vượt TPHCM 7,81 tỷ USD. 7 tháng đầu năm, TPHCM dẫn đầu xuất khẩu 53,08 tỷ USD, Bắc Ninh thứ hai 48,62 tỷ USD. Bộ Công Thương đẩy mạnh đàm phán thương mại, tận dụng FTA, tìm kiếm thị trường mới.</t>
  </si>
  <si>
    <t>Long Thành khai thác 100% quốc tế, Tân Sơn Nhất 95% nội địa.  Phương án 1 tối ưu nguồn lực, biến Long Thành thành trung tâm trung chuyển.  Phương án 2 phân mảnh, giảm cạnh tranh, có thể mất 8,8% sản lượng.</t>
  </si>
  <si>
    <t>Các ngân hàng đang cho vay bất động sản ra sao?</t>
  </si>
  <si>
    <t>Tín dụng bất động sản tăng mạnh chiếm 18,5% tổng dư nợ, Techcombank dẫn đầu với 227.500 tỷ đồng. Vay đảo nợ trái phiếu và nhu cầu mua nhà là nguyên nhân chính đẩy mạnh dòng vốn. Điều này tiềm ẩn rủi ro tăng giá tài sản, ảnh hưởng chất lượng tài sản ngân hàng.</t>
  </si>
  <si>
    <t>https://cdn.vietnambiz.vn/1881912202208555/images/2025/08/11/screen-shot-2025-08-11-at-104900-20250811111603106.png?width=700</t>
  </si>
  <si>
    <t>https://vietnambiz.vn/cac-ngan-hang-dang-cho-vay-bat-dong-san-ra-sao-20258811201159.htm</t>
  </si>
  <si>
    <t>Ngân hàng, Bất động sản</t>
  </si>
  <si>
    <t>Chính phủ yêu cầu hoàn thành mục tiêu tăng trưởng GDP 8.3-8.5%, kiểm soát lạm phát dưới 4.5%. Đẩy mạnh giải ngân vốn đầu tư công, phấn đấu trên 60% đến hết quý 3. Rà soát kế hoạch đầu tư công trung hạn 2026-2030, không quá 3.000 dự án.</t>
  </si>
  <si>
    <t xml:space="preserve">Lãi suất tiền gửi tháng 8 ổn định, Eximbank tăng trên 12 tháng lên 5.5%/năm. TPBank điều chỉnh tăng lãi suất các kỳ hạn dưới 12 tháng khoảng 0.1%. Ngân hàng Nhà nước yêu cầu giảm lãi suất, dự báo có thể giảm 0.5% nếu Fed hạ lãi suất.
</t>
  </si>
  <si>
    <t>Dệt may ghi nhận tín hiệu tích cực với kim ngạch xuất khẩu tăng 9%</t>
  </si>
  <si>
    <t xml:space="preserve">Xuất khẩu dệt may 7 tháng đạt 26,33 tỷ USD, tăng 9% so năm trước. Để đạt mục tiêu, cần xuất khẩu hơn 4 tỷ USD mỗi tháng còn lại. Doanh nghiệp cần liên kết chuỗi, thích ứng với thay đổi và mở rộng thị trường.
</t>
  </si>
  <si>
    <t>https://image.vietstock.vn/2025/08/11/kim-ngach-xuat-khau-hang-det-may.jpg</t>
  </si>
  <si>
    <t>http://vietstock.vn/2025/08/det-may-ghi-nhan-tin-hieu-tich-cuc-voi-kim-ngach-xuat-khau-tang-9-768-1339808.htm</t>
  </si>
  <si>
    <t>Dệt may, Xuất nhập khẩu</t>
  </si>
  <si>
    <t>Bất động sản, chứng khoán hút vốn ‘khủng’ từ ngân hàng có đáng lo ngại?</t>
  </si>
  <si>
    <t xml:space="preserve">Tổng dư nợ bất động sản tại 14 ngân hàng đạt 891 nghìn tỷ đồng vào tháng 6/2025. Tín dụng chứng khoán của 40 công ty đạt mức kỷ lục 285 nghìn tỷ đồng vào cuối quý II. Các chuyên gia cảnh báo rủi ro với tín dụng bất động sản, cần kiểm soát chặt chẽ.
</t>
  </si>
  <si>
    <t>https://image.vietstock.vn/2025/08/11/bat-dong-san-hut-von-manh.jpg</t>
  </si>
  <si>
    <t>http://vietstock.vn/2025/08/bat-dong-san-chung-khoan-hut-von-8216khung8217-tu-ngan-hang-co-dang-lo-ngai-757-1339804.htm</t>
  </si>
  <si>
    <t>Bất động sản, Chứng khoán, Ngân hàng</t>
  </si>
  <si>
    <t xml:space="preserve">Thủ tướng mong muốn kinh tế tư nhân đột phá như "khoán 10" để đạt mục tiêu 8.5%. Cần gỡ vướng mắc thể chế, tạo niềm tin, thúc đẩy 5 triệu hộ thành doanh nghiệp. Chương trình và Quỹ sẽ ra đời, cùng với bộ chỉ số đo lường, để hỗ trợ phát triển mạnh mẽ.
</t>
  </si>
  <si>
    <t>Kinh tế tư nhân, Nông nghiệp, Toàn thị trường</t>
  </si>
  <si>
    <t xml:space="preserve">Chính sách tài khóa 2021-2025 đạt kết quả tích cực, thu ngân sách dự kiến đạt 9,3 triệu tỷ đồng. Bộ đã miễn, giảm, gia hạn thuế, phí khoảng 840 nghìn tỷ đồng nhằm hỗ trợ doanh nghiệp và người dân. Bội chi bình quân giai đoạn 2021-2024 khoảng 3% GDP, nợ công giảm còn 34,7% GDP năm 2024.
</t>
  </si>
  <si>
    <t>Chính sách tài khóa, Doanh nghiệp, Toàn thị trường</t>
  </si>
  <si>
    <t>Góc nhìn chuyên gia: Chứng khoán vào giai đoạn Ổn định và Tăng tốc, nhưng không loại trừ khả năng điều chỉnh ngắn hạn</t>
  </si>
  <si>
    <t xml:space="preserve">VN-Index tăng 6% đạt 1.584,95 điểm, lập kỷ lục mới với phiên giao dịch 3,2 tỷ cổ phiếu. Các chuyên gia dự báo thị trường có thể điều chỉnh, về quanh 1.500-1.520 điểm, nhưng xu hướng tăng vẫn tiếp diễn. Nhà đầu tư nên theo dõi dòng tiền, cân nhắc chốt lời ở các cổ phiếu tăng nóng.
</t>
  </si>
  <si>
    <t>https://cafefcdn.com/thumb_w/640/203337114487263232/2025/8/10/avatar1754803463488-17548034641701551263480.jpeg</t>
  </si>
  <si>
    <t>https://cafef.vn/goc-nhin-chuyen-gia-chung-khoan-vao-giai-doanon-dinh-va-tang-toc-nhung-khong-loai-tru-kha-nang-dieu-chinh-ngan-han-188250810122536606.chn</t>
  </si>
  <si>
    <t>Chứng khoán, Toàn thị trường</t>
  </si>
  <si>
    <t>Nhà nước định giá đất thay đổi lớn, cần dữ liệu đủ 14 vùng miền. Thiếu tham chiếu thị trường khiến doanh nghiệp dự báo chi phí sử dụng đất khó khăn. Xây dựng bảng giá đất chi tiết từng thửa cần lộ trình 14 tỉnh thành.</t>
  </si>
  <si>
    <t>Bất động sản, Quản lý nhà nước</t>
  </si>
  <si>
    <t>Mỹ siết chặt phòng chống trốn thuế quan và gian lận thương mại</t>
  </si>
  <si>
    <t>Mỹ tăng cường phòng chống trốn thuế quan và gian lận thương mại, với Bộ Tư pháp mở rộng sử dụng "yêu cầu điều tra dân sự". Từ tháng 1/2025 đến cuối tháng 6, CBP đã thu được 108 tỷ USD tiền thuế quan. Số người tố giác gian lận thương mại đã tăng gấp ba lần từ đầu năm.</t>
  </si>
  <si>
    <t>https://image.vietstock.vn/2025/08/12/siet-kiem-tra.png</t>
  </si>
  <si>
    <t>http://vietstock.vn/2025/08/my-siet-chat-phong-chong-tron-thue-quan-va-gian-lan-thuong-mai-775-1340447.htm</t>
  </si>
  <si>
    <t>Thương mại quốc tế, Thuế, Chính phủ</t>
  </si>
  <si>
    <t>Ông Trump “quay xe”, ca ngợi CEO Intel sau khi yêu cầu từ chức</t>
  </si>
  <si>
    <t>Ông Trump gặp CEO Intel Lip-Bu Tan vài ngày sau yêu cầu từ chức, cổ phiếu Intel tăng 2%. Ông Tan khẳng định cam kết thúc đẩy lợi ích an ninh quốc gia Mỹ. Intel đang gặp khó khăn, không đạt tiến triển AI và "đốt tiền" xây nhà máy chip.</t>
  </si>
  <si>
    <t>https://image.vietstock.vn/2025/08/12/ong-trump-12-08.png</t>
  </si>
  <si>
    <t>http://vietstock.vn/2025/08/ong-trump-quay-xe-ca-ngoi-ceo-intel-sau-khi-yeu-cau-tu-chuc-773-1340387.htm</t>
  </si>
  <si>
    <t>Công nghệ, Bán dẫn, Trí tuệ nhân tạo</t>
  </si>
  <si>
    <t>Tổng thống Trump gia hạn hoãn thuế với Trung Quốc thêm 90 ngày, tới giữa tháng 11/2025. Quyết định này diễn ra sau vòng đàm phán thương mại mới nhất và tạm hoãn mức thuế quan cao đã từng lên tới 145%. Ông cũng thúc Trung Quốc mua gấp bốn lần lượng đậu nành Mỹ.</t>
  </si>
  <si>
    <t>Thương mại quốc tế, Nông nghiệp</t>
  </si>
  <si>
    <t>Chứng khoán Mỹ giảm điểm, Dow Jones rớt 200.52 điểm, S&amp;P 500 mất 0.25%. CPI dự kiến tăng 2.8%, CPI cốt lõi tăng 3.1% so với cùng kỳ. Nhà đầu tư chờ báo cáo lạm phát, bỏ qua sắc lệnh gia hạn thuế quan.</t>
  </si>
  <si>
    <t>Toàn thị trường, Chứng khoán</t>
  </si>
  <si>
    <t>Từ "thiên đường công nghệ" đến "kỷ nguyên im lặng": Sự thay đổi đau đớn ở Thung lũng Silicon</t>
  </si>
  <si>
    <t>Thung lũng Silicon chuyển mình từ "thiên đường công nghệ" sang "kỷ nguyên im lặng" ảm đạm. Google, Meta cắt giảm phúc lợi, sa thải 3/4 nhân viên, gia tăng áp lực. Các ông lớn công nghệ giờ quan liêu, cồng kềnh, nhân viên lo sợ AI thay thế việc làm.</t>
  </si>
  <si>
    <t>https://image.vietstock.vn/2025/08/11/cong-nghe.png</t>
  </si>
  <si>
    <t>http://vietstock.vn/2025/08/tu-thien-duong-cong-nghe-den-ky-nguyen-im-lang-su-thay-doi-dau-don-o-thung-lung-silicon-4264-1339985.htm</t>
  </si>
  <si>
    <t>Công nghệ, Trí tuệ nhân tạo</t>
  </si>
  <si>
    <t>Sắc lệnh hành pháp của ông Trump mở cửa thị trường hưu trí 9.000 tỷ USD cho tài sản thay thế. Điều này cho phép 90 triệu người Mỹ tiếp cận tiền điện tử và vốn cổ phần tư nhân. Tuy nhiên, người lao động đối mặt rủi ro thanh khoản thấp, phí cao và biến động.</t>
  </si>
  <si>
    <t>Tài chính, Tiền điện tử, Quỹ đầu tư</t>
  </si>
  <si>
    <t>Thỏa thuận đình chiến thuế quan Mỹ-Trung sắp hết hạn, có thể tăng lên 145% và 125%. Trung Quốc cam kết mua 200 tỷ USD hàng hóa Mỹ, giảm 12,6% xuất khẩu. Mỹ cân nhắc thuế quan với dầu thô Nga, Trung Quốc khẳng định hợp tác là chính đáng.</t>
  </si>
  <si>
    <t>Thương mại quốc tế, Dầu khí</t>
  </si>
  <si>
    <t>Bộ trưởng Tài chính Mỹ gợi ý điều kiện để được giảm thuế đối ứng</t>
  </si>
  <si>
    <t>Thuế quan Mỹ có thể giảm nếu cán cân thương mại cải thiện, với mục tiêu tái cân bằng thâm hụt 1.18 ngàn tỷ USD năm 2024. Nhật Bản cam kết đầu tư 550 tỷ USD và chấp nhận thuế 15% cho hàng hóa. Mỹ cần thu hút đầu tư nước ngoài để giữ vị thế đồng USD mạnh.</t>
  </si>
  <si>
    <t>https://image.vietstock.vn/2025/08/11/scott.png</t>
  </si>
  <si>
    <t>http://vietstock.vn/2025/08/bo-truong-tai-chinh-my-goi-y-dieu-kien-de-duoc-giam-thue-doi-ung-775-1340000.htm</t>
  </si>
  <si>
    <t>Thương mại quốc tế, Chính sách tài khóa, Đầu tư quốc tế, Ngoại hối</t>
  </si>
  <si>
    <t>Mỹ thu hàng chục tỷ USD thuế quan mỗi tháng, nên chi tiêu sao cho hợp lý: Trả nợ công hay hoàn cho dân?</t>
  </si>
  <si>
    <t>Chính phủ Mỹ thu gần 100 tỷ USD thuế quan từ tháng 4 đến tháng 7. Số tiền này giúp giảm thâm hụt ngân sách, nhưng chưa đủ trả nợ công. Việc phân phát séc hoàn thuế có thể làm tăng thâm hụt và lạm phát.</t>
  </si>
  <si>
    <t>https://cdn.vietnambiz.vn/1881912202208555/images/2025/08/11/getty-20250811112633710.png?width=700</t>
  </si>
  <si>
    <t>https://vietnambiz.vn/my-thu-hang-chuc-ty-usd-thue-quan-moi-thang-nen-chi-tieu-sao-cho-hop-ly-tra-no-cong-hay-hoan-cho-dan-2025811112949196.htm</t>
  </si>
  <si>
    <t>Chính sách tài khóa, Thuế, Toàn thị trường</t>
  </si>
  <si>
    <t>Một quan chức Fed ủng hộ giảm lãi suất 3 lần</t>
  </si>
  <si>
    <t>Phó chủ tịch Fed Bowman ủng hộ hạ lãi suất ba lần, tin thuế quan không gây sốc lạm phát.
Bà Bowman bỏ phiếu cắt giảm, nhưng đa số Fed giữ nguyên lãi suất chờ thêm dữ liệu.
Fed đối mặt thách thức cân bằng việc làm và lạm phát, lo ngại "đình lạm".</t>
  </si>
  <si>
    <t>https://image.vietstock.vn/2025/08/11/bowman.png</t>
  </si>
  <si>
    <t>http://vietstock.vn/2025/08/mot-quan-chuc-fed-ung-ho-giam-lai-suat-3-lan-775-1339959.htm</t>
  </si>
  <si>
    <t>Ngân hàng trung ương, Chính sách tiền tệ, Toàn thị trường</t>
  </si>
  <si>
    <t>Cơn sốt AI sản sinh hàng chục tỷ phú mới, vượt xa thời bong bóng dot-com</t>
  </si>
  <si>
    <t>Cơn sốt AI tạo ra 498 kỳ lân giá trị 2.7 nghìn tỷ USD, vượt bong bóng dot-com. Nhiều tỷ phú AI mới nổi, tài sản chưa niêm yết khó chuyển tiền mặt. Thị trường bất động sản San Francisco tăng mạnh, hé mở cơ hội quản lý tài sản.</t>
  </si>
  <si>
    <t>https://image.vietstock.vn/2025/08/11/ty-phu-ai.png</t>
  </si>
  <si>
    <t>http://vietstock.vn/2025/08/con-sot-ai-san-sinh-hang-chuc-ty-phu-moi-vuot-xa-thoi-bong-bong-dot-com-775-1339923.htm</t>
  </si>
  <si>
    <t>Trí tuệ nhân tạo, Bất động sản, Quản lý tài sản</t>
  </si>
  <si>
    <t>Huawei ra mắt pin xe điện chạy gần 2.900km chỉ sau 5 phút sạc, nhắm trở thành 'Bosch của Trung Quốc' dù không tự làm bất kỳ chiếc xe nào</t>
  </si>
  <si>
    <t>Huawei đang phát triển pin thể rắn với phạm vi 3.000 km và sạc 5 phút. Công nghệ này có mật độ năng lượng 400–500 Wh/kg, gấp 2-3 lần pin truyền thống. Huawei hướng tới trở thành "phiên bản Bosch của Trung Quốc" trong ngành ô tô.</t>
  </si>
  <si>
    <t>https://cafefcdn.com/thumb_w/640/203337114487263232/2025/8/11/avatar1754887494137-17548874954061593570166.jpg</t>
  </si>
  <si>
    <t>https://cafef.vn/huawei-ra-mat-pin-xe-dien-chay-gan-2900km-chi-sau-5-phut-sac-nham-tro-thanh-bosch-cua-trung-quoc-du-khong-tu-lam-bat-ky-chiec-xe-nao-188250811114543108.chn</t>
  </si>
  <si>
    <t>Ô tô, Công nghệ, Năng lượng</t>
  </si>
  <si>
    <t>Thỏa thuận chưa từng có: Nvidia, AMD chia 15% doanh thu chip ở Trung Quốc cho Chính phủ Mỹ</t>
  </si>
  <si>
    <t>Nvidia, AMD đồng ý chia 15% doanh thu chip Trung Quốc cho Mỹ. Đổi lại, họ được phép xuất khẩu chip H20 và MI308 sang thị trường này. Thỏa thuận này có thể là ngoại lệ đàm phán của chính quyền Trump.</t>
  </si>
  <si>
    <t>https://image.vietstock.vn/2025/08/11/amd_107978.png</t>
  </si>
  <si>
    <t>http://vietstock.vn/2025/08/thoa-thuan-chua-tung-co-nvidia-amd-chia-15-doanh-thu-chip-o-trung-quoc-cho-chinh-phu-my-775-1339879.htm</t>
  </si>
  <si>
    <t>Bán dẫn, Công nghệ, Thương mại quốc tế</t>
  </si>
  <si>
    <t xml:space="preserve">Trung Quốc yêu cầu Mỹ nới lỏng hạn chế xuất khẩu chip AI làm điều kiện thương mại. Bắc Kinh muốn Washington giảm kiểm soát chip HBM, một linh kiện then chốt. Các biện pháp của Mỹ cản trở sự phát triển của các công ty Trung Quốc như Huawei.
</t>
  </si>
  <si>
    <t>Thương mại quốc tế, Bán dẫn, Trí tuệ nhân tạo, Công nghệ</t>
  </si>
  <si>
    <t xml:space="preserve">Nvidia bác bỏ cáo buộc từ CCTV về chip H20, khẳng định không có "cửa hậu" hay đe dọa an ninh. Trung Quốc lại chỉ trích chip, trong khi Nvidia muốn xuất khẩu nhiều chip hơn sang thị trường lớn. Thị trường Trung Quốc có thể mang lại doanh thu 8 tỷ USD nếu không bị hạn chế xuất khẩu.
</t>
  </si>
  <si>
    <t xml:space="preserve">Dầu Urals được chào bán với mức chênh lệch 1,50 USD/thùng so với Brent, thu hút sự chú ý của Trung Quốc. Trung Quốc nhập khẩu 11,2-11,5 triệu thùng dầu thô/ngày và có thể mua thêm dầu Nga. Mỹ cảnh báo áp thuế, chuyên gia cho rằng Trung Quốc khó hấp thụ hết lượng dầu dư thừa.
</t>
  </si>
  <si>
    <t xml:space="preserve">Quan chức Fed lo ngại thị trường lao động, có thể giảm lãi suất vào tháng 9 tới đây. Dữ liệu việc làm yếu kém, tỷ lệ thất nghiệp 4,2% khiến họ lo lắng hơn trước kia. Thị trường tài chính dự đoán Fed sẽ giảm ít nhất 0,5% lãi suất năm 2025.
</t>
  </si>
  <si>
    <t xml:space="preserve">Dòng vốn 11.6 tỷ USD đổ vào trái phiếu doanh nghiệp Mỹ trong tuần từ 30/07 đến 06/08. Dù kinh tế chậm lại, nhà đầu tư vẫn lạc quan, đẩy giá trái phiếu lên cao nhất từ cuối 2020. Tuy nhiên, một số chuyên gia lo ngại định giá quá cao, bỏ qua rủi ro và thách thức hiện tại.
</t>
  </si>
  <si>
    <t>Tài chính, Chứng khoán</t>
  </si>
  <si>
    <t>Ông Trump yêu cầu CEO Intel từ chức ngay lập tức vì mối liên hệ với Trung Quốc</t>
  </si>
  <si>
    <t xml:space="preserve">Ông Trump yêu cầu CEO Intel từ chức vì liên kết với Trung Quốc, cổ phiếu công ty giảm hơn 3%. Thượng nghị sĩ Cotton chỉ ra các giao dịch kinh doanh của CEO, gây áp lực lớn. Intel đã nhận hàng tỷ USD từ chính phủ, cổ phiếu giảm 60% từ đầu năm trước.
</t>
  </si>
  <si>
    <t>https://image.vietstock.vn/2025/08/08/ong-tan.png</t>
  </si>
  <si>
    <t>http://vietstock.vn/2025/08/ong-trump-yeu-cau-ceo-intel-tu-chuc-ngay-lap-tuc-vi-moi-lien-he-voi-trung-quoc-773-1339340.htm</t>
  </si>
  <si>
    <t>Công nghệ, Đầu tư quốc tế, Chứng khoán</t>
  </si>
  <si>
    <t>Apple đối mặt với làn sóng “chảy máu” nhân tài AI</t>
  </si>
  <si>
    <t>Apple mất khoảng một tá chuyên gia AI về tay Meta, OpenAI, xAI. Ruoming Pang, người đứng đầu nhóm mô hình nền tảng, chuyển sang Meta nhận thưởng lớn. Tim Cook cam kết đầu tư AI, nhưng Siri vẫn chậm cập nhật với các mô hình tiên tiến.</t>
  </si>
  <si>
    <t>https://image.vietstock.vn/2025/08/08/apple.png</t>
  </si>
  <si>
    <t>http://vietstock.vn/2025/08/apple-doi-mat-voi-lan-song-chay-mau-nhan-tai-ai-773-1339322.htm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</si>
</sst>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dd\-mm"/>
    <numFmt numFmtId="165" formatCode="0.0%"/>
    <numFmt numFmtId="166" formatCode="h:mm:ss\ dd/mm/yyyy"/>
  </numFmts>
  <fonts count="35"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
      <b/>
      <sz val="18"/>
      <color theme="0"/>
      <name val="Calibri"/>
      <family val="2"/>
      <scheme val="minor"/>
    </font>
    <font>
      <sz val="18"/>
      <color theme="0"/>
      <name val="Calibri"/>
      <family val="2"/>
      <scheme val="minor"/>
    </font>
    <font>
      <b/>
      <u/>
      <sz val="10"/>
      <color rgb="FFC00000"/>
      <name val="Calibri"/>
      <family val="2"/>
      <scheme val="minor"/>
    </font>
    <font>
      <sz val="8"/>
      <name val="Calibri"/>
      <family val="2"/>
      <scheme val="minor"/>
    </font>
    <font>
      <sz val="8"/>
      <color theme="1"/>
      <name val="Calibri"/>
      <family val="2"/>
      <scheme val="minor"/>
    </font>
    <font>
      <b/>
      <sz val="11"/>
      <color theme="3"/>
      <name val="Calibri"/>
      <family val="2"/>
      <scheme val="minor"/>
    </font>
    <font>
      <b/>
      <sz val="11"/>
      <color theme="1"/>
      <name val="Calibri"/>
      <family val="2"/>
      <scheme val="minor"/>
    </font>
    <font>
      <sz val="9"/>
      <color rgb="FF11588C"/>
      <name val="Calibri"/>
      <family val="2"/>
      <scheme val="minor"/>
    </font>
    <font>
      <sz val="9"/>
      <name val="Calibri"/>
      <family val="2"/>
      <scheme val="minor"/>
    </font>
    <font>
      <b/>
      <sz val="10"/>
      <color rgb="FF11588C"/>
      <name val="Calibri"/>
      <family val="2"/>
      <scheme val="minor"/>
    </font>
    <font>
      <b/>
      <sz val="18"/>
      <color rgb="FF11588C"/>
      <name val="Calibri"/>
      <family val="2"/>
      <scheme val="minor"/>
    </font>
    <font>
      <b/>
      <sz val="9"/>
      <color theme="1"/>
      <name val="Calibri"/>
      <family val="2"/>
      <scheme val="minor"/>
    </font>
    <font>
      <b/>
      <sz val="10"/>
      <color rgb="FF033F64"/>
      <name val="Calibri"/>
      <family val="2"/>
      <scheme val="minor"/>
    </font>
    <font>
      <sz val="11"/>
      <color rgb="FFFF0000"/>
      <name val="Calibri"/>
      <family val="2"/>
      <scheme val="minor"/>
    </font>
    <font>
      <b/>
      <u/>
      <sz val="10"/>
      <color rgb="FFB41C49"/>
      <name val="Calibri"/>
      <family val="2"/>
      <scheme val="minor"/>
    </font>
    <font>
      <b/>
      <sz val="10"/>
      <color theme="0"/>
      <name val="Calibri"/>
      <family val="2"/>
      <scheme val="minor"/>
    </font>
    <font>
      <sz val="11"/>
      <color rgb="FF00B050"/>
      <name val="Calibri"/>
      <family val="2"/>
      <scheme val="minor"/>
    </font>
    <font>
      <b/>
      <sz val="8"/>
      <color theme="1"/>
      <name val="Calibri"/>
      <family val="2"/>
      <scheme val="minor"/>
    </font>
    <font>
      <b/>
      <sz val="11"/>
      <color rgb="FF033F64"/>
      <name val="Calibri"/>
      <family val="2"/>
      <scheme val="minor"/>
    </font>
    <font>
      <b/>
      <sz val="9"/>
      <color rgb="FF033F64"/>
      <name val="Calibri"/>
      <family val="2"/>
      <scheme val="minor"/>
    </font>
    <font>
      <sz val="8"/>
      <color rgb="FF033F64"/>
      <name val="Calibri"/>
      <family val="2"/>
      <scheme val="minor"/>
    </font>
    <font>
      <b/>
      <sz val="11"/>
      <color rgb="FF3F3F3F"/>
      <name val="Calibri"/>
      <family val="2"/>
      <scheme val="minor"/>
    </font>
    <font>
      <b/>
      <sz val="9"/>
      <color theme="0"/>
      <name val="Calibri"/>
      <family val="2"/>
      <scheme val="minor"/>
    </font>
    <font>
      <sz val="9"/>
      <color theme="0"/>
      <name val="Calibri"/>
      <family val="2"/>
      <scheme val="minor"/>
    </font>
    <font>
      <sz val="9"/>
      <color rgb="FF054372"/>
      <name val="Calibri"/>
      <family val="2"/>
      <scheme val="minor"/>
    </font>
    <font>
      <b/>
      <sz val="11"/>
      <color theme="0"/>
      <name val="Calibri"/>
      <family val="2"/>
      <scheme val="minor"/>
    </font>
    <font>
      <b/>
      <sz val="14"/>
      <color rgb="FF11588C"/>
      <name val="Calibri"/>
      <family val="2"/>
      <scheme val="minor"/>
    </font>
    <font>
      <b/>
      <sz val="24"/>
      <color theme="0"/>
      <name val="Calibri"/>
      <family val="2"/>
      <scheme val="minor"/>
    </font>
    <font>
      <b/>
      <sz val="12"/>
      <color rgb="FF123B6E"/>
      <name val="Calibri"/>
      <family val="2"/>
      <scheme val="minor"/>
    </font>
    <font>
      <b/>
      <u/>
      <sz val="12"/>
      <color rgb="FF11588C"/>
      <name val="Calibri"/>
      <family val="2"/>
      <scheme val="minor"/>
    </font>
  </fonts>
  <fills count="8">
    <fill>
      <patternFill patternType="none"/>
    </fill>
    <fill>
      <patternFill patternType="gray125"/>
    </fill>
    <fill>
      <patternFill patternType="solid">
        <fgColor theme="8"/>
      </patternFill>
    </fill>
    <fill>
      <patternFill patternType="solid">
        <fgColor theme="4"/>
      </patternFill>
    </fill>
    <fill>
      <patternFill patternType="solid">
        <fgColor rgb="FFDEEBF6"/>
        <bgColor indexed="64"/>
      </patternFill>
    </fill>
    <fill>
      <patternFill patternType="solid">
        <fgColor rgb="FF11588C"/>
        <bgColor indexed="64"/>
      </patternFill>
    </fill>
    <fill>
      <patternFill patternType="solid">
        <fgColor rgb="FFF2F2F2"/>
      </patternFill>
    </fill>
    <fill>
      <patternFill patternType="solid">
        <fgColor rgb="FF123B6E"/>
        <bgColor indexed="64"/>
      </patternFill>
    </fill>
  </fills>
  <borders count="36">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bottom style="medium">
        <color theme="4" tint="0.39997558519241921"/>
      </bottom>
      <diagonal/>
    </border>
    <border>
      <left/>
      <right/>
      <top style="thin">
        <color theme="4"/>
      </top>
      <bottom style="double">
        <color theme="4"/>
      </bottom>
      <diagonal/>
    </border>
    <border>
      <left/>
      <right/>
      <top style="medium">
        <color rgb="FF11588C"/>
      </top>
      <bottom/>
      <diagonal/>
    </border>
    <border>
      <left/>
      <right/>
      <top style="medium">
        <color auto="1"/>
      </top>
      <bottom/>
      <diagonal/>
    </border>
    <border>
      <left/>
      <right/>
      <top style="thin">
        <color rgb="FF054372"/>
      </top>
      <bottom/>
      <diagonal/>
    </border>
    <border>
      <left/>
      <right/>
      <top/>
      <bottom style="thin">
        <color rgb="FF054372"/>
      </bottom>
      <diagonal/>
    </border>
    <border>
      <left/>
      <right/>
      <top style="thin">
        <color rgb="FF11588C"/>
      </top>
      <bottom style="thin">
        <color rgb="FF11588C"/>
      </bottom>
      <diagonal/>
    </border>
    <border>
      <left style="thin">
        <color indexed="64"/>
      </left>
      <right style="thin">
        <color indexed="64"/>
      </right>
      <top style="thin">
        <color indexed="64"/>
      </top>
      <bottom/>
      <diagonal/>
    </border>
    <border>
      <left/>
      <right/>
      <top style="medium">
        <color rgb="FF033F64"/>
      </top>
      <bottom/>
      <diagonal/>
    </border>
    <border>
      <left/>
      <right/>
      <top style="thin">
        <color theme="4"/>
      </top>
      <bottom/>
      <diagonal/>
    </border>
    <border>
      <left/>
      <right/>
      <top/>
      <bottom style="thin">
        <color auto="1"/>
      </bottom>
      <diagonal/>
    </border>
    <border>
      <left/>
      <right/>
      <top style="thin">
        <color auto="1"/>
      </top>
      <bottom/>
      <diagonal/>
    </border>
    <border>
      <left/>
      <right/>
      <top style="thin">
        <color rgb="FF033F64"/>
      </top>
      <bottom/>
      <diagonal/>
    </border>
    <border>
      <left/>
      <right/>
      <top style="thin">
        <color rgb="FF033F64"/>
      </top>
      <bottom style="thin">
        <color rgb="FF11588C"/>
      </bottom>
      <diagonal/>
    </border>
    <border>
      <left/>
      <right/>
      <top style="thin">
        <color rgb="FF11588C"/>
      </top>
      <bottom/>
      <diagonal/>
    </border>
    <border>
      <left/>
      <right/>
      <top style="thin">
        <color rgb="FF11588C"/>
      </top>
      <bottom style="medium">
        <color rgb="FF033F64"/>
      </bottom>
      <diagonal/>
    </border>
    <border>
      <left/>
      <right/>
      <top/>
      <bottom style="medium">
        <color rgb="FF033F64"/>
      </bottom>
      <diagonal/>
    </border>
    <border>
      <left/>
      <right/>
      <top/>
      <bottom style="medium">
        <color auto="1"/>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style="thin">
        <color rgb="FF3F3F3F"/>
      </top>
      <bottom/>
      <diagonal/>
    </border>
    <border>
      <left/>
      <right/>
      <top/>
      <bottom style="thin">
        <color rgb="FF3F3F3F"/>
      </bottom>
      <diagonal/>
    </border>
    <border>
      <left/>
      <right/>
      <top/>
      <bottom style="medium">
        <color rgb="FF11588C"/>
      </bottom>
      <diagonal/>
    </border>
    <border>
      <left style="thin">
        <color theme="0"/>
      </left>
      <right style="thin">
        <color theme="0"/>
      </right>
      <top style="thin">
        <color theme="0"/>
      </top>
      <bottom style="thin">
        <color theme="0"/>
      </bottom>
      <diagonal/>
    </border>
    <border>
      <left/>
      <right/>
      <top style="thin">
        <color theme="0"/>
      </top>
      <bottom style="thin">
        <color rgb="FF005993"/>
      </bottom>
      <diagonal/>
    </border>
    <border>
      <left/>
      <right/>
      <top style="thin">
        <color rgb="FF005993"/>
      </top>
      <bottom style="thin">
        <color rgb="FF005993"/>
      </bottom>
      <diagonal/>
    </border>
    <border>
      <left/>
      <right/>
      <top style="thin">
        <color rgb="FF005993"/>
      </top>
      <bottom/>
      <diagonal/>
    </border>
    <border>
      <left style="thin">
        <color theme="0"/>
      </left>
      <right style="thin">
        <color theme="0"/>
      </right>
      <top/>
      <bottom/>
      <diagonal/>
    </border>
    <border>
      <left style="thin">
        <color theme="0"/>
      </left>
      <right/>
      <top/>
      <bottom/>
      <diagonal/>
    </border>
    <border>
      <left/>
      <right style="thin">
        <color theme="0"/>
      </right>
      <top/>
      <bottom style="thin">
        <color rgb="FF11588C"/>
      </bottom>
      <diagonal/>
    </border>
    <border>
      <left style="thin">
        <color theme="0"/>
      </left>
      <right style="thin">
        <color theme="0"/>
      </right>
      <top/>
      <bottom style="thin">
        <color rgb="FF11588C"/>
      </bottom>
      <diagonal/>
    </border>
    <border>
      <left/>
      <right/>
      <top style="thick">
        <color rgb="FF11588C"/>
      </top>
      <bottom/>
      <diagonal/>
    </border>
    <border>
      <left/>
      <right/>
      <top style="thin">
        <color theme="0"/>
      </top>
      <bottom/>
      <diagonal/>
    </border>
    <border>
      <left/>
      <right/>
      <top/>
      <bottom style="thick">
        <color rgb="FF11588C"/>
      </bottom>
      <diagonal/>
    </border>
  </borders>
  <cellStyleXfs count="9">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3" fillId="3" borderId="0" applyNumberFormat="0" applyBorder="0" applyAlignment="0" applyProtection="0"/>
    <xf numFmtId="43" fontId="1" fillId="0" borderId="0" applyFont="0" applyFill="0" applyBorder="0" applyAlignment="0" applyProtection="0"/>
    <xf numFmtId="0" fontId="10" fillId="0" borderId="3" applyNumberFormat="0" applyFill="0" applyAlignment="0" applyProtection="0"/>
    <xf numFmtId="0" fontId="11" fillId="0" borderId="4" applyNumberFormat="0" applyFill="0" applyAlignment="0" applyProtection="0"/>
    <xf numFmtId="0" fontId="26" fillId="6" borderId="21" applyNumberFormat="0" applyAlignment="0" applyProtection="0"/>
  </cellStyleXfs>
  <cellXfs count="193">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0" fillId="0" borderId="2" xfId="0" applyBorder="1" applyAlignment="1">
      <alignment horizontal="left"/>
    </xf>
    <xf numFmtId="22" fontId="0" fillId="0" borderId="0" xfId="0" applyNumberFormat="1" applyAlignment="1">
      <alignment horizontal="left"/>
    </xf>
    <xf numFmtId="0" fontId="0" fillId="0" borderId="0" xfId="0" applyAlignment="1">
      <alignment horizontal="left" vertical="top" wrapText="1"/>
    </xf>
    <xf numFmtId="0" fontId="0" fillId="0" borderId="2" xfId="0" applyBorder="1" applyAlignment="1">
      <alignment horizontal="left" vertical="center"/>
    </xf>
    <xf numFmtId="0" fontId="4" fillId="0" borderId="0" xfId="0" applyFont="1" applyAlignment="1">
      <alignment horizontal="left" vertical="center" wrapText="1" indent="1"/>
    </xf>
    <xf numFmtId="0" fontId="0" fillId="0" borderId="0" xfId="0" applyAlignment="1">
      <alignment horizontal="left"/>
    </xf>
    <xf numFmtId="0" fontId="4" fillId="0" borderId="0" xfId="0" applyFont="1" applyAlignment="1">
      <alignment horizontal="left" vertical="center" wrapText="1"/>
    </xf>
    <xf numFmtId="164" fontId="0" fillId="0" borderId="0" xfId="0" applyNumberFormat="1"/>
    <xf numFmtId="10" fontId="0" fillId="0" borderId="0" xfId="1" applyNumberFormat="1" applyFont="1"/>
    <xf numFmtId="0" fontId="7" fillId="0" borderId="0" xfId="0" applyFont="1"/>
    <xf numFmtId="0" fontId="4" fillId="0" borderId="0" xfId="0" applyFont="1"/>
    <xf numFmtId="0" fontId="9" fillId="0" borderId="0" xfId="0" applyFont="1" applyAlignment="1">
      <alignment vertical="center"/>
    </xf>
    <xf numFmtId="0" fontId="9" fillId="0" borderId="0" xfId="0" applyFont="1"/>
    <xf numFmtId="2" fontId="4" fillId="0" borderId="0" xfId="0" applyNumberFormat="1" applyFont="1" applyAlignment="1">
      <alignment horizontal="right" indent="1"/>
    </xf>
    <xf numFmtId="10" fontId="4" fillId="0" borderId="0" xfId="1" applyNumberFormat="1" applyFont="1" applyAlignment="1">
      <alignment horizontal="right" indent="1"/>
    </xf>
    <xf numFmtId="0" fontId="0" fillId="0" borderId="0" xfId="0" applyAlignment="1">
      <alignment horizontal="center" vertical="center"/>
    </xf>
    <xf numFmtId="0" fontId="2" fillId="0" borderId="1" xfId="2" applyAlignment="1">
      <alignment horizontal="center"/>
    </xf>
    <xf numFmtId="0" fontId="0" fillId="0" borderId="5" xfId="0" applyBorder="1"/>
    <xf numFmtId="0" fontId="12" fillId="0" borderId="5" xfId="0" applyFont="1" applyBorder="1" applyAlignment="1">
      <alignment vertical="center"/>
    </xf>
    <xf numFmtId="0" fontId="0" fillId="0" borderId="0" xfId="0" applyAlignment="1">
      <alignment horizontal="left" vertical="center"/>
    </xf>
    <xf numFmtId="0" fontId="4" fillId="0" borderId="7" xfId="0" applyFont="1" applyBorder="1" applyAlignment="1">
      <alignment horizontal="left" vertical="center" wrapText="1" indent="1"/>
    </xf>
    <xf numFmtId="0" fontId="4" fillId="0" borderId="8" xfId="0" applyFont="1" applyBorder="1" applyAlignment="1">
      <alignment horizontal="left" vertical="center" wrapText="1" indent="1"/>
    </xf>
    <xf numFmtId="0" fontId="4" fillId="0" borderId="9" xfId="0" applyFont="1" applyBorder="1" applyAlignment="1">
      <alignment horizontal="left" vertical="center" wrapText="1" indent="1"/>
    </xf>
    <xf numFmtId="0" fontId="14" fillId="4" borderId="0" xfId="3" applyFont="1" applyFill="1" applyAlignment="1">
      <alignment horizontal="center" vertical="center"/>
    </xf>
    <xf numFmtId="0" fontId="12" fillId="0" borderId="6" xfId="0" applyFont="1" applyBorder="1" applyAlignment="1">
      <alignment horizontal="left"/>
    </xf>
    <xf numFmtId="0" fontId="0" fillId="0" borderId="6" xfId="0" applyBorder="1"/>
    <xf numFmtId="0" fontId="12" fillId="0" borderId="6" xfId="0" applyFont="1" applyBorder="1" applyAlignment="1">
      <alignment horizontal="right"/>
    </xf>
    <xf numFmtId="0" fontId="15" fillId="0" borderId="0" xfId="0" applyFont="1"/>
    <xf numFmtId="14" fontId="0" fillId="0" borderId="10" xfId="0" applyNumberFormat="1" applyBorder="1"/>
    <xf numFmtId="0" fontId="0" fillId="0" borderId="10" xfId="0" applyBorder="1"/>
    <xf numFmtId="14" fontId="0" fillId="0" borderId="0" xfId="0" applyNumberFormat="1" applyAlignment="1">
      <alignment horizontal="left" vertical="center"/>
    </xf>
    <xf numFmtId="14" fontId="0" fillId="0" borderId="0" xfId="0" applyNumberFormat="1" applyAlignment="1">
      <alignment horizontal="left"/>
    </xf>
    <xf numFmtId="0" fontId="9" fillId="0" borderId="0" xfId="0" applyFont="1" applyAlignment="1">
      <alignment horizontal="right" indent="1"/>
    </xf>
    <xf numFmtId="0" fontId="7" fillId="0" borderId="0" xfId="0" applyFont="1" applyAlignment="1">
      <alignment horizontal="left"/>
    </xf>
    <xf numFmtId="14" fontId="2" fillId="0" borderId="1" xfId="2" applyNumberFormat="1" applyAlignment="1">
      <alignment horizontal="center"/>
    </xf>
    <xf numFmtId="14" fontId="5" fillId="3" borderId="0" xfId="4" applyNumberFormat="1" applyFont="1" applyAlignment="1">
      <alignment horizontal="center" vertical="center"/>
    </xf>
    <xf numFmtId="0" fontId="14" fillId="4" borderId="0" xfId="0" applyFont="1" applyFill="1" applyAlignment="1">
      <alignment vertical="center"/>
    </xf>
    <xf numFmtId="0" fontId="12" fillId="0" borderId="6" xfId="0" applyFont="1" applyBorder="1" applyAlignment="1">
      <alignment horizontal="center"/>
    </xf>
    <xf numFmtId="0" fontId="12" fillId="0" borderId="6" xfId="0" applyFont="1" applyBorder="1"/>
    <xf numFmtId="0" fontId="19" fillId="0" borderId="0" xfId="0" applyFont="1"/>
    <xf numFmtId="0" fontId="12" fillId="0" borderId="11" xfId="0" applyFont="1" applyBorder="1" applyAlignment="1">
      <alignment horizontal="right"/>
    </xf>
    <xf numFmtId="2" fontId="4" fillId="0" borderId="0" xfId="5" applyNumberFormat="1" applyFont="1" applyBorder="1" applyAlignment="1">
      <alignment horizontal="center" vertical="center"/>
    </xf>
    <xf numFmtId="10" fontId="4" fillId="0" borderId="0" xfId="1" applyNumberFormat="1" applyFont="1" applyBorder="1" applyAlignment="1">
      <alignment horizontal="center" vertical="center"/>
    </xf>
    <xf numFmtId="0" fontId="12" fillId="0" borderId="11" xfId="0" applyFont="1" applyBorder="1"/>
    <xf numFmtId="0" fontId="4" fillId="0" borderId="0" xfId="6" applyFont="1" applyBorder="1" applyAlignment="1">
      <alignment vertical="center"/>
    </xf>
    <xf numFmtId="0" fontId="0" fillId="0" borderId="0" xfId="0" applyAlignment="1">
      <alignment vertical="center"/>
    </xf>
    <xf numFmtId="0" fontId="4" fillId="0" borderId="0" xfId="6" applyFont="1" applyBorder="1" applyAlignment="1">
      <alignment horizontal="center" vertical="center"/>
    </xf>
    <xf numFmtId="0" fontId="18" fillId="0" borderId="0" xfId="0" applyFont="1"/>
    <xf numFmtId="0" fontId="21" fillId="0" borderId="0" xfId="0" applyFont="1"/>
    <xf numFmtId="0" fontId="0" fillId="0" borderId="0" xfId="0" applyAlignment="1">
      <alignment horizontal="left" vertical="top"/>
    </xf>
    <xf numFmtId="0" fontId="11" fillId="0" borderId="0" xfId="0" applyFont="1"/>
    <xf numFmtId="10" fontId="16" fillId="0" borderId="0" xfId="1" applyNumberFormat="1" applyFont="1" applyBorder="1" applyAlignment="1">
      <alignment horizontal="center" vertical="center"/>
    </xf>
    <xf numFmtId="0" fontId="0" fillId="0" borderId="13" xfId="0" applyBorder="1"/>
    <xf numFmtId="4" fontId="17" fillId="0" borderId="0" xfId="0" applyNumberFormat="1" applyFont="1" applyAlignment="1">
      <alignment horizontal="left" vertical="center"/>
    </xf>
    <xf numFmtId="4" fontId="17" fillId="0" borderId="0" xfId="5" applyNumberFormat="1" applyFont="1" applyAlignment="1">
      <alignment horizontal="left" vertical="center"/>
    </xf>
    <xf numFmtId="0" fontId="23" fillId="0" borderId="15" xfId="0" applyFont="1" applyBorder="1" applyAlignment="1">
      <alignment horizontal="left" vertical="center"/>
    </xf>
    <xf numFmtId="0" fontId="16" fillId="0" borderId="0" xfId="0" applyFont="1" applyAlignment="1">
      <alignment horizontal="center" vertical="center" wrapText="1"/>
    </xf>
    <xf numFmtId="0" fontId="16" fillId="0" borderId="15" xfId="0" applyFont="1" applyBorder="1" applyAlignment="1">
      <alignment horizontal="center" vertical="center" wrapText="1"/>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indent="1"/>
    </xf>
    <xf numFmtId="4" fontId="16" fillId="0" borderId="0" xfId="1" applyNumberFormat="1" applyFont="1" applyBorder="1" applyAlignment="1">
      <alignment horizontal="right" vertical="center" indent="1"/>
    </xf>
    <xf numFmtId="0" fontId="24" fillId="0" borderId="0" xfId="0" applyFont="1"/>
    <xf numFmtId="0" fontId="16" fillId="0" borderId="12" xfId="7" applyFont="1" applyBorder="1" applyAlignment="1">
      <alignment horizontal="center" vertical="center" wrapText="1"/>
    </xf>
    <xf numFmtId="0" fontId="4" fillId="0" borderId="9" xfId="6" applyFont="1" applyBorder="1" applyAlignment="1">
      <alignment horizontal="center" vertical="center"/>
    </xf>
    <xf numFmtId="2" fontId="4" fillId="0" borderId="9" xfId="5" applyNumberFormat="1" applyFont="1" applyBorder="1" applyAlignment="1">
      <alignment horizontal="center" vertical="center"/>
    </xf>
    <xf numFmtId="10" fontId="4" fillId="0" borderId="9" xfId="1" applyNumberFormat="1" applyFont="1" applyBorder="1" applyAlignment="1">
      <alignment horizontal="center" vertical="center"/>
    </xf>
    <xf numFmtId="0" fontId="4" fillId="0" borderId="17" xfId="6" applyFont="1" applyBorder="1" applyAlignment="1">
      <alignment horizontal="center" vertical="center"/>
    </xf>
    <xf numFmtId="2" fontId="4" fillId="0" borderId="17" xfId="5" applyNumberFormat="1" applyFont="1" applyBorder="1" applyAlignment="1">
      <alignment horizontal="center" vertical="center"/>
    </xf>
    <xf numFmtId="10" fontId="4" fillId="0" borderId="17" xfId="1" applyNumberFormat="1" applyFont="1" applyBorder="1" applyAlignment="1">
      <alignment horizontal="center" vertical="center"/>
    </xf>
    <xf numFmtId="0" fontId="22" fillId="0" borderId="15" xfId="0" applyFont="1" applyBorder="1" applyAlignment="1">
      <alignment horizontal="center"/>
    </xf>
    <xf numFmtId="0" fontId="22" fillId="0" borderId="15" xfId="0" applyFont="1" applyBorder="1" applyAlignment="1">
      <alignment horizontal="center" vertical="center"/>
    </xf>
    <xf numFmtId="165" fontId="16" fillId="0" borderId="0" xfId="1" applyNumberFormat="1" applyFont="1" applyBorder="1" applyAlignment="1">
      <alignment horizontal="right" vertical="center" indent="1"/>
    </xf>
    <xf numFmtId="0" fontId="13" fillId="4" borderId="0" xfId="0" applyFont="1" applyFill="1" applyAlignment="1">
      <alignment vertical="center" wrapText="1"/>
    </xf>
    <xf numFmtId="0" fontId="4" fillId="4" borderId="0" xfId="0" applyFont="1" applyFill="1" applyAlignment="1">
      <alignment vertical="center" wrapText="1"/>
    </xf>
    <xf numFmtId="0" fontId="25" fillId="0" borderId="0" xfId="0" applyFont="1" applyAlignment="1">
      <alignment horizontal="right" vertical="top"/>
    </xf>
    <xf numFmtId="0" fontId="25" fillId="0" borderId="0" xfId="0" applyFont="1" applyAlignment="1">
      <alignment horizontal="right" vertical="top" indent="1"/>
    </xf>
    <xf numFmtId="0" fontId="4" fillId="0" borderId="0" xfId="0" applyFont="1" applyAlignment="1">
      <alignment vertical="center" wrapText="1"/>
    </xf>
    <xf numFmtId="0" fontId="17" fillId="0" borderId="0" xfId="0" applyFont="1" applyAlignment="1">
      <alignment horizontal="left"/>
    </xf>
    <xf numFmtId="0" fontId="0" fillId="0" borderId="0" xfId="0" applyAlignment="1">
      <alignment vertical="top" wrapText="1"/>
    </xf>
    <xf numFmtId="166" fontId="0" fillId="0" borderId="2" xfId="0" applyNumberFormat="1" applyBorder="1" applyAlignment="1">
      <alignment horizontal="right" vertical="center"/>
    </xf>
    <xf numFmtId="166" fontId="0" fillId="0" borderId="0" xfId="0" applyNumberFormat="1" applyAlignment="1">
      <alignment horizontal="right"/>
    </xf>
    <xf numFmtId="0" fontId="26" fillId="6" borderId="21" xfId="8" applyAlignment="1">
      <alignment horizontal="left"/>
    </xf>
    <xf numFmtId="166" fontId="26" fillId="6" borderId="21" xfId="8" applyNumberFormat="1" applyAlignment="1">
      <alignment horizontal="right"/>
    </xf>
    <xf numFmtId="0" fontId="26" fillId="6" borderId="21" xfId="8"/>
    <xf numFmtId="0" fontId="26" fillId="6" borderId="21" xfId="8" applyAlignment="1">
      <alignment horizontal="left" vertical="top"/>
    </xf>
    <xf numFmtId="22" fontId="26" fillId="6" borderId="21" xfId="8" applyNumberFormat="1" applyAlignment="1">
      <alignment horizontal="right"/>
    </xf>
    <xf numFmtId="22" fontId="0" fillId="0" borderId="2" xfId="0" applyNumberFormat="1" applyBorder="1" applyAlignment="1">
      <alignment horizontal="right" vertical="center"/>
    </xf>
    <xf numFmtId="0" fontId="0" fillId="0" borderId="0" xfId="0" applyAlignment="1">
      <alignment horizontal="right"/>
    </xf>
    <xf numFmtId="0" fontId="26" fillId="6" borderId="22" xfId="8" applyBorder="1" applyAlignment="1">
      <alignment horizontal="left"/>
    </xf>
    <xf numFmtId="0" fontId="26" fillId="6" borderId="22" xfId="8" applyBorder="1"/>
    <xf numFmtId="10" fontId="0" fillId="0" borderId="5" xfId="1" applyNumberFormat="1" applyFont="1" applyBorder="1"/>
    <xf numFmtId="0" fontId="0" fillId="0" borderId="0" xfId="0" applyAlignment="1">
      <alignment horizontal="left" indent="1"/>
    </xf>
    <xf numFmtId="4" fontId="4" fillId="0" borderId="9" xfId="0" applyNumberFormat="1" applyFont="1" applyBorder="1" applyAlignment="1">
      <alignment horizontal="center" vertical="center"/>
    </xf>
    <xf numFmtId="14" fontId="4" fillId="0" borderId="0" xfId="0" applyNumberFormat="1" applyFont="1" applyAlignment="1">
      <alignment horizontal="center" vertical="center"/>
    </xf>
    <xf numFmtId="0" fontId="4" fillId="0" borderId="0" xfId="0" applyFont="1" applyAlignment="1">
      <alignment vertical="center"/>
    </xf>
    <xf numFmtId="4" fontId="4" fillId="0" borderId="9" xfId="0" applyNumberFormat="1" applyFont="1" applyBorder="1" applyAlignment="1">
      <alignment horizontal="left" vertical="center"/>
    </xf>
    <xf numFmtId="0" fontId="4" fillId="0" borderId="0" xfId="0" applyFont="1" applyAlignment="1">
      <alignment horizontal="left" vertical="center" indent="1"/>
    </xf>
    <xf numFmtId="4" fontId="4" fillId="0" borderId="9" xfId="0" applyNumberFormat="1" applyFont="1" applyBorder="1" applyAlignment="1">
      <alignment horizontal="left" vertical="center" indent="1"/>
    </xf>
    <xf numFmtId="14" fontId="4" fillId="0" borderId="9" xfId="0" applyNumberFormat="1" applyFont="1" applyBorder="1" applyAlignment="1">
      <alignment horizontal="center" vertical="center"/>
    </xf>
    <xf numFmtId="0" fontId="15" fillId="0" borderId="0" xfId="0" applyFont="1" applyAlignment="1">
      <alignment horizontal="left" vertical="center"/>
    </xf>
    <xf numFmtId="0" fontId="12" fillId="0" borderId="5" xfId="0" applyFont="1" applyBorder="1" applyAlignment="1">
      <alignment horizontal="right"/>
    </xf>
    <xf numFmtId="0" fontId="20" fillId="5" borderId="0" xfId="3" applyFont="1" applyFill="1" applyAlignment="1">
      <alignment horizontal="center" vertical="center"/>
    </xf>
    <xf numFmtId="0" fontId="25" fillId="0" borderId="0" xfId="0" applyFont="1" applyAlignment="1">
      <alignment vertical="top"/>
    </xf>
    <xf numFmtId="0" fontId="12" fillId="0" borderId="5" xfId="0" applyFont="1" applyBorder="1" applyAlignment="1">
      <alignment horizontal="center"/>
    </xf>
    <xf numFmtId="0" fontId="0" fillId="0" borderId="0" xfId="0" applyAlignment="1">
      <alignment horizontal="center"/>
    </xf>
    <xf numFmtId="3" fontId="4" fillId="0" borderId="9" xfId="0" applyNumberFormat="1" applyFont="1" applyBorder="1" applyAlignment="1">
      <alignment horizontal="center" vertical="center"/>
    </xf>
    <xf numFmtId="3" fontId="4" fillId="0" borderId="0" xfId="0" applyNumberFormat="1" applyFont="1" applyAlignment="1">
      <alignment horizontal="center" vertical="center"/>
    </xf>
    <xf numFmtId="0" fontId="28" fillId="5" borderId="25" xfId="0" applyFont="1" applyFill="1" applyBorder="1" applyAlignment="1">
      <alignment horizontal="center" vertical="center"/>
    </xf>
    <xf numFmtId="0" fontId="29" fillId="0" borderId="0" xfId="0" applyFont="1" applyAlignment="1">
      <alignment horizontal="left" vertical="center"/>
    </xf>
    <xf numFmtId="3" fontId="16" fillId="0" borderId="0" xfId="1" applyNumberFormat="1" applyFont="1" applyAlignment="1">
      <alignment horizontal="right" vertical="center"/>
    </xf>
    <xf numFmtId="3" fontId="16" fillId="0" borderId="26" xfId="1" applyNumberFormat="1" applyFont="1" applyBorder="1" applyAlignment="1">
      <alignment horizontal="right" vertical="center"/>
    </xf>
    <xf numFmtId="0" fontId="29" fillId="0" borderId="27" xfId="0" applyFont="1" applyBorder="1" applyAlignment="1">
      <alignment horizontal="left" vertical="center"/>
    </xf>
    <xf numFmtId="3" fontId="16" fillId="0" borderId="27" xfId="1" applyNumberFormat="1" applyFont="1" applyBorder="1" applyAlignment="1">
      <alignment horizontal="right" vertical="center"/>
    </xf>
    <xf numFmtId="0" fontId="29" fillId="0" borderId="28" xfId="0" applyFont="1" applyBorder="1" applyAlignment="1">
      <alignment horizontal="left" vertical="center"/>
    </xf>
    <xf numFmtId="3" fontId="16" fillId="0" borderId="28" xfId="1" applyNumberFormat="1" applyFont="1" applyBorder="1" applyAlignment="1">
      <alignment horizontal="right" vertical="center"/>
    </xf>
    <xf numFmtId="0" fontId="12" fillId="0" borderId="5" xfId="0" applyFont="1" applyBorder="1"/>
    <xf numFmtId="0" fontId="12" fillId="0" borderId="11" xfId="0" applyFont="1" applyBorder="1" applyAlignment="1">
      <alignment horizontal="left"/>
    </xf>
    <xf numFmtId="0" fontId="27" fillId="5" borderId="29" xfId="3" applyFont="1" applyFill="1" applyBorder="1" applyAlignment="1">
      <alignment horizontal="center" vertical="center"/>
    </xf>
    <xf numFmtId="0" fontId="27" fillId="5" borderId="30" xfId="3" applyFont="1" applyFill="1" applyBorder="1" applyAlignment="1">
      <alignment horizontal="left" vertical="center" indent="1"/>
    </xf>
    <xf numFmtId="0" fontId="27" fillId="5" borderId="0" xfId="3" applyFont="1" applyFill="1" applyBorder="1" applyAlignment="1">
      <alignment horizontal="center" vertical="center"/>
    </xf>
    <xf numFmtId="0" fontId="27" fillId="5" borderId="31" xfId="3" applyFont="1" applyFill="1" applyBorder="1" applyAlignment="1">
      <alignment horizontal="center" vertical="center"/>
    </xf>
    <xf numFmtId="0" fontId="27" fillId="5" borderId="32" xfId="3" applyFont="1" applyFill="1" applyBorder="1" applyAlignment="1">
      <alignment horizontal="center" vertical="center"/>
    </xf>
    <xf numFmtId="14" fontId="27" fillId="5" borderId="29" xfId="3" applyNumberFormat="1" applyFont="1" applyFill="1" applyBorder="1" applyAlignment="1">
      <alignment horizontal="center" vertical="center"/>
    </xf>
    <xf numFmtId="0" fontId="27" fillId="5" borderId="29" xfId="3" applyFont="1" applyFill="1" applyBorder="1" applyAlignment="1">
      <alignment horizontal="left" vertical="center"/>
    </xf>
    <xf numFmtId="3" fontId="0" fillId="0" borderId="0" xfId="0" applyNumberFormat="1"/>
    <xf numFmtId="0" fontId="0" fillId="7" borderId="0" xfId="0" applyFill="1"/>
    <xf numFmtId="0" fontId="0" fillId="0" borderId="33" xfId="0" applyBorder="1"/>
    <xf numFmtId="0" fontId="31" fillId="4" borderId="0" xfId="0" applyFont="1" applyFill="1" applyAlignment="1">
      <alignment horizontal="left" vertical="center"/>
    </xf>
    <xf numFmtId="0" fontId="32" fillId="7" borderId="0" xfId="0" applyFont="1" applyFill="1" applyAlignment="1">
      <alignment horizontal="left" vertical="center"/>
    </xf>
    <xf numFmtId="0" fontId="31" fillId="4" borderId="0" xfId="0" applyFont="1" applyFill="1" applyAlignment="1">
      <alignment vertical="center"/>
    </xf>
    <xf numFmtId="0" fontId="30" fillId="7" borderId="0" xfId="0" applyFont="1" applyFill="1" applyAlignment="1">
      <alignment horizontal="left" vertical="center" indent="1"/>
    </xf>
    <xf numFmtId="0" fontId="0" fillId="7" borderId="0" xfId="0" applyFill="1" applyAlignment="1">
      <alignment horizontal="right" vertical="top"/>
    </xf>
    <xf numFmtId="0" fontId="0" fillId="7" borderId="0" xfId="0" applyFill="1" applyAlignment="1">
      <alignment horizontal="center" vertical="top"/>
    </xf>
    <xf numFmtId="0" fontId="0" fillId="7" borderId="0" xfId="0" applyFill="1" applyAlignment="1">
      <alignment horizontal="right"/>
    </xf>
    <xf numFmtId="0" fontId="15" fillId="0" borderId="0" xfId="0" applyFont="1" applyAlignment="1">
      <alignment horizontal="left"/>
    </xf>
    <xf numFmtId="0" fontId="12" fillId="0" borderId="5" xfId="0" applyFont="1" applyBorder="1" applyAlignment="1">
      <alignment horizontal="left"/>
    </xf>
    <xf numFmtId="0" fontId="14" fillId="4" borderId="0" xfId="0" applyFont="1" applyFill="1" applyAlignment="1">
      <alignment horizontal="left" vertical="center"/>
    </xf>
    <xf numFmtId="0" fontId="12" fillId="0" borderId="5" xfId="0" applyFont="1" applyBorder="1" applyAlignment="1">
      <alignment horizontal="right"/>
    </xf>
    <xf numFmtId="0" fontId="13" fillId="4" borderId="0" xfId="0" applyFont="1" applyFill="1" applyAlignment="1">
      <alignment horizontal="left" vertical="center" wrapText="1" indent="1"/>
    </xf>
    <xf numFmtId="0" fontId="25" fillId="0" borderId="0" xfId="0" applyFont="1" applyAlignment="1">
      <alignment horizontal="right" vertical="top"/>
    </xf>
    <xf numFmtId="0" fontId="13" fillId="4" borderId="0" xfId="0" applyFont="1" applyFill="1" applyAlignment="1">
      <alignment horizontal="left" vertical="center" wrapText="1"/>
    </xf>
    <xf numFmtId="0" fontId="0" fillId="0" borderId="0" xfId="0" applyAlignment="1">
      <alignment horizontal="right"/>
    </xf>
    <xf numFmtId="0" fontId="25" fillId="0" borderId="0" xfId="0" applyFont="1" applyAlignment="1">
      <alignment horizontal="right" vertical="top" indent="1"/>
    </xf>
    <xf numFmtId="14" fontId="27" fillId="5" borderId="25" xfId="0" applyNumberFormat="1" applyFont="1" applyFill="1" applyBorder="1" applyAlignment="1">
      <alignment horizontal="center" vertical="center"/>
    </xf>
    <xf numFmtId="0" fontId="20" fillId="5" borderId="0" xfId="3" applyFont="1" applyFill="1" applyAlignment="1">
      <alignment horizontal="center" vertical="center"/>
    </xf>
    <xf numFmtId="0" fontId="25" fillId="0" borderId="24" xfId="0" applyFont="1" applyBorder="1" applyAlignment="1">
      <alignment horizontal="right" vertical="top"/>
    </xf>
    <xf numFmtId="0" fontId="4" fillId="4" borderId="0" xfId="0" applyFont="1" applyFill="1" applyAlignment="1">
      <alignment horizontal="left" vertical="center" wrapText="1"/>
    </xf>
    <xf numFmtId="0" fontId="4" fillId="0" borderId="0" xfId="0" applyFont="1" applyAlignment="1">
      <alignment horizontal="left" vertical="top" wrapText="1"/>
    </xf>
    <xf numFmtId="0" fontId="4" fillId="0" borderId="0" xfId="0" applyFont="1" applyAlignment="1">
      <alignment horizontal="left" vertical="center" wrapText="1"/>
    </xf>
    <xf numFmtId="0" fontId="27" fillId="5" borderId="25" xfId="3" applyFont="1" applyFill="1" applyBorder="1" applyAlignment="1">
      <alignment horizontal="center" vertical="center"/>
    </xf>
    <xf numFmtId="0" fontId="4" fillId="4" borderId="0" xfId="0" applyFont="1" applyFill="1" applyAlignment="1">
      <alignment horizontal="left" vertical="center" wrapText="1" indent="1"/>
    </xf>
    <xf numFmtId="0" fontId="7" fillId="0" borderId="0" xfId="0" applyFont="1" applyAlignment="1">
      <alignment horizontal="left"/>
    </xf>
    <xf numFmtId="0" fontId="25" fillId="0" borderId="20" xfId="0" applyFont="1" applyBorder="1" applyAlignment="1">
      <alignment horizontal="right" vertical="top"/>
    </xf>
    <xf numFmtId="0" fontId="0" fillId="0" borderId="0" xfId="0" applyAlignment="1">
      <alignment horizontal="center" vertical="top"/>
    </xf>
    <xf numFmtId="0" fontId="12" fillId="0" borderId="11" xfId="0" applyFont="1" applyBorder="1" applyAlignment="1">
      <alignment horizontal="left"/>
    </xf>
    <xf numFmtId="0" fontId="19" fillId="0" borderId="0" xfId="0" applyFont="1" applyAlignment="1">
      <alignment horizontal="left"/>
    </xf>
    <xf numFmtId="0" fontId="25" fillId="0" borderId="0" xfId="0" applyFont="1" applyAlignment="1">
      <alignment horizontal="right" indent="1"/>
    </xf>
    <xf numFmtId="0" fontId="15" fillId="0" borderId="0" xfId="0" applyFont="1" applyAlignment="1">
      <alignment horizontal="left" vertical="center"/>
    </xf>
    <xf numFmtId="0" fontId="12" fillId="0" borderId="11" xfId="0" applyFont="1" applyBorder="1" applyAlignment="1">
      <alignment horizontal="right"/>
    </xf>
    <xf numFmtId="0" fontId="25" fillId="0" borderId="18" xfId="0" applyFont="1" applyBorder="1" applyAlignment="1">
      <alignment horizontal="right" vertical="top"/>
    </xf>
    <xf numFmtId="0" fontId="25" fillId="0" borderId="19" xfId="0" applyFont="1" applyBorder="1" applyAlignment="1">
      <alignment horizontal="right" vertical="top"/>
    </xf>
    <xf numFmtId="0" fontId="2" fillId="0" borderId="23" xfId="2" applyBorder="1" applyAlignment="1">
      <alignment horizontal="center"/>
    </xf>
    <xf numFmtId="0" fontId="2" fillId="0" borderId="14" xfId="2" applyBorder="1" applyAlignment="1">
      <alignment horizontal="center"/>
    </xf>
    <xf numFmtId="0" fontId="2" fillId="0" borderId="1" xfId="2" applyAlignment="1">
      <alignment horizontal="center"/>
    </xf>
    <xf numFmtId="0" fontId="5" fillId="3" borderId="0" xfId="4" applyFont="1" applyAlignment="1">
      <alignment horizontal="center" vertical="center"/>
    </xf>
    <xf numFmtId="14" fontId="2" fillId="0" borderId="1" xfId="2" applyNumberFormat="1" applyAlignment="1">
      <alignment horizontal="center"/>
    </xf>
    <xf numFmtId="14" fontId="5" fillId="3" borderId="0" xfId="4" applyNumberFormat="1" applyFont="1" applyAlignment="1">
      <alignment horizontal="center" vertical="center"/>
    </xf>
    <xf numFmtId="0" fontId="6" fillId="3" borderId="0" xfId="4" applyFont="1" applyAlignment="1">
      <alignment horizontal="center" vertical="center"/>
    </xf>
    <xf numFmtId="0" fontId="4" fillId="0" borderId="0" xfId="0" applyFont="1" applyAlignment="1">
      <alignment horizontal="justify" vertical="top" wrapText="1"/>
    </xf>
    <xf numFmtId="0" fontId="4" fillId="0" borderId="0" xfId="0" applyFont="1" applyAlignment="1">
      <alignment horizontal="justify" vertical="top" wrapText="1"/>
    </xf>
    <xf numFmtId="0" fontId="4" fillId="0" borderId="0" xfId="0" applyFont="1" applyAlignment="1">
      <alignment horizontal="justify" vertical="center" wrapText="1"/>
    </xf>
    <xf numFmtId="0" fontId="4" fillId="0" borderId="15" xfId="0" applyFont="1" applyBorder="1" applyAlignment="1">
      <alignment horizontal="justify" vertical="center" wrapText="1"/>
    </xf>
    <xf numFmtId="0" fontId="4" fillId="0" borderId="16" xfId="0" applyFont="1" applyBorder="1" applyAlignment="1">
      <alignment horizontal="justify" vertical="center" wrapText="1"/>
    </xf>
    <xf numFmtId="0" fontId="4" fillId="0" borderId="8" xfId="0" applyFont="1" applyBorder="1" applyAlignment="1">
      <alignment horizontal="justify" vertical="center" wrapText="1"/>
    </xf>
    <xf numFmtId="0" fontId="4" fillId="0" borderId="7" xfId="0" applyFont="1" applyBorder="1" applyAlignment="1">
      <alignment horizontal="justify" vertical="center" wrapText="1"/>
    </xf>
    <xf numFmtId="0" fontId="4" fillId="0" borderId="9" xfId="0" applyFont="1" applyBorder="1" applyAlignment="1">
      <alignment horizontal="justify" vertical="center" wrapText="1"/>
    </xf>
    <xf numFmtId="0" fontId="30" fillId="7" borderId="34" xfId="0" applyFont="1" applyFill="1" applyBorder="1" applyAlignment="1">
      <alignment horizontal="left" vertical="center" indent="1"/>
    </xf>
    <xf numFmtId="0" fontId="30" fillId="7" borderId="34" xfId="0" applyFont="1" applyFill="1" applyBorder="1" applyAlignment="1">
      <alignment horizontal="right" vertical="center" indent="1"/>
    </xf>
    <xf numFmtId="0" fontId="4" fillId="0" borderId="0" xfId="0" applyFont="1" applyAlignment="1">
      <alignment horizontal="center"/>
    </xf>
    <xf numFmtId="0" fontId="0" fillId="4" borderId="0" xfId="0" applyFill="1"/>
    <xf numFmtId="0" fontId="0" fillId="0" borderId="0" xfId="0" applyBorder="1"/>
    <xf numFmtId="0" fontId="15" fillId="0" borderId="35" xfId="0" applyFont="1" applyBorder="1" applyAlignment="1">
      <alignment horizontal="left"/>
    </xf>
    <xf numFmtId="0" fontId="0" fillId="0" borderId="33" xfId="0" applyBorder="1" applyAlignment="1">
      <alignment horizontal="center"/>
    </xf>
    <xf numFmtId="0" fontId="33" fillId="0" borderId="0" xfId="0" applyFont="1" applyFill="1" applyAlignment="1">
      <alignment horizontal="center" vertical="center" wrapText="1"/>
    </xf>
    <xf numFmtId="0" fontId="34" fillId="0" borderId="0" xfId="0" applyFont="1" applyBorder="1" applyAlignment="1">
      <alignment vertical="center"/>
    </xf>
    <xf numFmtId="0" fontId="34" fillId="0" borderId="0" xfId="0" applyFont="1" applyBorder="1" applyAlignment="1">
      <alignment horizontal="center"/>
    </xf>
    <xf numFmtId="0" fontId="0" fillId="0" borderId="0" xfId="0" applyFont="1" applyFill="1" applyAlignment="1">
      <alignment horizontal="justify" vertical="top" wrapText="1"/>
    </xf>
    <xf numFmtId="0" fontId="0" fillId="0" borderId="0" xfId="0" applyFont="1" applyAlignment="1">
      <alignment horizontal="justify" wrapText="1"/>
    </xf>
  </cellXfs>
  <cellStyles count="9">
    <cellStyle name="Accent1" xfId="4" builtinId="29"/>
    <cellStyle name="Accent5" xfId="3" builtinId="45"/>
    <cellStyle name="Comma" xfId="5" builtinId="3"/>
    <cellStyle name="Heading 1" xfId="2" builtinId="16"/>
    <cellStyle name="Heading 3" xfId="6" builtinId="18"/>
    <cellStyle name="Normal" xfId="0" builtinId="0"/>
    <cellStyle name="Output" xfId="8" builtinId="21"/>
    <cellStyle name="Percent" xfId="1" builtinId="5"/>
    <cellStyle name="Total" xfId="7" builtinId="25"/>
  </cellStyles>
  <dxfs count="124">
    <dxf>
      <numFmt numFmtId="0" formatCode="General"/>
      <alignment horizontal="general" vertical="top" textRotation="0" wrapText="1" indent="0" justifyLastLine="0" shrinkToFit="0" readingOrder="0"/>
    </dxf>
    <dxf>
      <numFmt numFmtId="27" formatCode="dd/mm/yyyy\ hh:mm"/>
    </dxf>
    <dxf>
      <numFmt numFmtId="27" formatCode="dd/mm/yyyy\ hh:mm"/>
    </dxf>
    <dxf>
      <numFmt numFmtId="14" formatCode="0.00%"/>
    </dxf>
    <dxf>
      <numFmt numFmtId="14" formatCode="0.00%"/>
    </dxf>
    <dxf>
      <numFmt numFmtId="14" formatCode="0.00%"/>
    </dxf>
    <dxf>
      <numFmt numFmtId="14" formatCode="0.00%"/>
    </dxf>
    <dxf>
      <numFmt numFmtId="164" formatCode="dd\-mm"/>
    </dxf>
    <dxf>
      <numFmt numFmtId="27" formatCode="dd/mm/yyyy\ hh:mm"/>
    </dxf>
    <dxf>
      <numFmt numFmtId="27" formatCode="dd/mm/yyyy\ hh:mm"/>
    </dxf>
    <dxf>
      <numFmt numFmtId="27" formatCode="dd/mm/yyyy\ hh:mm"/>
    </dxf>
    <dxf>
      <numFmt numFmtId="27" formatCode="dd/mm/yyyy\ hh:mm"/>
    </dxf>
    <dxf>
      <font>
        <color rgb="FF00B050"/>
      </font>
    </dxf>
    <dxf>
      <font>
        <color rgb="FFFF0000"/>
      </font>
    </dxf>
    <dxf>
      <font>
        <color rgb="FF00B050"/>
      </font>
    </dxf>
    <dxf>
      <font>
        <color rgb="FFFF0000"/>
      </font>
    </dxf>
    <dxf>
      <font>
        <color rgb="FF00B050"/>
      </font>
    </dxf>
    <dxf>
      <font>
        <color rgb="FFFF0000"/>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rgb="FFFFC000"/>
      </font>
    </dxf>
    <dxf>
      <font>
        <color rgb="FF00B050"/>
      </font>
    </dxf>
    <dxf>
      <font>
        <color rgb="FFFF0000"/>
      </font>
    </dxf>
    <dxf>
      <font>
        <color rgb="FFFFC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11588C"/>
      <color rgb="FF123B6E"/>
      <color rgb="FF085C94"/>
      <color rgb="FFDEEBF6"/>
      <color rgb="FF033F64"/>
      <color rgb="FFC71585"/>
      <color rgb="FF5B9BD5"/>
      <color rgb="FFB41C49"/>
      <color rgb="FFE7E6E6"/>
      <color rgb="FFD4E5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22/10/relationships/richValueRel" Target="richData/richValueRel.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32"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microsoft.com/office/2020/07/relationships/rdRichValueWebImage" Target="richData/rdRichValueWebImag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 Id="rId30" Type="http://schemas.microsoft.com/office/2017/06/relationships/rdRichValue" Target="richData/rdrichvalue.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1'!$A$3:$A$7</c:f>
              <c:numCache>
                <c:formatCode>m/d/yyyy</c:formatCode>
                <c:ptCount val="5"/>
                <c:pt idx="0">
                  <c:v>45877</c:v>
                </c:pt>
                <c:pt idx="1">
                  <c:v>45876</c:v>
                </c:pt>
                <c:pt idx="2">
                  <c:v>45875</c:v>
                </c:pt>
                <c:pt idx="3">
                  <c:v>45874</c:v>
                </c:pt>
                <c:pt idx="4">
                  <c:v>45873</c:v>
                </c:pt>
              </c:numCache>
            </c:numRef>
          </c:cat>
          <c:val>
            <c:numRef>
              <c:f>'data part 1'!$C$3:$C$7</c:f>
              <c:numCache>
                <c:formatCode>General</c:formatCode>
                <c:ptCount val="5"/>
                <c:pt idx="0">
                  <c:v>-6.1764808474764621E-3</c:v>
                </c:pt>
                <c:pt idx="1">
                  <c:v>5.1471350231682145E-3</c:v>
                </c:pt>
                <c:pt idx="2">
                  <c:v>1.7167007791307309E-2</c:v>
                </c:pt>
                <c:pt idx="3">
                  <c:v>1.2406889022162693E-2</c:v>
                </c:pt>
                <c:pt idx="4">
                  <c:v>2.205708986052457E-2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1'!$A$3:$A$7</c:f>
              <c:numCache>
                <c:formatCode>m/d/yyyy</c:formatCode>
                <c:ptCount val="5"/>
                <c:pt idx="0">
                  <c:v>45877</c:v>
                </c:pt>
                <c:pt idx="1">
                  <c:v>45876</c:v>
                </c:pt>
                <c:pt idx="2">
                  <c:v>45875</c:v>
                </c:pt>
                <c:pt idx="3">
                  <c:v>45874</c:v>
                </c:pt>
                <c:pt idx="4">
                  <c:v>45873</c:v>
                </c:pt>
              </c:numCache>
            </c:numRef>
          </c:cat>
          <c:val>
            <c:numRef>
              <c:f>'data part 1'!$B$3:$B$7</c:f>
              <c:numCache>
                <c:formatCode>General</c:formatCode>
                <c:ptCount val="5"/>
                <c:pt idx="0">
                  <c:v>5.0601640849686325E-2</c:v>
                </c:pt>
                <c:pt idx="1">
                  <c:v>5.6778121697162787E-2</c:v>
                </c:pt>
                <c:pt idx="2">
                  <c:v>5.1630986673994572E-2</c:v>
                </c:pt>
                <c:pt idx="3">
                  <c:v>3.4463978882687263E-2</c:v>
                </c:pt>
                <c:pt idx="4">
                  <c:v>2.205708986052457E-2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1'!$H$3:$H$7</c:f>
              <c:numCache>
                <c:formatCode>m/d/yyyy</c:formatCode>
                <c:ptCount val="5"/>
                <c:pt idx="0">
                  <c:v>45877</c:v>
                </c:pt>
                <c:pt idx="1">
                  <c:v>45876</c:v>
                </c:pt>
                <c:pt idx="2">
                  <c:v>45875</c:v>
                </c:pt>
                <c:pt idx="3">
                  <c:v>45874</c:v>
                </c:pt>
                <c:pt idx="4">
                  <c:v>45873</c:v>
                </c:pt>
              </c:numCache>
            </c:numRef>
          </c:cat>
          <c:val>
            <c:numRef>
              <c:f>'data part 1'!$J$3:$J$7</c:f>
              <c:numCache>
                <c:formatCode>General</c:formatCode>
                <c:ptCount val="5"/>
                <c:pt idx="0">
                  <c:v>-2.5842934627076097E-3</c:v>
                </c:pt>
                <c:pt idx="1">
                  <c:v>8.1887205369803873E-3</c:v>
                </c:pt>
                <c:pt idx="2">
                  <c:v>9.5445986454469889E-3</c:v>
                </c:pt>
                <c:pt idx="3">
                  <c:v>-8.273091044943337E-3</c:v>
                </c:pt>
                <c:pt idx="4">
                  <c:v>1.28713386795829E-2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1'!$H$3:$H$7</c:f>
              <c:numCache>
                <c:formatCode>m/d/yyyy</c:formatCode>
                <c:ptCount val="5"/>
                <c:pt idx="0">
                  <c:v>45877</c:v>
                </c:pt>
                <c:pt idx="1">
                  <c:v>45876</c:v>
                </c:pt>
                <c:pt idx="2">
                  <c:v>45875</c:v>
                </c:pt>
                <c:pt idx="3">
                  <c:v>45874</c:v>
                </c:pt>
                <c:pt idx="4">
                  <c:v>45873</c:v>
                </c:pt>
              </c:numCache>
            </c:numRef>
          </c:cat>
          <c:val>
            <c:numRef>
              <c:f>'data part 1'!$I$3:$I$7</c:f>
              <c:numCache>
                <c:formatCode>General</c:formatCode>
                <c:ptCount val="5"/>
                <c:pt idx="0">
                  <c:v>1.9747273354359329E-2</c:v>
                </c:pt>
                <c:pt idx="1">
                  <c:v>2.2331566817066939E-2</c:v>
                </c:pt>
                <c:pt idx="2">
                  <c:v>1.4142846280086552E-2</c:v>
                </c:pt>
                <c:pt idx="3">
                  <c:v>4.5982476346395629E-3</c:v>
                </c:pt>
                <c:pt idx="4">
                  <c:v>1.28713386795829E-2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1'!$O$3:$O$7</c:f>
              <c:numCache>
                <c:formatCode>m/d/yyyy</c:formatCode>
                <c:ptCount val="5"/>
                <c:pt idx="0">
                  <c:v>45877</c:v>
                </c:pt>
                <c:pt idx="1">
                  <c:v>45876</c:v>
                </c:pt>
                <c:pt idx="2">
                  <c:v>45875</c:v>
                </c:pt>
                <c:pt idx="3">
                  <c:v>45874</c:v>
                </c:pt>
                <c:pt idx="4">
                  <c:v>45873</c:v>
                </c:pt>
              </c:numCache>
            </c:numRef>
          </c:cat>
          <c:val>
            <c:numRef>
              <c:f>'data part 1'!$Q$3:$Q$7</c:f>
              <c:numCache>
                <c:formatCode>General</c:formatCode>
                <c:ptCount val="5"/>
                <c:pt idx="0">
                  <c:v>-7.4211783776454432E-3</c:v>
                </c:pt>
                <c:pt idx="1">
                  <c:v>3.0823197604681329E-3</c:v>
                </c:pt>
                <c:pt idx="2">
                  <c:v>1.7696510917439845E-2</c:v>
                </c:pt>
                <c:pt idx="3">
                  <c:v>2.1832461799780711E-2</c:v>
                </c:pt>
                <c:pt idx="4">
                  <c:v>2.3839009287925705E-2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1'!$O$3:$O$7</c:f>
              <c:numCache>
                <c:formatCode>m/d/yyyy</c:formatCode>
                <c:ptCount val="5"/>
                <c:pt idx="0">
                  <c:v>45877</c:v>
                </c:pt>
                <c:pt idx="1">
                  <c:v>45876</c:v>
                </c:pt>
                <c:pt idx="2">
                  <c:v>45875</c:v>
                </c:pt>
                <c:pt idx="3">
                  <c:v>45874</c:v>
                </c:pt>
                <c:pt idx="4">
                  <c:v>45873</c:v>
                </c:pt>
              </c:numCache>
            </c:numRef>
          </c:cat>
          <c:val>
            <c:numRef>
              <c:f>'data part 1'!$P$3:$P$7</c:f>
              <c:numCache>
                <c:formatCode>General</c:formatCode>
                <c:ptCount val="5"/>
                <c:pt idx="0">
                  <c:v>5.9029123387968951E-2</c:v>
                </c:pt>
                <c:pt idx="1">
                  <c:v>6.6450301765614395E-2</c:v>
                </c:pt>
                <c:pt idx="2">
                  <c:v>6.3367982005146262E-2</c:v>
                </c:pt>
                <c:pt idx="3">
                  <c:v>4.5671471087706417E-2</c:v>
                </c:pt>
                <c:pt idx="4">
                  <c:v>2.3839009287925705E-2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1'!$A$10:$A$14</c:f>
              <c:numCache>
                <c:formatCode>m/d/yyyy</c:formatCode>
                <c:ptCount val="5"/>
                <c:pt idx="0">
                  <c:v>45877</c:v>
                </c:pt>
                <c:pt idx="1">
                  <c:v>45876</c:v>
                </c:pt>
                <c:pt idx="2">
                  <c:v>45875</c:v>
                </c:pt>
                <c:pt idx="3">
                  <c:v>45874</c:v>
                </c:pt>
                <c:pt idx="4">
                  <c:v>45873</c:v>
                </c:pt>
              </c:numCache>
            </c:numRef>
          </c:cat>
          <c:val>
            <c:numRef>
              <c:f>'data part 1'!$C$10:$C$14</c:f>
              <c:numCache>
                <c:formatCode>General</c:formatCode>
                <c:ptCount val="5"/>
                <c:pt idx="0">
                  <c:v>-1.1499525291884138E-2</c:v>
                </c:pt>
                <c:pt idx="1">
                  <c:v>6.6963672234376936E-3</c:v>
                </c:pt>
                <c:pt idx="2">
                  <c:v>1.9450674584631455E-2</c:v>
                </c:pt>
                <c:pt idx="3">
                  <c:v>2.2507641854814242E-2</c:v>
                </c:pt>
                <c:pt idx="4">
                  <c:v>2.4230062205484737E-2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1'!$A$10:$A$14</c:f>
              <c:numCache>
                <c:formatCode>m/d/yyyy</c:formatCode>
                <c:ptCount val="5"/>
                <c:pt idx="0">
                  <c:v>45877</c:v>
                </c:pt>
                <c:pt idx="1">
                  <c:v>45876</c:v>
                </c:pt>
                <c:pt idx="2">
                  <c:v>45875</c:v>
                </c:pt>
                <c:pt idx="3">
                  <c:v>45874</c:v>
                </c:pt>
                <c:pt idx="4">
                  <c:v>45873</c:v>
                </c:pt>
              </c:numCache>
            </c:numRef>
          </c:cat>
          <c:val>
            <c:numRef>
              <c:f>'data part 1'!$B$10:$B$14</c:f>
              <c:numCache>
                <c:formatCode>General</c:formatCode>
                <c:ptCount val="5"/>
                <c:pt idx="0">
                  <c:v>6.138522057648399E-2</c:v>
                </c:pt>
                <c:pt idx="1">
                  <c:v>7.2884745868368128E-2</c:v>
                </c:pt>
                <c:pt idx="2">
                  <c:v>6.6188378644930435E-2</c:v>
                </c:pt>
                <c:pt idx="3">
                  <c:v>4.6737704060298979E-2</c:v>
                </c:pt>
                <c:pt idx="4">
                  <c:v>2.4230062205484737E-2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1'!$H$10:$H$14</c:f>
              <c:numCache>
                <c:formatCode>m/d/yyyy</c:formatCode>
                <c:ptCount val="5"/>
                <c:pt idx="0">
                  <c:v>45877</c:v>
                </c:pt>
                <c:pt idx="1">
                  <c:v>45876</c:v>
                </c:pt>
                <c:pt idx="2">
                  <c:v>45875</c:v>
                </c:pt>
                <c:pt idx="3">
                  <c:v>45874</c:v>
                </c:pt>
                <c:pt idx="4">
                  <c:v>45873</c:v>
                </c:pt>
              </c:numCache>
            </c:numRef>
          </c:cat>
          <c:val>
            <c:numRef>
              <c:f>'data part 1'!$J$10:$J$14</c:f>
              <c:numCache>
                <c:formatCode>General</c:formatCode>
                <c:ptCount val="5"/>
                <c:pt idx="0">
                  <c:v>5.9303131996586433E-3</c:v>
                </c:pt>
                <c:pt idx="1">
                  <c:v>4.2806540888862266E-3</c:v>
                </c:pt>
                <c:pt idx="2">
                  <c:v>-3.721015397892824E-4</c:v>
                </c:pt>
                <c:pt idx="3">
                  <c:v>3.1727913985770684E-3</c:v>
                </c:pt>
                <c:pt idx="4">
                  <c:v>6.5752825817826377E-3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1'!$H$10:$H$14</c:f>
              <c:numCache>
                <c:formatCode>m/d/yyyy</c:formatCode>
                <c:ptCount val="5"/>
                <c:pt idx="0">
                  <c:v>45877</c:v>
                </c:pt>
                <c:pt idx="1">
                  <c:v>45876</c:v>
                </c:pt>
                <c:pt idx="2">
                  <c:v>45875</c:v>
                </c:pt>
                <c:pt idx="3">
                  <c:v>45874</c:v>
                </c:pt>
                <c:pt idx="4">
                  <c:v>45873</c:v>
                </c:pt>
              </c:numCache>
            </c:numRef>
          </c:cat>
          <c:val>
            <c:numRef>
              <c:f>'data part 1'!$I$10:$I$14</c:f>
              <c:numCache>
                <c:formatCode>General</c:formatCode>
                <c:ptCount val="5"/>
                <c:pt idx="0">
                  <c:v>1.9586939729115294E-2</c:v>
                </c:pt>
                <c:pt idx="1">
                  <c:v>1.365662652945665E-2</c:v>
                </c:pt>
                <c:pt idx="2">
                  <c:v>9.3759724405704237E-3</c:v>
                </c:pt>
                <c:pt idx="3">
                  <c:v>9.7480739803597061E-3</c:v>
                </c:pt>
                <c:pt idx="4">
                  <c:v>6.5752825817826377E-3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1'!$O$10:$O$14</c:f>
              <c:numCache>
                <c:formatCode>m/d/yyyy</c:formatCode>
                <c:ptCount val="5"/>
                <c:pt idx="0">
                  <c:v>45877</c:v>
                </c:pt>
                <c:pt idx="1">
                  <c:v>45876</c:v>
                </c:pt>
                <c:pt idx="2">
                  <c:v>45875</c:v>
                </c:pt>
                <c:pt idx="3">
                  <c:v>45874</c:v>
                </c:pt>
                <c:pt idx="4">
                  <c:v>45873</c:v>
                </c:pt>
              </c:numCache>
            </c:numRef>
          </c:cat>
          <c:val>
            <c:numRef>
              <c:f>'data part 1'!$Q$10:$Q$14</c:f>
              <c:numCache>
                <c:formatCode>General</c:formatCode>
                <c:ptCount val="5"/>
                <c:pt idx="0">
                  <c:v>-8.3628690457581145E-3</c:v>
                </c:pt>
                <c:pt idx="1">
                  <c:v>4.0233378507652517E-3</c:v>
                </c:pt>
                <c:pt idx="2">
                  <c:v>2.3880597014925398E-2</c:v>
                </c:pt>
                <c:pt idx="3">
                  <c:v>1.6445157585074588E-2</c:v>
                </c:pt>
                <c:pt idx="4">
                  <c:v>2.6089678962678997E-2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1'!$O$10:$O$14</c:f>
              <c:numCache>
                <c:formatCode>m/d/yyyy</c:formatCode>
                <c:ptCount val="5"/>
                <c:pt idx="0">
                  <c:v>45877</c:v>
                </c:pt>
                <c:pt idx="1">
                  <c:v>45876</c:v>
                </c:pt>
                <c:pt idx="2">
                  <c:v>45875</c:v>
                </c:pt>
                <c:pt idx="3">
                  <c:v>45874</c:v>
                </c:pt>
                <c:pt idx="4">
                  <c:v>45873</c:v>
                </c:pt>
              </c:numCache>
            </c:numRef>
          </c:cat>
          <c:val>
            <c:numRef>
              <c:f>'data part 1'!$P$10:$P$14</c:f>
              <c:numCache>
                <c:formatCode>General</c:formatCode>
                <c:ptCount val="5"/>
                <c:pt idx="0">
                  <c:v>6.207590236768612E-2</c:v>
                </c:pt>
                <c:pt idx="1">
                  <c:v>7.0438771413444234E-2</c:v>
                </c:pt>
                <c:pt idx="2">
                  <c:v>6.6415433562678983E-2</c:v>
                </c:pt>
                <c:pt idx="3">
                  <c:v>4.2534836547753585E-2</c:v>
                </c:pt>
                <c:pt idx="4">
                  <c:v>2.6089678962678997E-2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1'!$A$17:$A$21</c:f>
              <c:numCache>
                <c:formatCode>m/d/yyyy</c:formatCode>
                <c:ptCount val="5"/>
                <c:pt idx="0">
                  <c:v>45876</c:v>
                </c:pt>
                <c:pt idx="1">
                  <c:v>45875</c:v>
                </c:pt>
                <c:pt idx="2">
                  <c:v>45874</c:v>
                </c:pt>
                <c:pt idx="3">
                  <c:v>45873</c:v>
                </c:pt>
                <c:pt idx="4">
                  <c:v>45870</c:v>
                </c:pt>
              </c:numCache>
            </c:numRef>
          </c:cat>
          <c:val>
            <c:numRef>
              <c:f>'data part 1'!$C$17:$C$21</c:f>
              <c:numCache>
                <c:formatCode>General</c:formatCode>
                <c:ptCount val="5"/>
                <c:pt idx="0">
                  <c:v>-5.0795341717050357E-3</c:v>
                </c:pt>
                <c:pt idx="1">
                  <c:v>1.8449241782565462E-3</c:v>
                </c:pt>
                <c:pt idx="2">
                  <c:v>-1.4013412268982783E-3</c:v>
                </c:pt>
                <c:pt idx="3">
                  <c:v>1.3422380934799083E-2</c:v>
                </c:pt>
                <c:pt idx="4">
                  <c:v>-1.2290738569338711E-2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1'!$A$17:$A$21</c:f>
              <c:numCache>
                <c:formatCode>m/d/yyyy</c:formatCode>
                <c:ptCount val="5"/>
                <c:pt idx="0">
                  <c:v>45876</c:v>
                </c:pt>
                <c:pt idx="1">
                  <c:v>45875</c:v>
                </c:pt>
                <c:pt idx="2">
                  <c:v>45874</c:v>
                </c:pt>
                <c:pt idx="3">
                  <c:v>45873</c:v>
                </c:pt>
                <c:pt idx="4">
                  <c:v>45870</c:v>
                </c:pt>
              </c:numCache>
            </c:numRef>
          </c:cat>
          <c:val>
            <c:numRef>
              <c:f>'data part 1'!$B$17:$B$21</c:f>
              <c:numCache>
                <c:formatCode>General</c:formatCode>
                <c:ptCount val="5"/>
                <c:pt idx="0">
                  <c:v>-3.5043088548863954E-3</c:v>
                </c:pt>
                <c:pt idx="1">
                  <c:v>1.5752253168186403E-3</c:v>
                </c:pt>
                <c:pt idx="2">
                  <c:v>-2.6969886143790589E-4</c:v>
                </c:pt>
                <c:pt idx="3">
                  <c:v>1.1316423654603724E-3</c:v>
                </c:pt>
                <c:pt idx="4">
                  <c:v>-1.2290738569338711E-2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1'!$H$17:$H$21</c:f>
              <c:numCache>
                <c:formatCode>m/d/yyyy</c:formatCode>
                <c:ptCount val="5"/>
                <c:pt idx="0">
                  <c:v>45876</c:v>
                </c:pt>
                <c:pt idx="1">
                  <c:v>45875</c:v>
                </c:pt>
                <c:pt idx="2">
                  <c:v>45874</c:v>
                </c:pt>
                <c:pt idx="3">
                  <c:v>45873</c:v>
                </c:pt>
                <c:pt idx="4">
                  <c:v>45870</c:v>
                </c:pt>
              </c:numCache>
            </c:numRef>
          </c:cat>
          <c:val>
            <c:numRef>
              <c:f>'data part 1'!$J$17:$J$21</c:f>
              <c:numCache>
                <c:formatCode>General</c:formatCode>
                <c:ptCount val="5"/>
                <c:pt idx="0">
                  <c:v>-6.9334234701472486E-3</c:v>
                </c:pt>
                <c:pt idx="1">
                  <c:v>2.3602469345735955E-3</c:v>
                </c:pt>
                <c:pt idx="2">
                  <c:v>1.5808709585862779E-3</c:v>
                </c:pt>
                <c:pt idx="3">
                  <c:v>6.5853447891532912E-3</c:v>
                </c:pt>
                <c:pt idx="4">
                  <c:v>-7.0328294587775897E-3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1'!$H$17:$H$21</c:f>
              <c:numCache>
                <c:formatCode>m/d/yyyy</c:formatCode>
                <c:ptCount val="5"/>
                <c:pt idx="0">
                  <c:v>45876</c:v>
                </c:pt>
                <c:pt idx="1">
                  <c:v>45875</c:v>
                </c:pt>
                <c:pt idx="2">
                  <c:v>45874</c:v>
                </c:pt>
                <c:pt idx="3">
                  <c:v>45873</c:v>
                </c:pt>
                <c:pt idx="4">
                  <c:v>45870</c:v>
                </c:pt>
              </c:numCache>
            </c:numRef>
          </c:cat>
          <c:val>
            <c:numRef>
              <c:f>'data part 1'!$I$17:$I$21</c:f>
              <c:numCache>
                <c:formatCode>General</c:formatCode>
                <c:ptCount val="5"/>
                <c:pt idx="0">
                  <c:v>-3.4397902466116737E-3</c:v>
                </c:pt>
                <c:pt idx="1">
                  <c:v>3.4936332235355749E-3</c:v>
                </c:pt>
                <c:pt idx="2">
                  <c:v>1.1333862889619795E-3</c:v>
                </c:pt>
                <c:pt idx="3">
                  <c:v>-4.4748466962429845E-4</c:v>
                </c:pt>
                <c:pt idx="4">
                  <c:v>-7.0328294587775897E-3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1'!$O$17:$O$21</c:f>
              <c:numCache>
                <c:formatCode>m/d/yyyy</c:formatCode>
                <c:ptCount val="5"/>
                <c:pt idx="0">
                  <c:v>45877</c:v>
                </c:pt>
                <c:pt idx="1">
                  <c:v>45876</c:v>
                </c:pt>
                <c:pt idx="2">
                  <c:v>45875</c:v>
                </c:pt>
                <c:pt idx="3">
                  <c:v>45874</c:v>
                </c:pt>
                <c:pt idx="4">
                  <c:v>45873</c:v>
                </c:pt>
              </c:numCache>
            </c:numRef>
          </c:cat>
          <c:val>
            <c:numRef>
              <c:f>'data part 1'!$Q$17:$Q$21</c:f>
              <c:numCache>
                <c:formatCode>General</c:formatCode>
                <c:ptCount val="5"/>
                <c:pt idx="0">
                  <c:v>6.6863097137837002E-4</c:v>
                </c:pt>
                <c:pt idx="1">
                  <c:v>1.5607151516479068E-3</c:v>
                </c:pt>
                <c:pt idx="2">
                  <c:v>4.5326258901527972E-3</c:v>
                </c:pt>
                <c:pt idx="3">
                  <c:v>9.5690379787525259E-3</c:v>
                </c:pt>
                <c:pt idx="4">
                  <c:v>6.5610250423770999E-3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1'!$O$17:$O$21</c:f>
              <c:numCache>
                <c:formatCode>m/d/yyyy</c:formatCode>
                <c:ptCount val="5"/>
                <c:pt idx="0">
                  <c:v>45877</c:v>
                </c:pt>
                <c:pt idx="1">
                  <c:v>45876</c:v>
                </c:pt>
                <c:pt idx="2">
                  <c:v>45875</c:v>
                </c:pt>
                <c:pt idx="3">
                  <c:v>45874</c:v>
                </c:pt>
                <c:pt idx="4">
                  <c:v>45873</c:v>
                </c:pt>
              </c:numCache>
            </c:numRef>
          </c:cat>
          <c:val>
            <c:numRef>
              <c:f>'data part 1'!$P$17:$P$21</c:f>
              <c:numCache>
                <c:formatCode>General</c:formatCode>
                <c:ptCount val="5"/>
                <c:pt idx="0">
                  <c:v>2.28920350343087E-2</c:v>
                </c:pt>
                <c:pt idx="1">
                  <c:v>2.222340406293033E-2</c:v>
                </c:pt>
                <c:pt idx="2">
                  <c:v>2.0662688911282423E-2</c:v>
                </c:pt>
                <c:pt idx="3">
                  <c:v>1.6130063021129626E-2</c:v>
                </c:pt>
                <c:pt idx="4">
                  <c:v>6.5610250423770999E-3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1'!$C$23</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1'!$A$24:$A$28</c:f>
              <c:numCache>
                <c:formatCode>m/d/yyyy</c:formatCode>
                <c:ptCount val="5"/>
                <c:pt idx="0">
                  <c:v>45876</c:v>
                </c:pt>
                <c:pt idx="1">
                  <c:v>45875</c:v>
                </c:pt>
                <c:pt idx="2">
                  <c:v>45874</c:v>
                </c:pt>
                <c:pt idx="3">
                  <c:v>45873</c:v>
                </c:pt>
                <c:pt idx="4">
                  <c:v>45870</c:v>
                </c:pt>
              </c:numCache>
            </c:numRef>
          </c:cat>
          <c:val>
            <c:numRef>
              <c:f>'data part 1'!$C$24:$C$28</c:f>
              <c:numCache>
                <c:formatCode>General</c:formatCode>
                <c:ptCount val="5"/>
                <c:pt idx="0">
                  <c:v>-7.9748001548018976E-4</c:v>
                </c:pt>
                <c:pt idx="1">
                  <c:v>7.2819072950924824E-3</c:v>
                </c:pt>
                <c:pt idx="2">
                  <c:v>-4.8578659963033344E-3</c:v>
                </c:pt>
                <c:pt idx="3">
                  <c:v>1.473710033091602E-2</c:v>
                </c:pt>
                <c:pt idx="4">
                  <c:v>-1.5992133140148468E-2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1'!$B$23</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1'!$A$24:$A$28</c:f>
              <c:numCache>
                <c:formatCode>m/d/yyyy</c:formatCode>
                <c:ptCount val="5"/>
                <c:pt idx="0">
                  <c:v>45876</c:v>
                </c:pt>
                <c:pt idx="1">
                  <c:v>45875</c:v>
                </c:pt>
                <c:pt idx="2">
                  <c:v>45874</c:v>
                </c:pt>
                <c:pt idx="3">
                  <c:v>45873</c:v>
                </c:pt>
                <c:pt idx="4">
                  <c:v>45870</c:v>
                </c:pt>
              </c:numCache>
            </c:numRef>
          </c:cat>
          <c:val>
            <c:numRef>
              <c:f>'data part 1'!$B$24:$B$28</c:f>
              <c:numCache>
                <c:formatCode>General</c:formatCode>
                <c:ptCount val="5"/>
                <c:pt idx="0">
                  <c:v>3.7152847407651013E-4</c:v>
                </c:pt>
                <c:pt idx="1">
                  <c:v>1.1690084895566999E-3</c:v>
                </c:pt>
                <c:pt idx="2">
                  <c:v>-6.1128988055357825E-3</c:v>
                </c:pt>
                <c:pt idx="3">
                  <c:v>-1.2550328092324481E-3</c:v>
                </c:pt>
                <c:pt idx="4">
                  <c:v>-1.5992133140148468E-2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1'!$J$23</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1'!$H$24:$H$28</c:f>
              <c:numCache>
                <c:formatCode>m/d/yyyy</c:formatCode>
                <c:ptCount val="5"/>
                <c:pt idx="0">
                  <c:v>45876</c:v>
                </c:pt>
                <c:pt idx="1">
                  <c:v>45875</c:v>
                </c:pt>
                <c:pt idx="2">
                  <c:v>45874</c:v>
                </c:pt>
                <c:pt idx="3">
                  <c:v>45873</c:v>
                </c:pt>
                <c:pt idx="4">
                  <c:v>45870</c:v>
                </c:pt>
              </c:numCache>
            </c:numRef>
          </c:cat>
          <c:val>
            <c:numRef>
              <c:f>'data part 1'!$J$24:$J$28</c:f>
              <c:numCache>
                <c:formatCode>General</c:formatCode>
                <c:ptCount val="5"/>
                <c:pt idx="0">
                  <c:v>1.3067831080139536E-2</c:v>
                </c:pt>
                <c:pt idx="1">
                  <c:v>2.6097648997875922E-3</c:v>
                </c:pt>
                <c:pt idx="2">
                  <c:v>1.3867943534584537E-3</c:v>
                </c:pt>
                <c:pt idx="3">
                  <c:v>1.4852045282659265E-2</c:v>
                </c:pt>
                <c:pt idx="4">
                  <c:v>-2.9007922390749119E-2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1'!$I$23</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1'!$H$24:$H$28</c:f>
              <c:numCache>
                <c:formatCode>m/d/yyyy</c:formatCode>
                <c:ptCount val="5"/>
                <c:pt idx="0">
                  <c:v>45876</c:v>
                </c:pt>
                <c:pt idx="1">
                  <c:v>45875</c:v>
                </c:pt>
                <c:pt idx="2">
                  <c:v>45874</c:v>
                </c:pt>
                <c:pt idx="3">
                  <c:v>45873</c:v>
                </c:pt>
                <c:pt idx="4">
                  <c:v>45870</c:v>
                </c:pt>
              </c:numCache>
            </c:numRef>
          </c:cat>
          <c:val>
            <c:numRef>
              <c:f>'data part 1'!$I$24:$I$28</c:f>
              <c:numCache>
                <c:formatCode>General</c:formatCode>
                <c:ptCount val="5"/>
                <c:pt idx="0">
                  <c:v>2.908513225295728E-3</c:v>
                </c:pt>
                <c:pt idx="1">
                  <c:v>-1.0159317854843808E-2</c:v>
                </c:pt>
                <c:pt idx="2">
                  <c:v>-1.27690827546314E-2</c:v>
                </c:pt>
                <c:pt idx="3">
                  <c:v>-1.4155877108089854E-2</c:v>
                </c:pt>
                <c:pt idx="4">
                  <c:v>-2.9007922390749119E-2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1'!$Q$23</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1'!$O$24:$O$28</c:f>
              <c:numCache>
                <c:formatCode>m/d/yyyy</c:formatCode>
                <c:ptCount val="5"/>
                <c:pt idx="0">
                  <c:v>45877</c:v>
                </c:pt>
                <c:pt idx="1">
                  <c:v>45876</c:v>
                </c:pt>
                <c:pt idx="2">
                  <c:v>45875</c:v>
                </c:pt>
                <c:pt idx="3">
                  <c:v>45874</c:v>
                </c:pt>
                <c:pt idx="4">
                  <c:v>45873</c:v>
                </c:pt>
              </c:numCache>
            </c:numRef>
          </c:cat>
          <c:val>
            <c:numRef>
              <c:f>'data part 1'!$Q$24:$Q$28</c:f>
              <c:numCache>
                <c:formatCode>General</c:formatCode>
                <c:ptCount val="5"/>
                <c:pt idx="0">
                  <c:v>2.2880958129953832E-2</c:v>
                </c:pt>
                <c:pt idx="1">
                  <c:v>6.478489362362172E-3</c:v>
                </c:pt>
                <c:pt idx="2">
                  <c:v>6.049891519651629E-3</c:v>
                </c:pt>
                <c:pt idx="3">
                  <c:v>6.424307564003362E-3</c:v>
                </c:pt>
                <c:pt idx="4">
                  <c:v>-1.2473218469313374E-2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1'!$P$23</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1'!$O$24:$O$28</c:f>
              <c:numCache>
                <c:formatCode>m/d/yyyy</c:formatCode>
                <c:ptCount val="5"/>
                <c:pt idx="0">
                  <c:v>45877</c:v>
                </c:pt>
                <c:pt idx="1">
                  <c:v>45876</c:v>
                </c:pt>
                <c:pt idx="2">
                  <c:v>45875</c:v>
                </c:pt>
                <c:pt idx="3">
                  <c:v>45874</c:v>
                </c:pt>
                <c:pt idx="4">
                  <c:v>45873</c:v>
                </c:pt>
              </c:numCache>
            </c:numRef>
          </c:cat>
          <c:val>
            <c:numRef>
              <c:f>'data part 1'!$P$24:$P$28</c:f>
              <c:numCache>
                <c:formatCode>General</c:formatCode>
                <c:ptCount val="5"/>
                <c:pt idx="0">
                  <c:v>2.9360428106657621E-2</c:v>
                </c:pt>
                <c:pt idx="1">
                  <c:v>6.4794699767037889E-3</c:v>
                </c:pt>
                <c:pt idx="2">
                  <c:v>9.806143416168922E-7</c:v>
                </c:pt>
                <c:pt idx="3">
                  <c:v>-6.0489109053100121E-3</c:v>
                </c:pt>
                <c:pt idx="4">
                  <c:v>-1.2473218469313374E-2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19371122706056038"/>
          <c:w val="0.8350078761217814"/>
          <c:h val="0.63068676264928636"/>
        </c:manualLayout>
      </c:layout>
      <c:barChart>
        <c:barDir val="col"/>
        <c:grouping val="stacked"/>
        <c:varyColors val="0"/>
        <c:ser>
          <c:idx val="0"/>
          <c:order val="0"/>
          <c:tx>
            <c:v>TP lưu hành</c:v>
          </c:tx>
          <c:spPr>
            <a:solidFill>
              <a:srgbClr val="FF0000">
                <a:alpha val="50000"/>
              </a:srgbClr>
            </a:solidFill>
            <a:ln>
              <a:noFill/>
            </a:ln>
            <a:effectLst/>
          </c:spPr>
          <c:invertIfNegative val="0"/>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weekly_mm_data!$M$2:$M$25</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-1000</c:v>
                </c:pt>
                <c:pt idx="13">
                  <c:v>-11000</c:v>
                </c:pt>
                <c:pt idx="14">
                  <c:v>-15999.9</c:v>
                </c:pt>
                <c:pt idx="15">
                  <c:v>-17399.900000000001</c:v>
                </c:pt>
                <c:pt idx="16">
                  <c:v>-22399.9</c:v>
                </c:pt>
                <c:pt idx="17">
                  <c:v>-26399.9</c:v>
                </c:pt>
                <c:pt idx="18">
                  <c:v>-21399.9</c:v>
                </c:pt>
                <c:pt idx="19">
                  <c:v>-21400</c:v>
                </c:pt>
                <c:pt idx="20">
                  <c:v>-28200</c:v>
                </c:pt>
                <c:pt idx="21">
                  <c:v>-32400</c:v>
                </c:pt>
                <c:pt idx="22">
                  <c:v>-27400</c:v>
                </c:pt>
                <c:pt idx="23">
                  <c:v>-22400</c:v>
                </c:pt>
              </c:numCache>
            </c:numRef>
          </c:val>
          <c:extLst>
            <c:ext xmlns:c16="http://schemas.microsoft.com/office/drawing/2014/chart" uri="{C3380CC4-5D6E-409C-BE32-E72D297353CC}">
              <c16:uniqueId val="{00000000-7534-41F7-83CB-6AEA1B18A523}"/>
            </c:ext>
          </c:extLst>
        </c:ser>
        <c:ser>
          <c:idx val="1"/>
          <c:order val="1"/>
          <c:tx>
            <c:v>RR lưu hành</c:v>
          </c:tx>
          <c:spPr>
            <a:solidFill>
              <a:srgbClr val="00B050">
                <a:alpha val="50000"/>
              </a:srgbClr>
            </a:solidFill>
            <a:ln>
              <a:noFill/>
            </a:ln>
            <a:effectLst/>
          </c:spPr>
          <c:invertIfNegative val="0"/>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weekly_mm_data!$N$2:$N$25</c:f>
              <c:numCache>
                <c:formatCode>General</c:formatCode>
                <c:ptCount val="24"/>
                <c:pt idx="0">
                  <c:v>210350.6</c:v>
                </c:pt>
                <c:pt idx="1">
                  <c:v>214778.1</c:v>
                </c:pt>
                <c:pt idx="2">
                  <c:v>212961.57</c:v>
                </c:pt>
                <c:pt idx="3">
                  <c:v>215830.05</c:v>
                </c:pt>
                <c:pt idx="4">
                  <c:v>209105.11</c:v>
                </c:pt>
                <c:pt idx="5">
                  <c:v>206874.98</c:v>
                </c:pt>
                <c:pt idx="6">
                  <c:v>213471.48</c:v>
                </c:pt>
                <c:pt idx="7">
                  <c:v>222526.28</c:v>
                </c:pt>
                <c:pt idx="8">
                  <c:v>225430.03</c:v>
                </c:pt>
                <c:pt idx="9">
                  <c:v>210870.73</c:v>
                </c:pt>
                <c:pt idx="10">
                  <c:v>187282.43</c:v>
                </c:pt>
                <c:pt idx="11">
                  <c:v>164784.56</c:v>
                </c:pt>
                <c:pt idx="12">
                  <c:v>156070.93</c:v>
                </c:pt>
                <c:pt idx="13">
                  <c:v>151219.54999999999</c:v>
                </c:pt>
                <c:pt idx="14">
                  <c:v>148015.59</c:v>
                </c:pt>
                <c:pt idx="15">
                  <c:v>133144.15</c:v>
                </c:pt>
                <c:pt idx="16">
                  <c:v>123124.94</c:v>
                </c:pt>
                <c:pt idx="17">
                  <c:v>114119.69</c:v>
                </c:pt>
                <c:pt idx="18">
                  <c:v>93141.75</c:v>
                </c:pt>
                <c:pt idx="19">
                  <c:v>104001.2</c:v>
                </c:pt>
                <c:pt idx="20">
                  <c:v>112557.02</c:v>
                </c:pt>
                <c:pt idx="21">
                  <c:v>97543.17</c:v>
                </c:pt>
                <c:pt idx="22">
                  <c:v>79020.47</c:v>
                </c:pt>
                <c:pt idx="23">
                  <c:v>70554.23</c:v>
                </c:pt>
              </c:numCache>
            </c:numRef>
          </c:val>
          <c:extLst>
            <c:ext xmlns:c16="http://schemas.microsoft.com/office/drawing/2014/chart" uri="{C3380CC4-5D6E-409C-BE32-E72D297353CC}">
              <c16:uniqueId val="{00000003-7565-4232-BD8D-3B792AFEFFEA}"/>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Lưu hành ròng (Tỷ VNĐ)</c:v>
          </c:tx>
          <c:spPr>
            <a:ln w="25400" cap="rnd">
              <a:solidFill>
                <a:srgbClr val="054372"/>
              </a:solidFill>
              <a:round/>
            </a:ln>
            <a:effectLst/>
          </c:spPr>
          <c:marker>
            <c:symbol val="none"/>
          </c:marker>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weekly_mm_data!$O$2:$O$25</c:f>
              <c:numCache>
                <c:formatCode>General</c:formatCode>
                <c:ptCount val="24"/>
                <c:pt idx="0">
                  <c:v>210350.6</c:v>
                </c:pt>
                <c:pt idx="1">
                  <c:v>214778.1</c:v>
                </c:pt>
                <c:pt idx="2">
                  <c:v>212961.57</c:v>
                </c:pt>
                <c:pt idx="3">
                  <c:v>215830.05</c:v>
                </c:pt>
                <c:pt idx="4">
                  <c:v>209105.11</c:v>
                </c:pt>
                <c:pt idx="5">
                  <c:v>206874.98</c:v>
                </c:pt>
                <c:pt idx="6">
                  <c:v>213471.48</c:v>
                </c:pt>
                <c:pt idx="7">
                  <c:v>222526.28</c:v>
                </c:pt>
                <c:pt idx="8">
                  <c:v>225430.03</c:v>
                </c:pt>
                <c:pt idx="9">
                  <c:v>210870.73</c:v>
                </c:pt>
                <c:pt idx="10">
                  <c:v>187282.43</c:v>
                </c:pt>
                <c:pt idx="11">
                  <c:v>164784.56</c:v>
                </c:pt>
                <c:pt idx="12">
                  <c:v>155070.93</c:v>
                </c:pt>
                <c:pt idx="13">
                  <c:v>140219.54999999999</c:v>
                </c:pt>
                <c:pt idx="14">
                  <c:v>132015.69</c:v>
                </c:pt>
                <c:pt idx="15">
                  <c:v>115744.25</c:v>
                </c:pt>
                <c:pt idx="16">
                  <c:v>100725.04000000001</c:v>
                </c:pt>
                <c:pt idx="17">
                  <c:v>87719.790000000008</c:v>
                </c:pt>
                <c:pt idx="18">
                  <c:v>71741.850000000006</c:v>
                </c:pt>
                <c:pt idx="19">
                  <c:v>82601.2</c:v>
                </c:pt>
                <c:pt idx="20">
                  <c:v>84357.02</c:v>
                </c:pt>
                <c:pt idx="21">
                  <c:v>65143.17</c:v>
                </c:pt>
                <c:pt idx="22">
                  <c:v>51620.47</c:v>
                </c:pt>
                <c:pt idx="23">
                  <c:v>48154.229999999996</c:v>
                </c:pt>
              </c:numCache>
            </c:numRef>
          </c:val>
          <c:smooth val="1"/>
          <c:extLst>
            <c:ext xmlns:c16="http://schemas.microsoft.com/office/drawing/2014/chart" uri="{C3380CC4-5D6E-409C-BE32-E72D297353CC}">
              <c16:uniqueId val="{00000004-7565-4232-BD8D-3B792AFEFFEA}"/>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layout>
        <c:manualLayout>
          <c:xMode val="edge"/>
          <c:yMode val="edge"/>
          <c:x val="0"/>
          <c:y val="0"/>
          <c:w val="0.89999983603036049"/>
          <c:h val="8.703470496558198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984223674631575E-2"/>
          <c:y val="0.14403822767906665"/>
          <c:w val="0.84285994482998816"/>
          <c:h val="0.69467988036445982"/>
        </c:manualLayout>
      </c:layout>
      <c:lineChart>
        <c:grouping val="standard"/>
        <c:varyColors val="0"/>
        <c:ser>
          <c:idx val="0"/>
          <c:order val="0"/>
          <c:tx>
            <c:v>LSLNH kỳ hạn ON</c:v>
          </c:tx>
          <c:spPr>
            <a:ln w="19050" cap="rnd">
              <a:solidFill>
                <a:srgbClr val="00B050"/>
              </a:solidFill>
              <a:round/>
            </a:ln>
            <a:effectLst/>
          </c:spPr>
          <c:marker>
            <c:symbol val="none"/>
          </c:marker>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weekly_mm_data!$B$2:$B$25</c:f>
              <c:numCache>
                <c:formatCode>General</c:formatCode>
                <c:ptCount val="24"/>
                <c:pt idx="0">
                  <c:v>5.4800000000000001E-2</c:v>
                </c:pt>
                <c:pt idx="1">
                  <c:v>5.4800000000000001E-2</c:v>
                </c:pt>
                <c:pt idx="2">
                  <c:v>5.4800000000000001E-2</c:v>
                </c:pt>
                <c:pt idx="3">
                  <c:v>5.2200000000000003E-2</c:v>
                </c:pt>
                <c:pt idx="4">
                  <c:v>5.3600000000000002E-2</c:v>
                </c:pt>
                <c:pt idx="5">
                  <c:v>3.3500000000000002E-2</c:v>
                </c:pt>
                <c:pt idx="6">
                  <c:v>3.6700000000000003E-2</c:v>
                </c:pt>
                <c:pt idx="7">
                  <c:v>4.3299999999999998E-2</c:v>
                </c:pt>
                <c:pt idx="8">
                  <c:v>5.8500000000000003E-2</c:v>
                </c:pt>
                <c:pt idx="9">
                  <c:v>6.5000000000000002E-2</c:v>
                </c:pt>
                <c:pt idx="10">
                  <c:v>5.9499999999999997E-2</c:v>
                </c:pt>
                <c:pt idx="11">
                  <c:v>5.2600000000000001E-2</c:v>
                </c:pt>
                <c:pt idx="12">
                  <c:v>5.04E-2</c:v>
                </c:pt>
                <c:pt idx="13">
                  <c:v>4.9299999999999997E-2</c:v>
                </c:pt>
                <c:pt idx="14">
                  <c:v>5.0099999999999999E-2</c:v>
                </c:pt>
                <c:pt idx="15">
                  <c:v>5.1700000000000003E-2</c:v>
                </c:pt>
                <c:pt idx="16">
                  <c:v>5.0900000000000001E-2</c:v>
                </c:pt>
                <c:pt idx="17">
                  <c:v>4.7800000000000002E-2</c:v>
                </c:pt>
                <c:pt idx="18">
                  <c:v>4.6800000000000001E-2</c:v>
                </c:pt>
                <c:pt idx="19">
                  <c:v>4.65E-2</c:v>
                </c:pt>
                <c:pt idx="20">
                  <c:v>4.6899999999999997E-2</c:v>
                </c:pt>
                <c:pt idx="21">
                  <c:v>4.65E-2</c:v>
                </c:pt>
                <c:pt idx="22">
                  <c:v>4.48E-2</c:v>
                </c:pt>
                <c:pt idx="23">
                  <c:v>4.2500000000000003E-2</c:v>
                </c:pt>
              </c:numCache>
            </c:numRef>
          </c:val>
          <c:smooth val="1"/>
          <c:extLst>
            <c:ext xmlns:c16="http://schemas.microsoft.com/office/drawing/2014/chart" uri="{C3380CC4-5D6E-409C-BE32-E72D297353CC}">
              <c16:uniqueId val="{00000000-1573-43A2-A204-4CAE112C2CAB}"/>
            </c:ext>
          </c:extLst>
        </c:ser>
        <c:ser>
          <c:idx val="1"/>
          <c:order val="1"/>
          <c:tx>
            <c:v>LSLNH kỳ hạn 1M</c:v>
          </c:tx>
          <c:spPr>
            <a:ln w="19050" cap="rnd">
              <a:solidFill>
                <a:srgbClr val="11588C"/>
              </a:solidFill>
              <a:round/>
            </a:ln>
            <a:effectLst/>
          </c:spPr>
          <c:marker>
            <c:symbol val="none"/>
          </c:marker>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weekly_mm_data!$C$2:$C$25</c:f>
              <c:numCache>
                <c:formatCode>General</c:formatCode>
                <c:ptCount val="24"/>
                <c:pt idx="0">
                  <c:v>5.2600000000000001E-2</c:v>
                </c:pt>
                <c:pt idx="1">
                  <c:v>5.2600000000000001E-2</c:v>
                </c:pt>
                <c:pt idx="2">
                  <c:v>5.2400000000000002E-2</c:v>
                </c:pt>
                <c:pt idx="3">
                  <c:v>4.82E-2</c:v>
                </c:pt>
                <c:pt idx="4">
                  <c:v>4.5100000000000001E-2</c:v>
                </c:pt>
                <c:pt idx="5">
                  <c:v>4.6399999999999997E-2</c:v>
                </c:pt>
                <c:pt idx="6">
                  <c:v>4.6600000000000003E-2</c:v>
                </c:pt>
                <c:pt idx="7">
                  <c:v>5.7799999999999997E-2</c:v>
                </c:pt>
                <c:pt idx="8">
                  <c:v>5.3400000000000003E-2</c:v>
                </c:pt>
                <c:pt idx="9">
                  <c:v>5.3900000000000003E-2</c:v>
                </c:pt>
                <c:pt idx="10">
                  <c:v>4.8800000000000003E-2</c:v>
                </c:pt>
                <c:pt idx="11">
                  <c:v>5.0200000000000002E-2</c:v>
                </c:pt>
                <c:pt idx="12">
                  <c:v>4.7699999999999999E-2</c:v>
                </c:pt>
                <c:pt idx="13">
                  <c:v>4.6699999999999998E-2</c:v>
                </c:pt>
                <c:pt idx="14">
                  <c:v>4.6699999999999998E-2</c:v>
                </c:pt>
                <c:pt idx="15">
                  <c:v>4.6399999999999997E-2</c:v>
                </c:pt>
                <c:pt idx="16">
                  <c:v>4.6100000000000002E-2</c:v>
                </c:pt>
                <c:pt idx="17">
                  <c:v>4.5499999999999999E-2</c:v>
                </c:pt>
                <c:pt idx="18">
                  <c:v>4.5900000000000003E-2</c:v>
                </c:pt>
                <c:pt idx="19">
                  <c:v>4.2999999999999997E-2</c:v>
                </c:pt>
                <c:pt idx="20">
                  <c:v>4.6699999999999998E-2</c:v>
                </c:pt>
                <c:pt idx="21">
                  <c:v>4.9099999999999998E-2</c:v>
                </c:pt>
                <c:pt idx="22">
                  <c:v>4.2799999999999998E-2</c:v>
                </c:pt>
                <c:pt idx="23">
                  <c:v>4.4699999999999997E-2</c:v>
                </c:pt>
              </c:numCache>
            </c:numRef>
          </c:val>
          <c:smooth val="1"/>
          <c:extLst>
            <c:ext xmlns:c16="http://schemas.microsoft.com/office/drawing/2014/chart" uri="{C3380CC4-5D6E-409C-BE32-E72D297353CC}">
              <c16:uniqueId val="{00000001-1573-43A2-A204-4CAE112C2CAB}"/>
            </c:ext>
          </c:extLst>
        </c:ser>
        <c:ser>
          <c:idx val="2"/>
          <c:order val="2"/>
          <c:tx>
            <c:v>LSLNH kỳ hạn 3M</c:v>
          </c:tx>
          <c:spPr>
            <a:ln w="19050" cap="rnd">
              <a:solidFill>
                <a:srgbClr val="C00000"/>
              </a:solidFill>
              <a:round/>
            </a:ln>
            <a:effectLst/>
          </c:spPr>
          <c:marker>
            <c:symbol val="none"/>
          </c:marker>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weekly_mm_data!$D$2:$D$25</c:f>
              <c:numCache>
                <c:formatCode>General</c:formatCode>
                <c:ptCount val="24"/>
                <c:pt idx="0">
                  <c:v>5.5100000000000003E-2</c:v>
                </c:pt>
                <c:pt idx="1">
                  <c:v>5.5100000000000003E-2</c:v>
                </c:pt>
                <c:pt idx="2">
                  <c:v>5.3600000000000002E-2</c:v>
                </c:pt>
                <c:pt idx="3">
                  <c:v>5.1299999999999998E-2</c:v>
                </c:pt>
                <c:pt idx="4">
                  <c:v>5.4600000000000003E-2</c:v>
                </c:pt>
                <c:pt idx="5">
                  <c:v>5.0200000000000002E-2</c:v>
                </c:pt>
                <c:pt idx="6">
                  <c:v>4.8500000000000001E-2</c:v>
                </c:pt>
                <c:pt idx="7">
                  <c:v>4.8099999999999997E-2</c:v>
                </c:pt>
                <c:pt idx="8">
                  <c:v>5.4399999999999997E-2</c:v>
                </c:pt>
                <c:pt idx="9">
                  <c:v>5.57E-2</c:v>
                </c:pt>
                <c:pt idx="10">
                  <c:v>5.1299999999999998E-2</c:v>
                </c:pt>
                <c:pt idx="11">
                  <c:v>4.9599999999999998E-2</c:v>
                </c:pt>
                <c:pt idx="12">
                  <c:v>5.0599999999999999E-2</c:v>
                </c:pt>
                <c:pt idx="13">
                  <c:v>4.7800000000000002E-2</c:v>
                </c:pt>
                <c:pt idx="14">
                  <c:v>4.8500000000000001E-2</c:v>
                </c:pt>
                <c:pt idx="15">
                  <c:v>4.9299999999999997E-2</c:v>
                </c:pt>
                <c:pt idx="16">
                  <c:v>4.9099999999999998E-2</c:v>
                </c:pt>
                <c:pt idx="17">
                  <c:v>4.7199999999999999E-2</c:v>
                </c:pt>
                <c:pt idx="18">
                  <c:v>4.7E-2</c:v>
                </c:pt>
                <c:pt idx="19">
                  <c:v>4.7800000000000002E-2</c:v>
                </c:pt>
                <c:pt idx="20">
                  <c:v>4.7100000000000003E-2</c:v>
                </c:pt>
                <c:pt idx="21">
                  <c:v>4.7500000000000001E-2</c:v>
                </c:pt>
                <c:pt idx="22">
                  <c:v>4.6399999999999997E-2</c:v>
                </c:pt>
                <c:pt idx="23">
                  <c:v>4.6600000000000003E-2</c:v>
                </c:pt>
              </c:numCache>
            </c:numRef>
          </c:val>
          <c:smooth val="1"/>
          <c:extLst>
            <c:ext xmlns:c16="http://schemas.microsoft.com/office/drawing/2014/chart" uri="{C3380CC4-5D6E-409C-BE32-E72D297353CC}">
              <c16:uniqueId val="{00000002-1573-43A2-A204-4CAE112C2CAB}"/>
            </c:ext>
          </c:extLst>
        </c:ser>
        <c:dLbls>
          <c:showLegendKey val="0"/>
          <c:showVal val="0"/>
          <c:showCatName val="0"/>
          <c:showSerName val="0"/>
          <c:showPercent val="0"/>
          <c:showBubbleSize val="0"/>
        </c:dLbls>
        <c:smooth val="0"/>
        <c:axId val="71395440"/>
        <c:axId val="71388720"/>
      </c:lineChart>
      <c:catAx>
        <c:axId val="71395440"/>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88720"/>
        <c:crosses val="autoZero"/>
        <c:auto val="0"/>
        <c:lblAlgn val="ctr"/>
        <c:lblOffset val="100"/>
        <c:noMultiLvlLbl val="0"/>
      </c:catAx>
      <c:valAx>
        <c:axId val="71388720"/>
        <c:scaling>
          <c:orientation val="minMax"/>
          <c:min val="3.0000000000000006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95440"/>
        <c:crosses val="autoZero"/>
        <c:crossBetween val="between"/>
      </c:valAx>
      <c:spPr>
        <a:noFill/>
        <a:ln>
          <a:noFill/>
        </a:ln>
        <a:effectLst/>
      </c:spPr>
    </c:plotArea>
    <c:legend>
      <c:legendPos val="t"/>
      <c:layout>
        <c:manualLayout>
          <c:xMode val="edge"/>
          <c:yMode val="edge"/>
          <c:x val="0"/>
          <c:y val="6.5081447942051552E-3"/>
          <c:w val="0.95591463271881427"/>
          <c:h val="0.13029581521077177"/>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578568227076173E-2"/>
          <c:y val="0.1775727032574321"/>
          <c:w val="0.86659208646050168"/>
          <c:h val="0.63647319530769275"/>
        </c:manualLayout>
      </c:layout>
      <c:lineChart>
        <c:grouping val="standard"/>
        <c:varyColors val="0"/>
        <c:ser>
          <c:idx val="2"/>
          <c:order val="2"/>
          <c:tx>
            <c:v>Tỷ giá NHTM bán ra</c:v>
          </c:tx>
          <c:spPr>
            <a:ln w="19050" cap="rnd">
              <a:solidFill>
                <a:srgbClr val="054372"/>
              </a:solidFill>
              <a:round/>
            </a:ln>
            <a:effectLst/>
          </c:spPr>
          <c:marker>
            <c:symbol val="none"/>
          </c:marker>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weekly_mm_data!$G$2:$G$25</c:f>
              <c:numCache>
                <c:formatCode>General</c:formatCode>
                <c:ptCount val="24"/>
                <c:pt idx="0">
                  <c:v>26400</c:v>
                </c:pt>
                <c:pt idx="1">
                  <c:v>26400</c:v>
                </c:pt>
                <c:pt idx="2">
                  <c:v>26420</c:v>
                </c:pt>
                <c:pt idx="3">
                  <c:v>26420</c:v>
                </c:pt>
                <c:pt idx="4">
                  <c:v>26380</c:v>
                </c:pt>
                <c:pt idx="5">
                  <c:v>26380</c:v>
                </c:pt>
                <c:pt idx="6">
                  <c:v>26390</c:v>
                </c:pt>
                <c:pt idx="7">
                  <c:v>26400</c:v>
                </c:pt>
                <c:pt idx="8">
                  <c:v>26380</c:v>
                </c:pt>
                <c:pt idx="9">
                  <c:v>26300</c:v>
                </c:pt>
                <c:pt idx="10">
                  <c:v>26300</c:v>
                </c:pt>
                <c:pt idx="11">
                  <c:v>26320</c:v>
                </c:pt>
                <c:pt idx="12">
                  <c:v>26320</c:v>
                </c:pt>
                <c:pt idx="13">
                  <c:v>26320</c:v>
                </c:pt>
                <c:pt idx="14">
                  <c:v>26330</c:v>
                </c:pt>
                <c:pt idx="15">
                  <c:v>26330</c:v>
                </c:pt>
                <c:pt idx="16">
                  <c:v>26340</c:v>
                </c:pt>
                <c:pt idx="17">
                  <c:v>26320</c:v>
                </c:pt>
                <c:pt idx="18">
                  <c:v>26310</c:v>
                </c:pt>
                <c:pt idx="19">
                  <c:v>26290</c:v>
                </c:pt>
                <c:pt idx="20">
                  <c:v>26290</c:v>
                </c:pt>
                <c:pt idx="21">
                  <c:v>26290</c:v>
                </c:pt>
                <c:pt idx="22">
                  <c:v>26320</c:v>
                </c:pt>
                <c:pt idx="23">
                  <c:v>26305</c:v>
                </c:pt>
              </c:numCache>
            </c:numRef>
          </c:val>
          <c:smooth val="1"/>
          <c:extLst>
            <c:ext xmlns:c16="http://schemas.microsoft.com/office/drawing/2014/chart" uri="{C3380CC4-5D6E-409C-BE32-E72D297353CC}">
              <c16:uniqueId val="{00000006-2D32-4EB4-B9B8-3C64CA7C2E37}"/>
            </c:ext>
          </c:extLst>
        </c:ser>
        <c:ser>
          <c:idx val="4"/>
          <c:order val="4"/>
          <c:tx>
            <c:v>Tỷ giá tự do bán ra</c:v>
          </c:tx>
          <c:spPr>
            <a:ln w="19050" cap="rnd">
              <a:solidFill>
                <a:srgbClr val="C00000"/>
              </a:solidFill>
              <a:round/>
            </a:ln>
            <a:effectLst/>
          </c:spPr>
          <c:marker>
            <c:symbol val="none"/>
          </c:marker>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weekly_mm_data!$I$2:$I$25</c:f>
              <c:numCache>
                <c:formatCode>General</c:formatCode>
                <c:ptCount val="24"/>
                <c:pt idx="0">
                  <c:v>26480</c:v>
                </c:pt>
                <c:pt idx="1">
                  <c:v>26480</c:v>
                </c:pt>
                <c:pt idx="2">
                  <c:v>26480</c:v>
                </c:pt>
                <c:pt idx="3">
                  <c:v>26480</c:v>
                </c:pt>
                <c:pt idx="4">
                  <c:v>26450</c:v>
                </c:pt>
                <c:pt idx="5">
                  <c:v>26450</c:v>
                </c:pt>
                <c:pt idx="6">
                  <c:v>26450</c:v>
                </c:pt>
                <c:pt idx="7">
                  <c:v>26450</c:v>
                </c:pt>
                <c:pt idx="8">
                  <c:v>26460</c:v>
                </c:pt>
                <c:pt idx="9">
                  <c:v>26460</c:v>
                </c:pt>
                <c:pt idx="10">
                  <c:v>26460</c:v>
                </c:pt>
                <c:pt idx="11">
                  <c:v>26460</c:v>
                </c:pt>
                <c:pt idx="12">
                  <c:v>26460</c:v>
                </c:pt>
                <c:pt idx="13">
                  <c:v>26450</c:v>
                </c:pt>
                <c:pt idx="14">
                  <c:v>26420</c:v>
                </c:pt>
                <c:pt idx="15">
                  <c:v>26420</c:v>
                </c:pt>
                <c:pt idx="16">
                  <c:v>26420</c:v>
                </c:pt>
                <c:pt idx="17">
                  <c:v>26420</c:v>
                </c:pt>
                <c:pt idx="18">
                  <c:v>26420</c:v>
                </c:pt>
                <c:pt idx="19">
                  <c:v>26490</c:v>
                </c:pt>
                <c:pt idx="20">
                  <c:v>26490</c:v>
                </c:pt>
                <c:pt idx="21">
                  <c:v>26490</c:v>
                </c:pt>
                <c:pt idx="22">
                  <c:v>26490</c:v>
                </c:pt>
                <c:pt idx="23">
                  <c:v>26500</c:v>
                </c:pt>
              </c:numCache>
            </c:numRef>
          </c:val>
          <c:smooth val="1"/>
          <c:extLst>
            <c:ext xmlns:c16="http://schemas.microsoft.com/office/drawing/2014/chart" uri="{C3380CC4-5D6E-409C-BE32-E72D297353CC}">
              <c16:uniqueId val="{00000008-2D32-4EB4-B9B8-3C64CA7C2E37}"/>
            </c:ext>
          </c:extLst>
        </c:ser>
        <c:dLbls>
          <c:showLegendKey val="0"/>
          <c:showVal val="0"/>
          <c:showCatName val="0"/>
          <c:showSerName val="0"/>
          <c:showPercent val="0"/>
          <c:showBubbleSize val="0"/>
        </c:dLbls>
        <c:smooth val="0"/>
        <c:axId val="1282620592"/>
        <c:axId val="1282621072"/>
        <c:extLst>
          <c:ext xmlns:c15="http://schemas.microsoft.com/office/drawing/2012/chart" uri="{02D57815-91ED-43cb-92C2-25804820EDAC}">
            <c15:filteredLineSeries>
              <c15:ser>
                <c:idx val="0"/>
                <c:order val="0"/>
                <c:tx>
                  <c:strRef>
                    <c:extLst>
                      <c:ext uri="{02D57815-91ED-43cb-92C2-25804820EDAC}">
                        <c15:formulaRef>
                          <c15:sqref>weekly_mm_data!$E$1</c15:sqref>
                        </c15:formulaRef>
                      </c:ext>
                    </c:extLst>
                    <c:strCache>
                      <c:ptCount val="1"/>
                      <c:pt idx="0">
                        <c:v>dhtg_trung_tam</c:v>
                      </c:pt>
                    </c:strCache>
                  </c:strRef>
                </c:tx>
                <c:spPr>
                  <a:ln w="19050" cap="rnd">
                    <a:solidFill>
                      <a:srgbClr val="FF0000"/>
                    </a:solidFill>
                    <a:round/>
                  </a:ln>
                  <a:effectLst/>
                </c:spPr>
                <c:marker>
                  <c:symbol val="none"/>
                </c:marker>
                <c:cat>
                  <c:numRef>
                    <c:extLst>
                      <c:ext uri="{02D57815-91ED-43cb-92C2-25804820EDAC}">
                        <c15:formulaRef>
                          <c15:sqref>weekly_mm_data!$A$2:$A$25</c15:sqref>
                        </c15:formulaRef>
                      </c:ext>
                    </c:extLst>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extLst>
                      <c:ext uri="{02D57815-91ED-43cb-92C2-25804820EDAC}">
                        <c15:formulaRef>
                          <c15:sqref>weekly_mm_data!$E$2:$E$25</c15:sqref>
                        </c15:formulaRef>
                      </c:ext>
                    </c:extLst>
                    <c:numCache>
                      <c:formatCode>General</c:formatCode>
                      <c:ptCount val="24"/>
                      <c:pt idx="0">
                        <c:v>25228</c:v>
                      </c:pt>
                      <c:pt idx="1">
                        <c:v>25239</c:v>
                      </c:pt>
                      <c:pt idx="2">
                        <c:v>25232</c:v>
                      </c:pt>
                      <c:pt idx="3">
                        <c:v>25219</c:v>
                      </c:pt>
                      <c:pt idx="4">
                        <c:v>25249</c:v>
                      </c:pt>
                      <c:pt idx="5">
                        <c:v>25249</c:v>
                      </c:pt>
                      <c:pt idx="6">
                        <c:v>25240</c:v>
                      </c:pt>
                      <c:pt idx="7">
                        <c:v>25228</c:v>
                      </c:pt>
                      <c:pt idx="8">
                        <c:v>25206</c:v>
                      </c:pt>
                      <c:pt idx="9">
                        <c:v>25164</c:v>
                      </c:pt>
                      <c:pt idx="10">
                        <c:v>25164</c:v>
                      </c:pt>
                      <c:pt idx="11">
                        <c:v>25166</c:v>
                      </c:pt>
                      <c:pt idx="12">
                        <c:v>25177</c:v>
                      </c:pt>
                      <c:pt idx="13">
                        <c:v>25179</c:v>
                      </c:pt>
                      <c:pt idx="14">
                        <c:v>25185</c:v>
                      </c:pt>
                      <c:pt idx="15">
                        <c:v>25185</c:v>
                      </c:pt>
                      <c:pt idx="16">
                        <c:v>25176</c:v>
                      </c:pt>
                      <c:pt idx="17">
                        <c:v>25168</c:v>
                      </c:pt>
                      <c:pt idx="18">
                        <c:v>25148</c:v>
                      </c:pt>
                      <c:pt idx="19">
                        <c:v>25128</c:v>
                      </c:pt>
                      <c:pt idx="20">
                        <c:v>25128</c:v>
                      </c:pt>
                      <c:pt idx="21">
                        <c:v>25131</c:v>
                      </c:pt>
                      <c:pt idx="22">
                        <c:v>25119</c:v>
                      </c:pt>
                      <c:pt idx="23">
                        <c:v>25121</c:v>
                      </c:pt>
                    </c:numCache>
                  </c:numRef>
                </c:val>
                <c:smooth val="1"/>
                <c:extLst>
                  <c:ext xmlns:c16="http://schemas.microsoft.com/office/drawing/2014/chart" uri="{C3380CC4-5D6E-409C-BE32-E72D297353CC}">
                    <c16:uniqueId val="{00000002-448F-4A89-8164-6CD29E250FD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weekly_mm_data!$F$1</c15:sqref>
                        </c15:formulaRef>
                      </c:ext>
                    </c:extLst>
                    <c:strCache>
                      <c:ptCount val="1"/>
                      <c:pt idx="0">
                        <c:v>dhtg_tran</c:v>
                      </c:pt>
                    </c:strCache>
                  </c:strRef>
                </c:tx>
                <c:spPr>
                  <a:ln w="19050" cap="rnd">
                    <a:solidFill>
                      <a:srgbClr val="C71585"/>
                    </a:solidFill>
                    <a:round/>
                  </a:ln>
                  <a:effectLst/>
                </c:spPr>
                <c:marker>
                  <c:symbol val="none"/>
                </c:marker>
                <c:cat>
                  <c:numRef>
                    <c:extLst xmlns:c15="http://schemas.microsoft.com/office/drawing/2012/chart">
                      <c:ext xmlns:c15="http://schemas.microsoft.com/office/drawing/2012/chart" uri="{02D57815-91ED-43cb-92C2-25804820EDAC}">
                        <c15:formulaRef>
                          <c15:sqref>weekly_mm_data!$A$2:$A$25</c15:sqref>
                        </c15:formulaRef>
                      </c:ext>
                    </c:extLst>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extLst xmlns:c15="http://schemas.microsoft.com/office/drawing/2012/chart">
                      <c:ext xmlns:c15="http://schemas.microsoft.com/office/drawing/2012/chart" uri="{02D57815-91ED-43cb-92C2-25804820EDAC}">
                        <c15:formulaRef>
                          <c15:sqref>weekly_mm_data!$F$2:$F$25</c15:sqref>
                        </c15:formulaRef>
                      </c:ext>
                    </c:extLst>
                    <c:numCache>
                      <c:formatCode>General</c:formatCode>
                      <c:ptCount val="24"/>
                      <c:pt idx="0">
                        <c:v>26489.4</c:v>
                      </c:pt>
                      <c:pt idx="1">
                        <c:v>26500.95</c:v>
                      </c:pt>
                      <c:pt idx="2">
                        <c:v>26493.599999999999</c:v>
                      </c:pt>
                      <c:pt idx="3">
                        <c:v>26479.95</c:v>
                      </c:pt>
                      <c:pt idx="4">
                        <c:v>26511.45</c:v>
                      </c:pt>
                      <c:pt idx="5">
                        <c:v>26511.45</c:v>
                      </c:pt>
                      <c:pt idx="6">
                        <c:v>26502</c:v>
                      </c:pt>
                      <c:pt idx="7">
                        <c:v>26489.4</c:v>
                      </c:pt>
                      <c:pt idx="8">
                        <c:v>26466.3</c:v>
                      </c:pt>
                      <c:pt idx="9">
                        <c:v>26422.2</c:v>
                      </c:pt>
                      <c:pt idx="10">
                        <c:v>26422.2</c:v>
                      </c:pt>
                      <c:pt idx="11">
                        <c:v>26424.3</c:v>
                      </c:pt>
                      <c:pt idx="12">
                        <c:v>26435.85</c:v>
                      </c:pt>
                      <c:pt idx="13">
                        <c:v>26437.95</c:v>
                      </c:pt>
                      <c:pt idx="14">
                        <c:v>26444.25</c:v>
                      </c:pt>
                      <c:pt idx="15">
                        <c:v>26444.25</c:v>
                      </c:pt>
                      <c:pt idx="16">
                        <c:v>26434.799999999999</c:v>
                      </c:pt>
                      <c:pt idx="17">
                        <c:v>26426.400000000001</c:v>
                      </c:pt>
                      <c:pt idx="18">
                        <c:v>26405.4</c:v>
                      </c:pt>
                      <c:pt idx="19">
                        <c:v>26384.400000000001</c:v>
                      </c:pt>
                      <c:pt idx="20">
                        <c:v>26384.400000000001</c:v>
                      </c:pt>
                      <c:pt idx="21">
                        <c:v>26387.55</c:v>
                      </c:pt>
                      <c:pt idx="22">
                        <c:v>26374.95</c:v>
                      </c:pt>
                      <c:pt idx="23">
                        <c:v>26377.05</c:v>
                      </c:pt>
                    </c:numCache>
                  </c:numRef>
                </c:val>
                <c:smooth val="0"/>
                <c:extLst xmlns:c15="http://schemas.microsoft.com/office/drawing/2012/chart">
                  <c:ext xmlns:c16="http://schemas.microsoft.com/office/drawing/2014/chart" uri="{C3380CC4-5D6E-409C-BE32-E72D297353CC}">
                    <c16:uniqueId val="{00000005-2D32-4EB4-B9B8-3C64CA7C2E37}"/>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weekly_mm_data!$H$1</c15:sqref>
                        </c15:formulaRef>
                      </c:ext>
                    </c:extLst>
                    <c:strCache>
                      <c:ptCount val="1"/>
                      <c:pt idx="0">
                        <c:v>dhtg_san</c:v>
                      </c:pt>
                    </c:strCache>
                  </c:strRef>
                </c:tx>
                <c:spPr>
                  <a:ln w="19050" cap="rnd">
                    <a:solidFill>
                      <a:schemeClr val="bg1">
                        <a:lumMod val="50000"/>
                      </a:schemeClr>
                    </a:solidFill>
                    <a:prstDash val="dash"/>
                    <a:round/>
                  </a:ln>
                  <a:effectLst/>
                </c:spPr>
                <c:marker>
                  <c:symbol val="none"/>
                </c:marker>
                <c:cat>
                  <c:numRef>
                    <c:extLst xmlns:c15="http://schemas.microsoft.com/office/drawing/2012/chart">
                      <c:ext xmlns:c15="http://schemas.microsoft.com/office/drawing/2012/chart" uri="{02D57815-91ED-43cb-92C2-25804820EDAC}">
                        <c15:formulaRef>
                          <c15:sqref>weekly_mm_data!$A$2:$A$25</c15:sqref>
                        </c15:formulaRef>
                      </c:ext>
                    </c:extLst>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extLst xmlns:c15="http://schemas.microsoft.com/office/drawing/2012/chart">
                      <c:ext xmlns:c15="http://schemas.microsoft.com/office/drawing/2012/chart" uri="{02D57815-91ED-43cb-92C2-25804820EDAC}">
                        <c15:formulaRef>
                          <c15:sqref>weekly_mm_data!$H$2:$H$25</c15:sqref>
                        </c15:formulaRef>
                      </c:ext>
                    </c:extLst>
                    <c:numCache>
                      <c:formatCode>General</c:formatCode>
                      <c:ptCount val="24"/>
                      <c:pt idx="0">
                        <c:v>23966.6</c:v>
                      </c:pt>
                      <c:pt idx="1">
                        <c:v>23977.05</c:v>
                      </c:pt>
                      <c:pt idx="2">
                        <c:v>23970.400000000001</c:v>
                      </c:pt>
                      <c:pt idx="3">
                        <c:v>23958.05</c:v>
                      </c:pt>
                      <c:pt idx="4">
                        <c:v>23986.55</c:v>
                      </c:pt>
                      <c:pt idx="5">
                        <c:v>23986.55</c:v>
                      </c:pt>
                      <c:pt idx="6">
                        <c:v>23978</c:v>
                      </c:pt>
                      <c:pt idx="7">
                        <c:v>23966.6</c:v>
                      </c:pt>
                      <c:pt idx="8">
                        <c:v>23945.7</c:v>
                      </c:pt>
                      <c:pt idx="9">
                        <c:v>23905.8</c:v>
                      </c:pt>
                      <c:pt idx="10">
                        <c:v>23905.8</c:v>
                      </c:pt>
                      <c:pt idx="11">
                        <c:v>23907.7</c:v>
                      </c:pt>
                      <c:pt idx="12">
                        <c:v>23918.15</c:v>
                      </c:pt>
                      <c:pt idx="13">
                        <c:v>23920.05</c:v>
                      </c:pt>
                      <c:pt idx="14">
                        <c:v>23925.75</c:v>
                      </c:pt>
                      <c:pt idx="15">
                        <c:v>23925.75</c:v>
                      </c:pt>
                      <c:pt idx="16">
                        <c:v>23917.200000000001</c:v>
                      </c:pt>
                      <c:pt idx="17">
                        <c:v>23909.599999999999</c:v>
                      </c:pt>
                      <c:pt idx="18">
                        <c:v>23890.6</c:v>
                      </c:pt>
                      <c:pt idx="19">
                        <c:v>23871.599999999999</c:v>
                      </c:pt>
                      <c:pt idx="20">
                        <c:v>23871.599999999999</c:v>
                      </c:pt>
                      <c:pt idx="21">
                        <c:v>23874.45</c:v>
                      </c:pt>
                      <c:pt idx="22">
                        <c:v>23863.05</c:v>
                      </c:pt>
                      <c:pt idx="23">
                        <c:v>23864.95</c:v>
                      </c:pt>
                    </c:numCache>
                  </c:numRef>
                </c:val>
                <c:smooth val="0"/>
                <c:extLst xmlns:c15="http://schemas.microsoft.com/office/drawing/2012/chart">
                  <c:ext xmlns:c16="http://schemas.microsoft.com/office/drawing/2014/chart" uri="{C3380CC4-5D6E-409C-BE32-E72D297353CC}">
                    <c16:uniqueId val="{00000007-2D32-4EB4-B9B8-3C64CA7C2E37}"/>
                  </c:ext>
                </c:extLst>
              </c15:ser>
            </c15:filteredLineSeries>
          </c:ext>
        </c:extLst>
      </c:lineChart>
      <c:catAx>
        <c:axId val="1282620592"/>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73722088460490376"/>
          <c:h val="0.1323895456338896"/>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6909640132671E-2"/>
          <c:y val="0.24510653080129691"/>
          <c:w val="0.81473663665832452"/>
          <c:h val="0.50305511811023607"/>
        </c:manualLayout>
      </c:layout>
      <c:lineChart>
        <c:grouping val="standard"/>
        <c:varyColors val="0"/>
        <c:ser>
          <c:idx val="0"/>
          <c:order val="0"/>
          <c:tx>
            <c:v>LSHĐ cao nhất</c:v>
          </c:tx>
          <c:spPr>
            <a:ln w="12700" cap="rnd">
              <a:solidFill>
                <a:srgbClr val="B41C49"/>
              </a:solidFill>
              <a:prstDash val="dash"/>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weekly_nhtm_data!$B$2:$B$14</c:f>
              <c:numCache>
                <c:formatCode>General</c:formatCode>
                <c:ptCount val="13"/>
                <c:pt idx="0">
                  <c:v>0.06</c:v>
                </c:pt>
                <c:pt idx="1">
                  <c:v>0.06</c:v>
                </c:pt>
                <c:pt idx="2">
                  <c:v>0.06</c:v>
                </c:pt>
                <c:pt idx="3">
                  <c:v>0.06</c:v>
                </c:pt>
                <c:pt idx="4">
                  <c:v>0.06</c:v>
                </c:pt>
                <c:pt idx="5">
                  <c:v>0.06</c:v>
                </c:pt>
                <c:pt idx="6">
                  <c:v>0.06</c:v>
                </c:pt>
                <c:pt idx="7">
                  <c:v>5.8999999999999997E-2</c:v>
                </c:pt>
                <c:pt idx="8">
                  <c:v>5.8999999999999997E-2</c:v>
                </c:pt>
                <c:pt idx="9">
                  <c:v>0.06</c:v>
                </c:pt>
                <c:pt idx="10">
                  <c:v>0.06</c:v>
                </c:pt>
                <c:pt idx="11">
                  <c:v>0.06</c:v>
                </c:pt>
                <c:pt idx="12">
                  <c:v>6.0999999999999999E-2</c:v>
                </c:pt>
              </c:numCache>
            </c:numRef>
          </c:val>
          <c:smooth val="0"/>
          <c:extLst>
            <c:ext xmlns:c16="http://schemas.microsoft.com/office/drawing/2014/chart" uri="{C3380CC4-5D6E-409C-BE32-E72D297353CC}">
              <c16:uniqueId val="{00000000-F225-4F70-94A1-0F4217EA4F83}"/>
            </c:ext>
          </c:extLst>
        </c:ser>
        <c:ser>
          <c:idx val="1"/>
          <c:order val="1"/>
          <c:tx>
            <c:v>LSCV cao nhất</c:v>
          </c:tx>
          <c:spPr>
            <a:ln w="12700" cap="rnd">
              <a:solidFill>
                <a:srgbClr val="054372"/>
              </a:solidFill>
              <a:prstDash val="dash"/>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weekly_nhtm_data!$C$2:$C$14</c:f>
              <c:numCache>
                <c:formatCode>General</c:formatCode>
                <c:ptCount val="13"/>
                <c:pt idx="0">
                  <c:v>8.8999999999999996E-2</c:v>
                </c:pt>
                <c:pt idx="1">
                  <c:v>8.8999999999999996E-2</c:v>
                </c:pt>
                <c:pt idx="2">
                  <c:v>8.8999999999999996E-2</c:v>
                </c:pt>
                <c:pt idx="3">
                  <c:v>8.8999999999999996E-2</c:v>
                </c:pt>
                <c:pt idx="4">
                  <c:v>8.8999999999999996E-2</c:v>
                </c:pt>
                <c:pt idx="5">
                  <c:v>0.09</c:v>
                </c:pt>
                <c:pt idx="6">
                  <c:v>0.09</c:v>
                </c:pt>
                <c:pt idx="7">
                  <c:v>0.09</c:v>
                </c:pt>
                <c:pt idx="8">
                  <c:v>0.09</c:v>
                </c:pt>
                <c:pt idx="9">
                  <c:v>0.09</c:v>
                </c:pt>
                <c:pt idx="10">
                  <c:v>9.0999999999999998E-2</c:v>
                </c:pt>
                <c:pt idx="11">
                  <c:v>9.0999999999999998E-2</c:v>
                </c:pt>
                <c:pt idx="12">
                  <c:v>9.1999999999999998E-2</c:v>
                </c:pt>
              </c:numCache>
            </c:numRef>
          </c:val>
          <c:smooth val="1"/>
          <c:extLst>
            <c:ext xmlns:c16="http://schemas.microsoft.com/office/drawing/2014/chart" uri="{C3380CC4-5D6E-409C-BE32-E72D297353CC}">
              <c16:uniqueId val="{00000001-F225-4F70-94A1-0F4217EA4F83}"/>
            </c:ext>
          </c:extLst>
        </c:ser>
        <c:ser>
          <c:idx val="2"/>
          <c:order val="2"/>
          <c:tx>
            <c:v>LSHĐ trung bình</c:v>
          </c:tx>
          <c:spPr>
            <a:ln w="19050" cap="rnd">
              <a:solidFill>
                <a:srgbClr val="C00000"/>
              </a:solidFill>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weekly_nhtm_data!$D$2:$D$14</c:f>
              <c:numCache>
                <c:formatCode>General</c:formatCode>
                <c:ptCount val="13"/>
                <c:pt idx="0">
                  <c:v>5.3999999999999999E-2</c:v>
                </c:pt>
                <c:pt idx="1">
                  <c:v>5.3999999999999999E-2</c:v>
                </c:pt>
                <c:pt idx="2">
                  <c:v>5.3999999999999999E-2</c:v>
                </c:pt>
                <c:pt idx="3">
                  <c:v>5.3999999999999999E-2</c:v>
                </c:pt>
                <c:pt idx="4">
                  <c:v>5.3999999999999999E-2</c:v>
                </c:pt>
                <c:pt idx="5">
                  <c:v>5.3999999999999999E-2</c:v>
                </c:pt>
                <c:pt idx="6">
                  <c:v>5.3999999999999999E-2</c:v>
                </c:pt>
                <c:pt idx="7">
                  <c:v>5.3999999999999999E-2</c:v>
                </c:pt>
                <c:pt idx="8">
                  <c:v>5.45E-2</c:v>
                </c:pt>
                <c:pt idx="9">
                  <c:v>5.5499999999999994E-2</c:v>
                </c:pt>
                <c:pt idx="10">
                  <c:v>5.5999999999999994E-2</c:v>
                </c:pt>
                <c:pt idx="11">
                  <c:v>5.6499999999999995E-2</c:v>
                </c:pt>
                <c:pt idx="12">
                  <c:v>5.6999999999999995E-2</c:v>
                </c:pt>
              </c:numCache>
            </c:numRef>
          </c:val>
          <c:smooth val="1"/>
          <c:extLst>
            <c:ext xmlns:c16="http://schemas.microsoft.com/office/drawing/2014/chart" uri="{C3380CC4-5D6E-409C-BE32-E72D297353CC}">
              <c16:uniqueId val="{00000002-F225-4F70-94A1-0F4217EA4F83}"/>
            </c:ext>
          </c:extLst>
        </c:ser>
        <c:ser>
          <c:idx val="3"/>
          <c:order val="3"/>
          <c:tx>
            <c:v>LSCV trung bình</c:v>
          </c:tx>
          <c:spPr>
            <a:ln w="19050" cap="rnd">
              <a:solidFill>
                <a:srgbClr val="054372"/>
              </a:solidFill>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weekly_nhtm_data!$E$2:$E$14</c:f>
              <c:numCache>
                <c:formatCode>General</c:formatCode>
                <c:ptCount val="13"/>
                <c:pt idx="0">
                  <c:v>7.7499999999999999E-2</c:v>
                </c:pt>
                <c:pt idx="1">
                  <c:v>7.7499999999999999E-2</c:v>
                </c:pt>
                <c:pt idx="2">
                  <c:v>7.7499999999999999E-2</c:v>
                </c:pt>
                <c:pt idx="3">
                  <c:v>7.7499999999999999E-2</c:v>
                </c:pt>
                <c:pt idx="4">
                  <c:v>7.7499999999999999E-2</c:v>
                </c:pt>
                <c:pt idx="5">
                  <c:v>7.8E-2</c:v>
                </c:pt>
                <c:pt idx="6">
                  <c:v>7.85E-2</c:v>
                </c:pt>
                <c:pt idx="7">
                  <c:v>7.85E-2</c:v>
                </c:pt>
                <c:pt idx="8">
                  <c:v>7.85E-2</c:v>
                </c:pt>
                <c:pt idx="9">
                  <c:v>7.85E-2</c:v>
                </c:pt>
                <c:pt idx="10">
                  <c:v>7.9000000000000001E-2</c:v>
                </c:pt>
                <c:pt idx="11">
                  <c:v>7.9000000000000001E-2</c:v>
                </c:pt>
                <c:pt idx="12">
                  <c:v>0.08</c:v>
                </c:pt>
              </c:numCache>
            </c:numRef>
          </c:val>
          <c:smooth val="1"/>
          <c:extLst>
            <c:ext xmlns:c16="http://schemas.microsoft.com/office/drawing/2014/chart" uri="{C3380CC4-5D6E-409C-BE32-E72D297353CC}">
              <c16:uniqueId val="{00000003-F225-4F70-94A1-0F4217EA4F83}"/>
            </c:ext>
          </c:extLst>
        </c:ser>
        <c:ser>
          <c:idx val="4"/>
          <c:order val="4"/>
          <c:tx>
            <c:v>LSHĐ thấp nhất</c:v>
          </c:tx>
          <c:spPr>
            <a:ln w="12700" cap="rnd">
              <a:solidFill>
                <a:srgbClr val="C00000"/>
              </a:solidFill>
              <a:prstDash val="dash"/>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weekly_nhtm_data!$F$2:$F$14</c:f>
              <c:numCache>
                <c:formatCode>General</c:formatCode>
                <c:ptCount val="13"/>
                <c:pt idx="0">
                  <c:v>4.8000000000000001E-2</c:v>
                </c:pt>
                <c:pt idx="1">
                  <c:v>4.8000000000000001E-2</c:v>
                </c:pt>
                <c:pt idx="2">
                  <c:v>4.8000000000000001E-2</c:v>
                </c:pt>
                <c:pt idx="3">
                  <c:v>4.8000000000000001E-2</c:v>
                </c:pt>
                <c:pt idx="4">
                  <c:v>4.8000000000000001E-2</c:v>
                </c:pt>
                <c:pt idx="5">
                  <c:v>4.8000000000000001E-2</c:v>
                </c:pt>
                <c:pt idx="6">
                  <c:v>4.8000000000000001E-2</c:v>
                </c:pt>
                <c:pt idx="7">
                  <c:v>4.9000000000000002E-2</c:v>
                </c:pt>
                <c:pt idx="8">
                  <c:v>0.05</c:v>
                </c:pt>
                <c:pt idx="9">
                  <c:v>5.0999999999999997E-2</c:v>
                </c:pt>
                <c:pt idx="10">
                  <c:v>5.1999999999999998E-2</c:v>
                </c:pt>
                <c:pt idx="11">
                  <c:v>5.2999999999999999E-2</c:v>
                </c:pt>
                <c:pt idx="12">
                  <c:v>5.2999999999999999E-2</c:v>
                </c:pt>
              </c:numCache>
            </c:numRef>
          </c:val>
          <c:smooth val="0"/>
          <c:extLst>
            <c:ext xmlns:c16="http://schemas.microsoft.com/office/drawing/2014/chart" uri="{C3380CC4-5D6E-409C-BE32-E72D297353CC}">
              <c16:uniqueId val="{00000004-F225-4F70-94A1-0F4217EA4F83}"/>
            </c:ext>
          </c:extLst>
        </c:ser>
        <c:ser>
          <c:idx val="5"/>
          <c:order val="5"/>
          <c:tx>
            <c:v>LSCV thấp nhất</c:v>
          </c:tx>
          <c:spPr>
            <a:ln w="12700" cap="rnd">
              <a:solidFill>
                <a:srgbClr val="054372"/>
              </a:solidFill>
              <a:prstDash val="dash"/>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weekly_nhtm_data!$G$2:$G$14</c:f>
              <c:numCache>
                <c:formatCode>General</c:formatCode>
                <c:ptCount val="13"/>
                <c:pt idx="0">
                  <c:v>6.6000000000000003E-2</c:v>
                </c:pt>
                <c:pt idx="1">
                  <c:v>6.6000000000000003E-2</c:v>
                </c:pt>
                <c:pt idx="2">
                  <c:v>6.6000000000000003E-2</c:v>
                </c:pt>
                <c:pt idx="3">
                  <c:v>6.6000000000000003E-2</c:v>
                </c:pt>
                <c:pt idx="4">
                  <c:v>6.6000000000000003E-2</c:v>
                </c:pt>
                <c:pt idx="5">
                  <c:v>6.6000000000000003E-2</c:v>
                </c:pt>
                <c:pt idx="6">
                  <c:v>6.7000000000000004E-2</c:v>
                </c:pt>
                <c:pt idx="7">
                  <c:v>6.7000000000000004E-2</c:v>
                </c:pt>
                <c:pt idx="8">
                  <c:v>6.7000000000000004E-2</c:v>
                </c:pt>
                <c:pt idx="9">
                  <c:v>6.7000000000000004E-2</c:v>
                </c:pt>
                <c:pt idx="10">
                  <c:v>6.7000000000000004E-2</c:v>
                </c:pt>
                <c:pt idx="11">
                  <c:v>6.7000000000000004E-2</c:v>
                </c:pt>
                <c:pt idx="12">
                  <c:v>6.8000000000000005E-2</c:v>
                </c:pt>
              </c:numCache>
            </c:numRef>
          </c:val>
          <c:smooth val="1"/>
          <c:extLst>
            <c:ext xmlns:c16="http://schemas.microsoft.com/office/drawing/2014/chart" uri="{C3380CC4-5D6E-409C-BE32-E72D297353CC}">
              <c16:uniqueId val="{00000005-F225-4F70-94A1-0F4217EA4F83}"/>
            </c:ext>
          </c:extLst>
        </c:ser>
        <c:dLbls>
          <c:showLegendKey val="0"/>
          <c:showVal val="0"/>
          <c:showCatName val="0"/>
          <c:showSerName val="0"/>
          <c:showPercent val="0"/>
          <c:showBubbleSize val="0"/>
        </c:dLbls>
        <c:smooth val="0"/>
        <c:axId val="734408160"/>
        <c:axId val="734406720"/>
      </c:lineChart>
      <c:dateAx>
        <c:axId val="734408160"/>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6720"/>
        <c:crosses val="autoZero"/>
        <c:auto val="1"/>
        <c:lblOffset val="100"/>
        <c:baseTimeUnit val="months"/>
      </c:dateAx>
      <c:valAx>
        <c:axId val="734406720"/>
        <c:scaling>
          <c:orientation val="minMax"/>
          <c:min val="4.0000000000000008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8160"/>
        <c:crosses val="max"/>
        <c:crossBetween val="between"/>
      </c:valAx>
      <c:spPr>
        <a:noFill/>
        <a:ln>
          <a:noFill/>
        </a:ln>
        <a:effectLst/>
      </c:spPr>
    </c:plotArea>
    <c:legend>
      <c:legendPos val="t"/>
      <c:layout>
        <c:manualLayout>
          <c:xMode val="edge"/>
          <c:yMode val="edge"/>
          <c:x val="3.703042553239741E-2"/>
          <c:y val="1.1764705882352941E-2"/>
          <c:w val="0.89052601022920963"/>
          <c:h val="0.220927281148679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21788870110957406"/>
          <c:w val="0.847245089045362"/>
          <c:h val="0.60720854306551431"/>
        </c:manualLayout>
      </c:layout>
      <c:barChart>
        <c:barDir val="col"/>
        <c:grouping val="stacked"/>
        <c:varyColors val="0"/>
        <c:ser>
          <c:idx val="0"/>
          <c:order val="0"/>
          <c:tx>
            <c:v>Giá trị bơm</c:v>
          </c:tx>
          <c:spPr>
            <a:solidFill>
              <a:srgbClr val="00B050">
                <a:alpha val="50000"/>
              </a:srgbClr>
            </a:solidFill>
            <a:ln>
              <a:noFill/>
            </a:ln>
            <a:effectLst/>
          </c:spPr>
          <c:invertIfNegative val="0"/>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weekly_mm_data!$J$2:$J$25</c:f>
              <c:numCache>
                <c:formatCode>General</c:formatCode>
                <c:ptCount val="24"/>
                <c:pt idx="0">
                  <c:v>26111.72</c:v>
                </c:pt>
                <c:pt idx="1">
                  <c:v>28522.880000000001</c:v>
                </c:pt>
                <c:pt idx="2">
                  <c:v>19996.919999999998</c:v>
                </c:pt>
                <c:pt idx="3">
                  <c:v>25578.560000000001</c:v>
                </c:pt>
                <c:pt idx="4">
                  <c:v>30976.44</c:v>
                </c:pt>
                <c:pt idx="5">
                  <c:v>7835.26</c:v>
                </c:pt>
                <c:pt idx="6">
                  <c:v>1493.85</c:v>
                </c:pt>
                <c:pt idx="7">
                  <c:v>10149.280000000001</c:v>
                </c:pt>
                <c:pt idx="8">
                  <c:v>18378</c:v>
                </c:pt>
                <c:pt idx="9">
                  <c:v>31528.76</c:v>
                </c:pt>
                <c:pt idx="10">
                  <c:v>47176.06</c:v>
                </c:pt>
                <c:pt idx="11">
                  <c:v>39713.629999999997</c:v>
                </c:pt>
                <c:pt idx="12">
                  <c:v>45918.43</c:v>
                </c:pt>
                <c:pt idx="13">
                  <c:v>25364.230000000003</c:v>
                </c:pt>
                <c:pt idx="14">
                  <c:v>27715.62</c:v>
                </c:pt>
                <c:pt idx="15">
                  <c:v>29775.63</c:v>
                </c:pt>
                <c:pt idx="16">
                  <c:v>35000</c:v>
                </c:pt>
                <c:pt idx="17">
                  <c:v>40977.94</c:v>
                </c:pt>
                <c:pt idx="18">
                  <c:v>22160.37</c:v>
                </c:pt>
                <c:pt idx="19">
                  <c:v>19644.18</c:v>
                </c:pt>
                <c:pt idx="20">
                  <c:v>24409.620000000003</c:v>
                </c:pt>
                <c:pt idx="21">
                  <c:v>18932.849999999999</c:v>
                </c:pt>
                <c:pt idx="22">
                  <c:v>16509.599999999999</c:v>
                </c:pt>
                <c:pt idx="23">
                  <c:v>9000</c:v>
                </c:pt>
              </c:numCache>
            </c:numRef>
          </c:val>
          <c:extLst>
            <c:ext xmlns:c16="http://schemas.microsoft.com/office/drawing/2014/chart" uri="{C3380CC4-5D6E-409C-BE32-E72D297353CC}">
              <c16:uniqueId val="{00000000-6E1E-44CE-928D-56731847439C}"/>
            </c:ext>
          </c:extLst>
        </c:ser>
        <c:ser>
          <c:idx val="1"/>
          <c:order val="1"/>
          <c:tx>
            <c:v>Giá trị hút</c:v>
          </c:tx>
          <c:spPr>
            <a:solidFill>
              <a:srgbClr val="FF0000">
                <a:alpha val="50000"/>
              </a:srgbClr>
            </a:solidFill>
            <a:ln>
              <a:noFill/>
            </a:ln>
            <a:effectLst/>
          </c:spPr>
          <c:invertIfNegative val="0"/>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weekly_mm_data!$K$2:$K$25</c:f>
              <c:numCache>
                <c:formatCode>General</c:formatCode>
                <c:ptCount val="24"/>
                <c:pt idx="0">
                  <c:v>-30539.22</c:v>
                </c:pt>
                <c:pt idx="1">
                  <c:v>-26706.35</c:v>
                </c:pt>
                <c:pt idx="2">
                  <c:v>-22865.4</c:v>
                </c:pt>
                <c:pt idx="3">
                  <c:v>-18853.62</c:v>
                </c:pt>
                <c:pt idx="4">
                  <c:v>-28746.31</c:v>
                </c:pt>
                <c:pt idx="5">
                  <c:v>-14431.76</c:v>
                </c:pt>
                <c:pt idx="6">
                  <c:v>-10548.65</c:v>
                </c:pt>
                <c:pt idx="7">
                  <c:v>-13053.03</c:v>
                </c:pt>
                <c:pt idx="8">
                  <c:v>-3818.7</c:v>
                </c:pt>
                <c:pt idx="9">
                  <c:v>-7940.46</c:v>
                </c:pt>
                <c:pt idx="10">
                  <c:v>-24678.19</c:v>
                </c:pt>
                <c:pt idx="11">
                  <c:v>-30000</c:v>
                </c:pt>
                <c:pt idx="12">
                  <c:v>-31067.05</c:v>
                </c:pt>
                <c:pt idx="13">
                  <c:v>-17160.37</c:v>
                </c:pt>
                <c:pt idx="14">
                  <c:v>-11444.18</c:v>
                </c:pt>
                <c:pt idx="15">
                  <c:v>-14756.42</c:v>
                </c:pt>
                <c:pt idx="16">
                  <c:v>-21994.75</c:v>
                </c:pt>
                <c:pt idx="17">
                  <c:v>-25000</c:v>
                </c:pt>
                <c:pt idx="18">
                  <c:v>-33019.72</c:v>
                </c:pt>
                <c:pt idx="19">
                  <c:v>-21400</c:v>
                </c:pt>
                <c:pt idx="20">
                  <c:v>-5195.7700000000004</c:v>
                </c:pt>
                <c:pt idx="21">
                  <c:v>-5410.15</c:v>
                </c:pt>
                <c:pt idx="22">
                  <c:v>-13043.36</c:v>
                </c:pt>
                <c:pt idx="23">
                  <c:v>-38055.379999999997</c:v>
                </c:pt>
              </c:numCache>
            </c:numRef>
          </c:val>
          <c:extLst>
            <c:ext xmlns:c16="http://schemas.microsoft.com/office/drawing/2014/chart" uri="{C3380CC4-5D6E-409C-BE32-E72D297353CC}">
              <c16:uniqueId val="{00000006-6E1E-44CE-928D-56731847439C}"/>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Giá trị ròng (Tỷ VNĐ)</c:v>
          </c:tx>
          <c:spPr>
            <a:ln w="25400" cap="rnd">
              <a:solidFill>
                <a:srgbClr val="054372"/>
              </a:solidFill>
              <a:round/>
            </a:ln>
            <a:effectLst/>
          </c:spPr>
          <c:marker>
            <c:symbol val="none"/>
          </c:marker>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weekly_mm_data!$L$2:$L$25</c:f>
              <c:numCache>
                <c:formatCode>General</c:formatCode>
                <c:ptCount val="24"/>
                <c:pt idx="0">
                  <c:v>-4427.5</c:v>
                </c:pt>
                <c:pt idx="1">
                  <c:v>1816.5300000000025</c:v>
                </c:pt>
                <c:pt idx="2">
                  <c:v>-2868.4800000000032</c:v>
                </c:pt>
                <c:pt idx="3">
                  <c:v>6724.9400000000023</c:v>
                </c:pt>
                <c:pt idx="4">
                  <c:v>2230.1299999999974</c:v>
                </c:pt>
                <c:pt idx="5">
                  <c:v>-6596.5</c:v>
                </c:pt>
                <c:pt idx="6">
                  <c:v>-9054.7999999999993</c:v>
                </c:pt>
                <c:pt idx="7">
                  <c:v>-2903.75</c:v>
                </c:pt>
                <c:pt idx="8">
                  <c:v>14559.3</c:v>
                </c:pt>
                <c:pt idx="9">
                  <c:v>23588.3</c:v>
                </c:pt>
                <c:pt idx="10">
                  <c:v>22497.87</c:v>
                </c:pt>
                <c:pt idx="11">
                  <c:v>9713.6299999999974</c:v>
                </c:pt>
                <c:pt idx="12">
                  <c:v>14851.380000000001</c:v>
                </c:pt>
                <c:pt idx="13">
                  <c:v>8203.8600000000042</c:v>
                </c:pt>
                <c:pt idx="14">
                  <c:v>16271.439999999999</c:v>
                </c:pt>
                <c:pt idx="15">
                  <c:v>15019.210000000001</c:v>
                </c:pt>
                <c:pt idx="16">
                  <c:v>13005.25</c:v>
                </c:pt>
                <c:pt idx="17">
                  <c:v>15977.940000000002</c:v>
                </c:pt>
                <c:pt idx="18">
                  <c:v>-10859.350000000002</c:v>
                </c:pt>
                <c:pt idx="19">
                  <c:v>-1755.8199999999997</c:v>
                </c:pt>
                <c:pt idx="20">
                  <c:v>19213.850000000002</c:v>
                </c:pt>
                <c:pt idx="21">
                  <c:v>13522.699999999999</c:v>
                </c:pt>
                <c:pt idx="22">
                  <c:v>3466.239999999998</c:v>
                </c:pt>
                <c:pt idx="23">
                  <c:v>-29055.379999999997</c:v>
                </c:pt>
              </c:numCache>
            </c:numRef>
          </c:val>
          <c:smooth val="1"/>
          <c:extLst>
            <c:ext xmlns:c16="http://schemas.microsoft.com/office/drawing/2014/chart" uri="{C3380CC4-5D6E-409C-BE32-E72D297353CC}">
              <c16:uniqueId val="{00000007-6E1E-44CE-928D-56731847439C}"/>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layout>
        <c:manualLayout>
          <c:xMode val="edge"/>
          <c:yMode val="edge"/>
          <c:x val="4.9999914816432262E-2"/>
          <c:y val="4.2105298056608419E-2"/>
          <c:w val="0.89999988642190965"/>
          <c:h val="8.7722824469808919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8797304864611"/>
          <c:y val="0.13187687874140125"/>
          <c:w val="0.7688602274848414"/>
          <c:h val="0.5233641180358849"/>
        </c:manualLayout>
      </c:layout>
      <c:lineChart>
        <c:grouping val="standard"/>
        <c:varyColors val="0"/>
        <c:ser>
          <c:idx val="0"/>
          <c:order val="0"/>
          <c:tx>
            <c:v>Dự trữ ngoại hối (Triệu USD)</c:v>
          </c:tx>
          <c:spPr>
            <a:ln w="19050" cap="rnd">
              <a:solidFill>
                <a:srgbClr val="054372"/>
              </a:solidFill>
              <a:prstDash val="solid"/>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weekly_nhtm_data!$H$2:$H$14</c:f>
              <c:numCache>
                <c:formatCode>General</c:formatCode>
                <c:ptCount val="13"/>
                <c:pt idx="0">
                  <c:v>79751.05</c:v>
                </c:pt>
                <c:pt idx="1">
                  <c:v>79751.05</c:v>
                </c:pt>
                <c:pt idx="2">
                  <c:v>79751.05</c:v>
                </c:pt>
                <c:pt idx="3">
                  <c:v>79751.05</c:v>
                </c:pt>
                <c:pt idx="4">
                  <c:v>80096.3</c:v>
                </c:pt>
                <c:pt idx="5">
                  <c:v>80650.31</c:v>
                </c:pt>
                <c:pt idx="6">
                  <c:v>79471.09</c:v>
                </c:pt>
                <c:pt idx="7">
                  <c:v>78985.97</c:v>
                </c:pt>
                <c:pt idx="8">
                  <c:v>81214.37</c:v>
                </c:pt>
                <c:pt idx="9">
                  <c:v>82039.08</c:v>
                </c:pt>
                <c:pt idx="10">
                  <c:v>82469.16</c:v>
                </c:pt>
                <c:pt idx="11">
                  <c:v>82344.14</c:v>
                </c:pt>
                <c:pt idx="12">
                  <c:v>81992.789999999994</c:v>
                </c:pt>
              </c:numCache>
            </c:numRef>
          </c:val>
          <c:smooth val="1"/>
          <c:extLst xmlns:c15="http://schemas.microsoft.com/office/drawing/2012/chart">
            <c:ext xmlns:c16="http://schemas.microsoft.com/office/drawing/2014/chart" uri="{C3380CC4-5D6E-409C-BE32-E72D297353CC}">
              <c16:uniqueId val="{00000000-4C75-4F56-AF9F-207F283E2584}"/>
            </c:ext>
          </c:extLst>
        </c:ser>
        <c:dLbls>
          <c:showLegendKey val="0"/>
          <c:showVal val="0"/>
          <c:showCatName val="0"/>
          <c:showSerName val="0"/>
          <c:showPercent val="0"/>
          <c:showBubbleSize val="0"/>
        </c:dLbls>
        <c:smooth val="0"/>
        <c:axId val="1282620592"/>
        <c:axId val="1282621072"/>
        <c:extLst/>
      </c:lineChart>
      <c:catAx>
        <c:axId val="1282620592"/>
        <c:scaling>
          <c:orientation val="maxMin"/>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85843358816157822"/>
          <c:h val="0.1198565155321032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607915094295738E-2"/>
          <c:y val="0.10425284895560472"/>
          <c:w val="0.92021026557064789"/>
          <c:h val="0.73088128461276014"/>
        </c:manualLayout>
      </c:layout>
      <c:lineChart>
        <c:grouping val="standard"/>
        <c:varyColors val="0"/>
        <c:ser>
          <c:idx val="1"/>
          <c:order val="1"/>
          <c:tx>
            <c:v>Xu hướng tuần</c:v>
          </c:tx>
          <c:spPr>
            <a:ln w="19050" cap="rnd">
              <a:solidFill>
                <a:srgbClr val="C71585"/>
              </a:solidFill>
              <a:round/>
            </a:ln>
            <a:effectLst/>
          </c:spPr>
          <c:marker>
            <c:symbol val="circle"/>
            <c:size val="3"/>
            <c:spPr>
              <a:solidFill>
                <a:srgbClr val="C71585"/>
              </a:solidFill>
              <a:ln w="9525">
                <a:noFill/>
              </a:ln>
              <a:effectLst/>
            </c:spPr>
          </c:marker>
          <c:cat>
            <c:numRef>
              <c:f>weekly_ms_index!$A$2:$A$61</c:f>
              <c:numCache>
                <c:formatCode>dd\-mm</c:formatCode>
                <c:ptCount val="6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pt idx="20">
                  <c:v>45849</c:v>
                </c:pt>
                <c:pt idx="21">
                  <c:v>45848</c:v>
                </c:pt>
                <c:pt idx="22">
                  <c:v>45847</c:v>
                </c:pt>
                <c:pt idx="23">
                  <c:v>45846</c:v>
                </c:pt>
                <c:pt idx="24">
                  <c:v>45845</c:v>
                </c:pt>
                <c:pt idx="25">
                  <c:v>45842</c:v>
                </c:pt>
                <c:pt idx="26">
                  <c:v>45841</c:v>
                </c:pt>
                <c:pt idx="27">
                  <c:v>45840</c:v>
                </c:pt>
                <c:pt idx="28">
                  <c:v>45839</c:v>
                </c:pt>
                <c:pt idx="29">
                  <c:v>45838</c:v>
                </c:pt>
                <c:pt idx="30">
                  <c:v>45835</c:v>
                </c:pt>
                <c:pt idx="31">
                  <c:v>45834</c:v>
                </c:pt>
                <c:pt idx="32">
                  <c:v>45833</c:v>
                </c:pt>
                <c:pt idx="33">
                  <c:v>45832</c:v>
                </c:pt>
                <c:pt idx="34">
                  <c:v>45831</c:v>
                </c:pt>
                <c:pt idx="35">
                  <c:v>45828</c:v>
                </c:pt>
                <c:pt idx="36">
                  <c:v>45827</c:v>
                </c:pt>
                <c:pt idx="37">
                  <c:v>45826</c:v>
                </c:pt>
                <c:pt idx="38">
                  <c:v>45825</c:v>
                </c:pt>
                <c:pt idx="39">
                  <c:v>45824</c:v>
                </c:pt>
                <c:pt idx="40">
                  <c:v>45821</c:v>
                </c:pt>
                <c:pt idx="41">
                  <c:v>45820</c:v>
                </c:pt>
                <c:pt idx="42">
                  <c:v>45819</c:v>
                </c:pt>
                <c:pt idx="43">
                  <c:v>45818</c:v>
                </c:pt>
                <c:pt idx="44">
                  <c:v>45817</c:v>
                </c:pt>
                <c:pt idx="45">
                  <c:v>45814</c:v>
                </c:pt>
                <c:pt idx="46">
                  <c:v>45813</c:v>
                </c:pt>
                <c:pt idx="47">
                  <c:v>45812</c:v>
                </c:pt>
                <c:pt idx="48">
                  <c:v>45811</c:v>
                </c:pt>
                <c:pt idx="49">
                  <c:v>45810</c:v>
                </c:pt>
                <c:pt idx="50">
                  <c:v>45807</c:v>
                </c:pt>
                <c:pt idx="51">
                  <c:v>45806</c:v>
                </c:pt>
                <c:pt idx="52">
                  <c:v>45805</c:v>
                </c:pt>
                <c:pt idx="53">
                  <c:v>45804</c:v>
                </c:pt>
                <c:pt idx="54">
                  <c:v>45803</c:v>
                </c:pt>
                <c:pt idx="55">
                  <c:v>45800</c:v>
                </c:pt>
                <c:pt idx="56">
                  <c:v>45799</c:v>
                </c:pt>
                <c:pt idx="57">
                  <c:v>45798</c:v>
                </c:pt>
                <c:pt idx="58">
                  <c:v>45797</c:v>
                </c:pt>
                <c:pt idx="59">
                  <c:v>45796</c:v>
                </c:pt>
              </c:numCache>
            </c:numRef>
          </c:cat>
          <c:val>
            <c:numRef>
              <c:f>weekly_ms_index!$C$2:$C$61</c:f>
              <c:numCache>
                <c:formatCode>0.00%</c:formatCode>
                <c:ptCount val="60"/>
                <c:pt idx="0">
                  <c:v>0.65699208443271773</c:v>
                </c:pt>
                <c:pt idx="1">
                  <c:v>0.70448548812664913</c:v>
                </c:pt>
                <c:pt idx="2">
                  <c:v>0.68865435356200533</c:v>
                </c:pt>
                <c:pt idx="3">
                  <c:v>0.39841688654353563</c:v>
                </c:pt>
                <c:pt idx="4">
                  <c:v>0.46437994722955145</c:v>
                </c:pt>
                <c:pt idx="5">
                  <c:v>0.35620052770448551</c:v>
                </c:pt>
                <c:pt idx="6">
                  <c:v>0.39313984168865435</c:v>
                </c:pt>
                <c:pt idx="7">
                  <c:v>0.30079155672823221</c:v>
                </c:pt>
                <c:pt idx="8">
                  <c:v>0.25329815303430081</c:v>
                </c:pt>
                <c:pt idx="9">
                  <c:v>0.79419525065963059</c:v>
                </c:pt>
                <c:pt idx="10">
                  <c:v>0.63324538258575203</c:v>
                </c:pt>
                <c:pt idx="11">
                  <c:v>0.57519788918205805</c:v>
                </c:pt>
                <c:pt idx="12">
                  <c:v>0.61741424802110823</c:v>
                </c:pt>
                <c:pt idx="13">
                  <c:v>0.49604221635883905</c:v>
                </c:pt>
                <c:pt idx="14">
                  <c:v>0.51978891820580475</c:v>
                </c:pt>
                <c:pt idx="15">
                  <c:v>0.71503957783641159</c:v>
                </c:pt>
                <c:pt idx="16">
                  <c:v>0.68073878627968343</c:v>
                </c:pt>
                <c:pt idx="17">
                  <c:v>0.62005277044854878</c:v>
                </c:pt>
                <c:pt idx="18">
                  <c:v>0.59102902374670185</c:v>
                </c:pt>
                <c:pt idx="19">
                  <c:v>0.67810026385224276</c:v>
                </c:pt>
                <c:pt idx="20">
                  <c:v>0.62005277044854878</c:v>
                </c:pt>
                <c:pt idx="21">
                  <c:v>0.73614775725593673</c:v>
                </c:pt>
                <c:pt idx="22">
                  <c:v>0.73614775725593673</c:v>
                </c:pt>
                <c:pt idx="23">
                  <c:v>0.75461741424802109</c:v>
                </c:pt>
                <c:pt idx="24">
                  <c:v>0.66754617414248019</c:v>
                </c:pt>
                <c:pt idx="25">
                  <c:v>0.63588390501319259</c:v>
                </c:pt>
                <c:pt idx="26">
                  <c:v>0.57519788918205805</c:v>
                </c:pt>
                <c:pt idx="27">
                  <c:v>0.62532981530343013</c:v>
                </c:pt>
                <c:pt idx="28">
                  <c:v>0.45910290237467016</c:v>
                </c:pt>
                <c:pt idx="29">
                  <c:v>0.61455525606469008</c:v>
                </c:pt>
                <c:pt idx="30">
                  <c:v>0.52560646900269536</c:v>
                </c:pt>
                <c:pt idx="31">
                  <c:v>0.46361185983827491</c:v>
                </c:pt>
                <c:pt idx="32">
                  <c:v>0.48787061994609165</c:v>
                </c:pt>
                <c:pt idx="33">
                  <c:v>0.47978436657681939</c:v>
                </c:pt>
                <c:pt idx="34">
                  <c:v>0.40161725067385445</c:v>
                </c:pt>
                <c:pt idx="35">
                  <c:v>0.55256064690026951</c:v>
                </c:pt>
                <c:pt idx="36">
                  <c:v>0.54716981132075471</c:v>
                </c:pt>
                <c:pt idx="37">
                  <c:v>0.60646900269541781</c:v>
                </c:pt>
                <c:pt idx="38">
                  <c:v>0.68733153638814015</c:v>
                </c:pt>
                <c:pt idx="39">
                  <c:v>0.5768194070080862</c:v>
                </c:pt>
                <c:pt idx="40">
                  <c:v>0.29380053908355797</c:v>
                </c:pt>
                <c:pt idx="41">
                  <c:v>0.38274932614555257</c:v>
                </c:pt>
                <c:pt idx="42">
                  <c:v>0.26415094339622641</c:v>
                </c:pt>
                <c:pt idx="43">
                  <c:v>0.18867924528301888</c:v>
                </c:pt>
                <c:pt idx="44">
                  <c:v>0.22102425876010781</c:v>
                </c:pt>
                <c:pt idx="45">
                  <c:v>0.32884097035040433</c:v>
                </c:pt>
                <c:pt idx="46">
                  <c:v>0.53638814016172509</c:v>
                </c:pt>
                <c:pt idx="47">
                  <c:v>0.55256064690026951</c:v>
                </c:pt>
                <c:pt idx="48">
                  <c:v>0.58490566037735847</c:v>
                </c:pt>
                <c:pt idx="49">
                  <c:v>0.59568733153638809</c:v>
                </c:pt>
                <c:pt idx="50">
                  <c:v>0.52830188679245282</c:v>
                </c:pt>
                <c:pt idx="51">
                  <c:v>0.7439353099730458</c:v>
                </c:pt>
                <c:pt idx="52">
                  <c:v>0.78975741239892183</c:v>
                </c:pt>
                <c:pt idx="53">
                  <c:v>0.80592991913746626</c:v>
                </c:pt>
                <c:pt idx="54">
                  <c:v>0.6253369272237197</c:v>
                </c:pt>
                <c:pt idx="55">
                  <c:v>0.33692722371967654</c:v>
                </c:pt>
                <c:pt idx="56">
                  <c:v>0.30727762803234504</c:v>
                </c:pt>
                <c:pt idx="57">
                  <c:v>0.38274932614555257</c:v>
                </c:pt>
                <c:pt idx="58">
                  <c:v>0.38814016172506738</c:v>
                </c:pt>
                <c:pt idx="59">
                  <c:v>0.34770889487870621</c:v>
                </c:pt>
              </c:numCache>
            </c:numRef>
          </c:val>
          <c:smooth val="1"/>
          <c:extLst>
            <c:ext xmlns:c16="http://schemas.microsoft.com/office/drawing/2014/chart" uri="{C3380CC4-5D6E-409C-BE32-E72D297353CC}">
              <c16:uniqueId val="{00000000-936D-49BA-9C15-B41DF4F6A330}"/>
            </c:ext>
          </c:extLst>
        </c:ser>
        <c:ser>
          <c:idx val="2"/>
          <c:order val="2"/>
          <c:tx>
            <c:v>Xu hướng tháng</c:v>
          </c:tx>
          <c:spPr>
            <a:ln w="19050" cap="rnd">
              <a:solidFill>
                <a:srgbClr val="00B050"/>
              </a:solidFill>
              <a:round/>
            </a:ln>
            <a:effectLst/>
          </c:spPr>
          <c:marker>
            <c:symbol val="circle"/>
            <c:size val="3"/>
            <c:spPr>
              <a:solidFill>
                <a:srgbClr val="00B050"/>
              </a:solidFill>
              <a:ln w="9525">
                <a:solidFill>
                  <a:schemeClr val="accent3"/>
                </a:solidFill>
              </a:ln>
              <a:effectLst/>
            </c:spPr>
          </c:marker>
          <c:cat>
            <c:numRef>
              <c:f>weekly_ms_index!$A$2:$A$61</c:f>
              <c:numCache>
                <c:formatCode>dd\-mm</c:formatCode>
                <c:ptCount val="6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pt idx="20">
                  <c:v>45849</c:v>
                </c:pt>
                <c:pt idx="21">
                  <c:v>45848</c:v>
                </c:pt>
                <c:pt idx="22">
                  <c:v>45847</c:v>
                </c:pt>
                <c:pt idx="23">
                  <c:v>45846</c:v>
                </c:pt>
                <c:pt idx="24">
                  <c:v>45845</c:v>
                </c:pt>
                <c:pt idx="25">
                  <c:v>45842</c:v>
                </c:pt>
                <c:pt idx="26">
                  <c:v>45841</c:v>
                </c:pt>
                <c:pt idx="27">
                  <c:v>45840</c:v>
                </c:pt>
                <c:pt idx="28">
                  <c:v>45839</c:v>
                </c:pt>
                <c:pt idx="29">
                  <c:v>45838</c:v>
                </c:pt>
                <c:pt idx="30">
                  <c:v>45835</c:v>
                </c:pt>
                <c:pt idx="31">
                  <c:v>45834</c:v>
                </c:pt>
                <c:pt idx="32">
                  <c:v>45833</c:v>
                </c:pt>
                <c:pt idx="33">
                  <c:v>45832</c:v>
                </c:pt>
                <c:pt idx="34">
                  <c:v>45831</c:v>
                </c:pt>
                <c:pt idx="35">
                  <c:v>45828</c:v>
                </c:pt>
                <c:pt idx="36">
                  <c:v>45827</c:v>
                </c:pt>
                <c:pt idx="37">
                  <c:v>45826</c:v>
                </c:pt>
                <c:pt idx="38">
                  <c:v>45825</c:v>
                </c:pt>
                <c:pt idx="39">
                  <c:v>45824</c:v>
                </c:pt>
                <c:pt idx="40">
                  <c:v>45821</c:v>
                </c:pt>
                <c:pt idx="41">
                  <c:v>45820</c:v>
                </c:pt>
                <c:pt idx="42">
                  <c:v>45819</c:v>
                </c:pt>
                <c:pt idx="43">
                  <c:v>45818</c:v>
                </c:pt>
                <c:pt idx="44">
                  <c:v>45817</c:v>
                </c:pt>
                <c:pt idx="45">
                  <c:v>45814</c:v>
                </c:pt>
                <c:pt idx="46">
                  <c:v>45813</c:v>
                </c:pt>
                <c:pt idx="47">
                  <c:v>45812</c:v>
                </c:pt>
                <c:pt idx="48">
                  <c:v>45811</c:v>
                </c:pt>
                <c:pt idx="49">
                  <c:v>45810</c:v>
                </c:pt>
                <c:pt idx="50">
                  <c:v>45807</c:v>
                </c:pt>
                <c:pt idx="51">
                  <c:v>45806</c:v>
                </c:pt>
                <c:pt idx="52">
                  <c:v>45805</c:v>
                </c:pt>
                <c:pt idx="53">
                  <c:v>45804</c:v>
                </c:pt>
                <c:pt idx="54">
                  <c:v>45803</c:v>
                </c:pt>
                <c:pt idx="55">
                  <c:v>45800</c:v>
                </c:pt>
                <c:pt idx="56">
                  <c:v>45799</c:v>
                </c:pt>
                <c:pt idx="57">
                  <c:v>45798</c:v>
                </c:pt>
                <c:pt idx="58">
                  <c:v>45797</c:v>
                </c:pt>
                <c:pt idx="59">
                  <c:v>45796</c:v>
                </c:pt>
              </c:numCache>
            </c:numRef>
          </c:cat>
          <c:val>
            <c:numRef>
              <c:f>weekly_ms_index!$D$2:$D$61</c:f>
              <c:numCache>
                <c:formatCode>0.00%</c:formatCode>
                <c:ptCount val="60"/>
                <c:pt idx="0">
                  <c:v>0.67018469656992086</c:v>
                </c:pt>
                <c:pt idx="1">
                  <c:v>0.65963060686015829</c:v>
                </c:pt>
                <c:pt idx="2">
                  <c:v>0.63324538258575203</c:v>
                </c:pt>
                <c:pt idx="3">
                  <c:v>0.54617414248021112</c:v>
                </c:pt>
                <c:pt idx="4">
                  <c:v>0.62005277044854878</c:v>
                </c:pt>
                <c:pt idx="5">
                  <c:v>0.54089709762532978</c:v>
                </c:pt>
                <c:pt idx="6">
                  <c:v>0.60686015831134565</c:v>
                </c:pt>
                <c:pt idx="7">
                  <c:v>0.57519788918205805</c:v>
                </c:pt>
                <c:pt idx="8">
                  <c:v>0.52242744063324542</c:v>
                </c:pt>
                <c:pt idx="9">
                  <c:v>0.83641160949868076</c:v>
                </c:pt>
                <c:pt idx="10">
                  <c:v>0.81530343007915562</c:v>
                </c:pt>
                <c:pt idx="11">
                  <c:v>0.81002638522427439</c:v>
                </c:pt>
                <c:pt idx="12">
                  <c:v>0.80738786279683372</c:v>
                </c:pt>
                <c:pt idx="13">
                  <c:v>0.78100263852242746</c:v>
                </c:pt>
                <c:pt idx="14">
                  <c:v>0.76781002638522422</c:v>
                </c:pt>
                <c:pt idx="15">
                  <c:v>0.81266490765171506</c:v>
                </c:pt>
                <c:pt idx="16">
                  <c:v>0.82585751978891819</c:v>
                </c:pt>
                <c:pt idx="17">
                  <c:v>0.77572559366754612</c:v>
                </c:pt>
                <c:pt idx="18">
                  <c:v>0.74934036939313986</c:v>
                </c:pt>
                <c:pt idx="19">
                  <c:v>0.77572559366754612</c:v>
                </c:pt>
                <c:pt idx="20">
                  <c:v>0.76781002638522422</c:v>
                </c:pt>
                <c:pt idx="21">
                  <c:v>0.80211081794195249</c:v>
                </c:pt>
                <c:pt idx="22">
                  <c:v>0.79947229551451182</c:v>
                </c:pt>
                <c:pt idx="23">
                  <c:v>0.75989445910290232</c:v>
                </c:pt>
                <c:pt idx="24">
                  <c:v>0.71503957783641159</c:v>
                </c:pt>
                <c:pt idx="25">
                  <c:v>0.63060686015831136</c:v>
                </c:pt>
                <c:pt idx="26">
                  <c:v>0.56464379947229548</c:v>
                </c:pt>
                <c:pt idx="27">
                  <c:v>0.55145118733509235</c:v>
                </c:pt>
                <c:pt idx="28">
                  <c:v>0.46174142480211083</c:v>
                </c:pt>
                <c:pt idx="29">
                  <c:v>0.50673854447439348</c:v>
                </c:pt>
                <c:pt idx="30">
                  <c:v>0.46091644204851751</c:v>
                </c:pt>
                <c:pt idx="31">
                  <c:v>0.43396226415094341</c:v>
                </c:pt>
                <c:pt idx="32">
                  <c:v>0.42048517520215634</c:v>
                </c:pt>
                <c:pt idx="33">
                  <c:v>0.44743935309973049</c:v>
                </c:pt>
                <c:pt idx="34">
                  <c:v>0.44743935309973049</c:v>
                </c:pt>
                <c:pt idx="35">
                  <c:v>0.49595687331536387</c:v>
                </c:pt>
                <c:pt idx="36">
                  <c:v>0.47708894878706198</c:v>
                </c:pt>
                <c:pt idx="37">
                  <c:v>0.48517520215633425</c:v>
                </c:pt>
                <c:pt idx="38">
                  <c:v>0.52021563342318056</c:v>
                </c:pt>
                <c:pt idx="39">
                  <c:v>0.49865229110512127</c:v>
                </c:pt>
                <c:pt idx="40">
                  <c:v>0.35309973045822102</c:v>
                </c:pt>
                <c:pt idx="41">
                  <c:v>0.49865229110512127</c:v>
                </c:pt>
                <c:pt idx="42">
                  <c:v>0.42587601078167114</c:v>
                </c:pt>
                <c:pt idx="43">
                  <c:v>0.42587601078167114</c:v>
                </c:pt>
                <c:pt idx="44">
                  <c:v>0.40700808625336926</c:v>
                </c:pt>
                <c:pt idx="45">
                  <c:v>0.59029649595687328</c:v>
                </c:pt>
                <c:pt idx="46">
                  <c:v>0.75741239892183287</c:v>
                </c:pt>
                <c:pt idx="47">
                  <c:v>0.76819407008086249</c:v>
                </c:pt>
                <c:pt idx="48">
                  <c:v>0.75471698113207553</c:v>
                </c:pt>
                <c:pt idx="49">
                  <c:v>0.67924528301886788</c:v>
                </c:pt>
                <c:pt idx="50">
                  <c:v>0.65768194070080865</c:v>
                </c:pt>
                <c:pt idx="51">
                  <c:v>0.80323450134770891</c:v>
                </c:pt>
                <c:pt idx="52">
                  <c:v>0.81671159029649598</c:v>
                </c:pt>
                <c:pt idx="53">
                  <c:v>0.81401617250673852</c:v>
                </c:pt>
                <c:pt idx="54">
                  <c:v>0.76010781671159033</c:v>
                </c:pt>
                <c:pt idx="55">
                  <c:v>0.81671159029649598</c:v>
                </c:pt>
                <c:pt idx="56">
                  <c:v>0.82210242587601079</c:v>
                </c:pt>
                <c:pt idx="57">
                  <c:v>0.85444743935309975</c:v>
                </c:pt>
                <c:pt idx="58">
                  <c:v>0.87601078167115898</c:v>
                </c:pt>
                <c:pt idx="59">
                  <c:v>0.83827493261455521</c:v>
                </c:pt>
              </c:numCache>
            </c:numRef>
          </c:val>
          <c:smooth val="1"/>
          <c:extLst>
            <c:ext xmlns:c16="http://schemas.microsoft.com/office/drawing/2014/chart" uri="{C3380CC4-5D6E-409C-BE32-E72D297353CC}">
              <c16:uniqueId val="{00000001-936D-49BA-9C15-B41DF4F6A330}"/>
            </c:ext>
          </c:extLst>
        </c:ser>
        <c:ser>
          <c:idx val="3"/>
          <c:order val="3"/>
          <c:tx>
            <c:v>Xu hướng quý</c:v>
          </c:tx>
          <c:spPr>
            <a:ln w="19050" cap="rnd">
              <a:solidFill>
                <a:srgbClr val="3776C9"/>
              </a:solidFill>
              <a:round/>
            </a:ln>
            <a:effectLst/>
          </c:spPr>
          <c:marker>
            <c:symbol val="circle"/>
            <c:size val="3"/>
            <c:spPr>
              <a:solidFill>
                <a:srgbClr val="3776C9"/>
              </a:solidFill>
              <a:ln w="9525">
                <a:noFill/>
              </a:ln>
              <a:effectLst/>
            </c:spPr>
          </c:marker>
          <c:cat>
            <c:numRef>
              <c:f>weekly_ms_index!$A$2:$A$61</c:f>
              <c:numCache>
                <c:formatCode>dd\-mm</c:formatCode>
                <c:ptCount val="6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pt idx="20">
                  <c:v>45849</c:v>
                </c:pt>
                <c:pt idx="21">
                  <c:v>45848</c:v>
                </c:pt>
                <c:pt idx="22">
                  <c:v>45847</c:v>
                </c:pt>
                <c:pt idx="23">
                  <c:v>45846</c:v>
                </c:pt>
                <c:pt idx="24">
                  <c:v>45845</c:v>
                </c:pt>
                <c:pt idx="25">
                  <c:v>45842</c:v>
                </c:pt>
                <c:pt idx="26">
                  <c:v>45841</c:v>
                </c:pt>
                <c:pt idx="27">
                  <c:v>45840</c:v>
                </c:pt>
                <c:pt idx="28">
                  <c:v>45839</c:v>
                </c:pt>
                <c:pt idx="29">
                  <c:v>45838</c:v>
                </c:pt>
                <c:pt idx="30">
                  <c:v>45835</c:v>
                </c:pt>
                <c:pt idx="31">
                  <c:v>45834</c:v>
                </c:pt>
                <c:pt idx="32">
                  <c:v>45833</c:v>
                </c:pt>
                <c:pt idx="33">
                  <c:v>45832</c:v>
                </c:pt>
                <c:pt idx="34">
                  <c:v>45831</c:v>
                </c:pt>
                <c:pt idx="35">
                  <c:v>45828</c:v>
                </c:pt>
                <c:pt idx="36">
                  <c:v>45827</c:v>
                </c:pt>
                <c:pt idx="37">
                  <c:v>45826</c:v>
                </c:pt>
                <c:pt idx="38">
                  <c:v>45825</c:v>
                </c:pt>
                <c:pt idx="39">
                  <c:v>45824</c:v>
                </c:pt>
                <c:pt idx="40">
                  <c:v>45821</c:v>
                </c:pt>
                <c:pt idx="41">
                  <c:v>45820</c:v>
                </c:pt>
                <c:pt idx="42">
                  <c:v>45819</c:v>
                </c:pt>
                <c:pt idx="43">
                  <c:v>45818</c:v>
                </c:pt>
                <c:pt idx="44">
                  <c:v>45817</c:v>
                </c:pt>
                <c:pt idx="45">
                  <c:v>45814</c:v>
                </c:pt>
                <c:pt idx="46">
                  <c:v>45813</c:v>
                </c:pt>
                <c:pt idx="47">
                  <c:v>45812</c:v>
                </c:pt>
                <c:pt idx="48">
                  <c:v>45811</c:v>
                </c:pt>
                <c:pt idx="49">
                  <c:v>45810</c:v>
                </c:pt>
                <c:pt idx="50">
                  <c:v>45807</c:v>
                </c:pt>
                <c:pt idx="51">
                  <c:v>45806</c:v>
                </c:pt>
                <c:pt idx="52">
                  <c:v>45805</c:v>
                </c:pt>
                <c:pt idx="53">
                  <c:v>45804</c:v>
                </c:pt>
                <c:pt idx="54">
                  <c:v>45803</c:v>
                </c:pt>
                <c:pt idx="55">
                  <c:v>45800</c:v>
                </c:pt>
                <c:pt idx="56">
                  <c:v>45799</c:v>
                </c:pt>
                <c:pt idx="57">
                  <c:v>45798</c:v>
                </c:pt>
                <c:pt idx="58">
                  <c:v>45797</c:v>
                </c:pt>
                <c:pt idx="59">
                  <c:v>45796</c:v>
                </c:pt>
              </c:numCache>
            </c:numRef>
          </c:cat>
          <c:val>
            <c:numRef>
              <c:f>weekly_ms_index!$E$2:$E$61</c:f>
              <c:numCache>
                <c:formatCode>0.00%</c:formatCode>
                <c:ptCount val="60"/>
                <c:pt idx="0">
                  <c:v>0.81266490765171506</c:v>
                </c:pt>
                <c:pt idx="1">
                  <c:v>0.82585751978891819</c:v>
                </c:pt>
                <c:pt idx="2">
                  <c:v>0.82321899736147752</c:v>
                </c:pt>
                <c:pt idx="3">
                  <c:v>0.77836411609498679</c:v>
                </c:pt>
                <c:pt idx="4">
                  <c:v>0.81266490765171506</c:v>
                </c:pt>
                <c:pt idx="5">
                  <c:v>0.79419525065963059</c:v>
                </c:pt>
                <c:pt idx="6">
                  <c:v>0.81002638522427439</c:v>
                </c:pt>
                <c:pt idx="7">
                  <c:v>0.80474934036939316</c:v>
                </c:pt>
                <c:pt idx="8">
                  <c:v>0.78364116094986802</c:v>
                </c:pt>
                <c:pt idx="9">
                  <c:v>0.8970976253298153</c:v>
                </c:pt>
                <c:pt idx="10">
                  <c:v>0.87071240105540892</c:v>
                </c:pt>
                <c:pt idx="11">
                  <c:v>0.87071240105540892</c:v>
                </c:pt>
                <c:pt idx="12">
                  <c:v>0.8812664907651715</c:v>
                </c:pt>
                <c:pt idx="13">
                  <c:v>0.8812664907651715</c:v>
                </c:pt>
                <c:pt idx="14">
                  <c:v>0.87598944591029027</c:v>
                </c:pt>
                <c:pt idx="15">
                  <c:v>0.89973614775725597</c:v>
                </c:pt>
                <c:pt idx="16">
                  <c:v>0.89445910290237463</c:v>
                </c:pt>
                <c:pt idx="17">
                  <c:v>0.87862796833773082</c:v>
                </c:pt>
                <c:pt idx="18">
                  <c:v>0.87598944591029027</c:v>
                </c:pt>
                <c:pt idx="19">
                  <c:v>0.86807387862796836</c:v>
                </c:pt>
                <c:pt idx="20">
                  <c:v>0.86543535620052769</c:v>
                </c:pt>
                <c:pt idx="21">
                  <c:v>0.85488126649076512</c:v>
                </c:pt>
                <c:pt idx="22">
                  <c:v>0.86015831134564646</c:v>
                </c:pt>
                <c:pt idx="23">
                  <c:v>0.84696569920844322</c:v>
                </c:pt>
                <c:pt idx="24">
                  <c:v>0.87598944591029027</c:v>
                </c:pt>
                <c:pt idx="25">
                  <c:v>0.86807387862796836</c:v>
                </c:pt>
                <c:pt idx="26">
                  <c:v>0.85488126649076512</c:v>
                </c:pt>
                <c:pt idx="27">
                  <c:v>0.81002638522427439</c:v>
                </c:pt>
                <c:pt idx="28">
                  <c:v>0.76517150395778366</c:v>
                </c:pt>
                <c:pt idx="29">
                  <c:v>0.74123989218328845</c:v>
                </c:pt>
                <c:pt idx="30">
                  <c:v>0.73045822102425872</c:v>
                </c:pt>
                <c:pt idx="31">
                  <c:v>0.7142857142857143</c:v>
                </c:pt>
                <c:pt idx="32">
                  <c:v>0.71159029649595684</c:v>
                </c:pt>
                <c:pt idx="33">
                  <c:v>0.70080862533692723</c:v>
                </c:pt>
                <c:pt idx="34">
                  <c:v>0.69002695417789761</c:v>
                </c:pt>
                <c:pt idx="35">
                  <c:v>0.68194070080862534</c:v>
                </c:pt>
                <c:pt idx="36">
                  <c:v>0.67654986522911054</c:v>
                </c:pt>
                <c:pt idx="37">
                  <c:v>0.67115902964959573</c:v>
                </c:pt>
                <c:pt idx="38">
                  <c:v>0.67924528301886788</c:v>
                </c:pt>
                <c:pt idx="39">
                  <c:v>0.64690026954177893</c:v>
                </c:pt>
                <c:pt idx="40">
                  <c:v>0.61725067385444743</c:v>
                </c:pt>
                <c:pt idx="41">
                  <c:v>0.65498652291105119</c:v>
                </c:pt>
                <c:pt idx="42">
                  <c:v>0.59838274932614555</c:v>
                </c:pt>
                <c:pt idx="43">
                  <c:v>0.56603773584905659</c:v>
                </c:pt>
                <c:pt idx="44">
                  <c:v>0.56334231805929924</c:v>
                </c:pt>
                <c:pt idx="45">
                  <c:v>0.60916442048517516</c:v>
                </c:pt>
                <c:pt idx="46">
                  <c:v>0.64959568733153639</c:v>
                </c:pt>
                <c:pt idx="47">
                  <c:v>0.64420485175202158</c:v>
                </c:pt>
                <c:pt idx="48">
                  <c:v>0.64420485175202158</c:v>
                </c:pt>
                <c:pt idx="49">
                  <c:v>0.59838274932614555</c:v>
                </c:pt>
                <c:pt idx="50">
                  <c:v>0.56064690026954178</c:v>
                </c:pt>
                <c:pt idx="51">
                  <c:v>0.59838274932614555</c:v>
                </c:pt>
                <c:pt idx="52">
                  <c:v>0.56334231805929924</c:v>
                </c:pt>
                <c:pt idx="53">
                  <c:v>0.53369272237196763</c:v>
                </c:pt>
                <c:pt idx="54">
                  <c:v>0.48517520215633425</c:v>
                </c:pt>
                <c:pt idx="55">
                  <c:v>0.40970350404312667</c:v>
                </c:pt>
                <c:pt idx="56">
                  <c:v>0.40161725067385445</c:v>
                </c:pt>
                <c:pt idx="57">
                  <c:v>0.40970350404312667</c:v>
                </c:pt>
                <c:pt idx="58">
                  <c:v>0.42318059299191374</c:v>
                </c:pt>
                <c:pt idx="59">
                  <c:v>0.40161725067385445</c:v>
                </c:pt>
              </c:numCache>
            </c:numRef>
          </c:val>
          <c:smooth val="1"/>
          <c:extLst>
            <c:ext xmlns:c16="http://schemas.microsoft.com/office/drawing/2014/chart" uri="{C3380CC4-5D6E-409C-BE32-E72D297353CC}">
              <c16:uniqueId val="{00000002-936D-49BA-9C15-B41DF4F6A330}"/>
            </c:ext>
          </c:extLst>
        </c:ser>
        <c:ser>
          <c:idx val="4"/>
          <c:order val="4"/>
          <c:tx>
            <c:v>Xu hướng năm</c:v>
          </c:tx>
          <c:spPr>
            <a:ln w="19050" cap="rnd">
              <a:solidFill>
                <a:srgbClr val="FF0000"/>
              </a:solidFill>
              <a:round/>
            </a:ln>
            <a:effectLst/>
          </c:spPr>
          <c:marker>
            <c:symbol val="circle"/>
            <c:size val="3"/>
            <c:spPr>
              <a:solidFill>
                <a:srgbClr val="FF0000"/>
              </a:solidFill>
              <a:ln w="9525">
                <a:noFill/>
              </a:ln>
              <a:effectLst/>
            </c:spPr>
          </c:marker>
          <c:cat>
            <c:numRef>
              <c:f>weekly_ms_index!$A$2:$A$61</c:f>
              <c:numCache>
                <c:formatCode>dd\-mm</c:formatCode>
                <c:ptCount val="6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pt idx="20">
                  <c:v>45849</c:v>
                </c:pt>
                <c:pt idx="21">
                  <c:v>45848</c:v>
                </c:pt>
                <c:pt idx="22">
                  <c:v>45847</c:v>
                </c:pt>
                <c:pt idx="23">
                  <c:v>45846</c:v>
                </c:pt>
                <c:pt idx="24">
                  <c:v>45845</c:v>
                </c:pt>
                <c:pt idx="25">
                  <c:v>45842</c:v>
                </c:pt>
                <c:pt idx="26">
                  <c:v>45841</c:v>
                </c:pt>
                <c:pt idx="27">
                  <c:v>45840</c:v>
                </c:pt>
                <c:pt idx="28">
                  <c:v>45839</c:v>
                </c:pt>
                <c:pt idx="29">
                  <c:v>45838</c:v>
                </c:pt>
                <c:pt idx="30">
                  <c:v>45835</c:v>
                </c:pt>
                <c:pt idx="31">
                  <c:v>45834</c:v>
                </c:pt>
                <c:pt idx="32">
                  <c:v>45833</c:v>
                </c:pt>
                <c:pt idx="33">
                  <c:v>45832</c:v>
                </c:pt>
                <c:pt idx="34">
                  <c:v>45831</c:v>
                </c:pt>
                <c:pt idx="35">
                  <c:v>45828</c:v>
                </c:pt>
                <c:pt idx="36">
                  <c:v>45827</c:v>
                </c:pt>
                <c:pt idx="37">
                  <c:v>45826</c:v>
                </c:pt>
                <c:pt idx="38">
                  <c:v>45825</c:v>
                </c:pt>
                <c:pt idx="39">
                  <c:v>45824</c:v>
                </c:pt>
                <c:pt idx="40">
                  <c:v>45821</c:v>
                </c:pt>
                <c:pt idx="41">
                  <c:v>45820</c:v>
                </c:pt>
                <c:pt idx="42">
                  <c:v>45819</c:v>
                </c:pt>
                <c:pt idx="43">
                  <c:v>45818</c:v>
                </c:pt>
                <c:pt idx="44">
                  <c:v>45817</c:v>
                </c:pt>
                <c:pt idx="45">
                  <c:v>45814</c:v>
                </c:pt>
                <c:pt idx="46">
                  <c:v>45813</c:v>
                </c:pt>
                <c:pt idx="47">
                  <c:v>45812</c:v>
                </c:pt>
                <c:pt idx="48">
                  <c:v>45811</c:v>
                </c:pt>
                <c:pt idx="49">
                  <c:v>45810</c:v>
                </c:pt>
                <c:pt idx="50">
                  <c:v>45807</c:v>
                </c:pt>
                <c:pt idx="51">
                  <c:v>45806</c:v>
                </c:pt>
                <c:pt idx="52">
                  <c:v>45805</c:v>
                </c:pt>
                <c:pt idx="53">
                  <c:v>45804</c:v>
                </c:pt>
                <c:pt idx="54">
                  <c:v>45803</c:v>
                </c:pt>
                <c:pt idx="55">
                  <c:v>45800</c:v>
                </c:pt>
                <c:pt idx="56">
                  <c:v>45799</c:v>
                </c:pt>
                <c:pt idx="57">
                  <c:v>45798</c:v>
                </c:pt>
                <c:pt idx="58">
                  <c:v>45797</c:v>
                </c:pt>
                <c:pt idx="59">
                  <c:v>45796</c:v>
                </c:pt>
              </c:numCache>
            </c:numRef>
          </c:cat>
          <c:val>
            <c:numRef>
              <c:f>weekly_ms_index!$F$2:$F$61</c:f>
              <c:numCache>
                <c:formatCode>0.00%</c:formatCode>
                <c:ptCount val="60"/>
                <c:pt idx="0">
                  <c:v>0.75197889182058042</c:v>
                </c:pt>
                <c:pt idx="1">
                  <c:v>0.75989445910290232</c:v>
                </c:pt>
                <c:pt idx="2">
                  <c:v>0.74142480211081796</c:v>
                </c:pt>
                <c:pt idx="3">
                  <c:v>0.71767810026385226</c:v>
                </c:pt>
                <c:pt idx="4">
                  <c:v>0.72823218997361483</c:v>
                </c:pt>
                <c:pt idx="5">
                  <c:v>0.71503957783641159</c:v>
                </c:pt>
                <c:pt idx="6">
                  <c:v>0.70976253298153036</c:v>
                </c:pt>
                <c:pt idx="7">
                  <c:v>0.71767810026385226</c:v>
                </c:pt>
                <c:pt idx="8">
                  <c:v>0.69656992084432723</c:v>
                </c:pt>
                <c:pt idx="9">
                  <c:v>0.77572559366754612</c:v>
                </c:pt>
                <c:pt idx="10">
                  <c:v>0.74406332453825863</c:v>
                </c:pt>
                <c:pt idx="11">
                  <c:v>0.73350923482849606</c:v>
                </c:pt>
                <c:pt idx="12">
                  <c:v>0.72559366754617416</c:v>
                </c:pt>
                <c:pt idx="13">
                  <c:v>0.70448548812664913</c:v>
                </c:pt>
                <c:pt idx="14">
                  <c:v>0.69129287598944589</c:v>
                </c:pt>
                <c:pt idx="15">
                  <c:v>0.70712401055408969</c:v>
                </c:pt>
                <c:pt idx="16">
                  <c:v>0.68865435356200533</c:v>
                </c:pt>
                <c:pt idx="17">
                  <c:v>0.67810026385224276</c:v>
                </c:pt>
                <c:pt idx="18">
                  <c:v>0.67018469656992086</c:v>
                </c:pt>
                <c:pt idx="19">
                  <c:v>0.64643799472295516</c:v>
                </c:pt>
                <c:pt idx="20">
                  <c:v>0.60422163588390498</c:v>
                </c:pt>
                <c:pt idx="21">
                  <c:v>0.60949868073878632</c:v>
                </c:pt>
                <c:pt idx="22">
                  <c:v>0.60422163588390498</c:v>
                </c:pt>
                <c:pt idx="23">
                  <c:v>0.57255936675461738</c:v>
                </c:pt>
                <c:pt idx="24">
                  <c:v>0.54353562005277045</c:v>
                </c:pt>
                <c:pt idx="25">
                  <c:v>0.52506596306068598</c:v>
                </c:pt>
                <c:pt idx="26">
                  <c:v>0.50659630606860162</c:v>
                </c:pt>
                <c:pt idx="27">
                  <c:v>0.51978891820580475</c:v>
                </c:pt>
                <c:pt idx="28">
                  <c:v>0.48284960422163586</c:v>
                </c:pt>
                <c:pt idx="29">
                  <c:v>0.44743935309973049</c:v>
                </c:pt>
                <c:pt idx="30">
                  <c:v>0.43126684636118601</c:v>
                </c:pt>
                <c:pt idx="31">
                  <c:v>0.43396226415094341</c:v>
                </c:pt>
                <c:pt idx="32">
                  <c:v>0.42857142857142855</c:v>
                </c:pt>
                <c:pt idx="33">
                  <c:v>0.42857142857142855</c:v>
                </c:pt>
                <c:pt idx="34">
                  <c:v>0.41509433962264153</c:v>
                </c:pt>
                <c:pt idx="35">
                  <c:v>0.42048517520215634</c:v>
                </c:pt>
                <c:pt idx="36">
                  <c:v>0.40700808625336926</c:v>
                </c:pt>
                <c:pt idx="37">
                  <c:v>0.41239892183288412</c:v>
                </c:pt>
                <c:pt idx="38">
                  <c:v>0.43126684636118601</c:v>
                </c:pt>
                <c:pt idx="39">
                  <c:v>0.42318059299191374</c:v>
                </c:pt>
                <c:pt idx="40">
                  <c:v>0.36388140161725069</c:v>
                </c:pt>
                <c:pt idx="41">
                  <c:v>0.40970350404312667</c:v>
                </c:pt>
                <c:pt idx="42">
                  <c:v>0.38005390835579517</c:v>
                </c:pt>
                <c:pt idx="43">
                  <c:v>0.36388140161725069</c:v>
                </c:pt>
                <c:pt idx="44">
                  <c:v>0.36657681940700809</c:v>
                </c:pt>
                <c:pt idx="45">
                  <c:v>0.39622641509433965</c:v>
                </c:pt>
                <c:pt idx="46">
                  <c:v>0.43396226415094341</c:v>
                </c:pt>
                <c:pt idx="47">
                  <c:v>0.43126684636118601</c:v>
                </c:pt>
                <c:pt idx="48">
                  <c:v>0.41239892183288412</c:v>
                </c:pt>
                <c:pt idx="49">
                  <c:v>0.40970350404312667</c:v>
                </c:pt>
                <c:pt idx="50">
                  <c:v>0.3746630727762803</c:v>
                </c:pt>
                <c:pt idx="51">
                  <c:v>0.37735849056603776</c:v>
                </c:pt>
                <c:pt idx="52">
                  <c:v>0.38005390835579517</c:v>
                </c:pt>
                <c:pt idx="53">
                  <c:v>0.3746630727762803</c:v>
                </c:pt>
                <c:pt idx="54">
                  <c:v>0.36388140161725069</c:v>
                </c:pt>
                <c:pt idx="55">
                  <c:v>0.32614555256064692</c:v>
                </c:pt>
                <c:pt idx="56">
                  <c:v>0.31266846361185985</c:v>
                </c:pt>
                <c:pt idx="57">
                  <c:v>0.32075471698113206</c:v>
                </c:pt>
                <c:pt idx="58">
                  <c:v>0.33153638814016173</c:v>
                </c:pt>
                <c:pt idx="59">
                  <c:v>0.29919137466307277</c:v>
                </c:pt>
              </c:numCache>
            </c:numRef>
          </c:val>
          <c:smooth val="1"/>
          <c:extLst>
            <c:ext xmlns:c16="http://schemas.microsoft.com/office/drawing/2014/chart" uri="{C3380CC4-5D6E-409C-BE32-E72D297353CC}">
              <c16:uniqueId val="{00000003-936D-49BA-9C15-B41DF4F6A330}"/>
            </c:ext>
          </c:extLst>
        </c:ser>
        <c:dLbls>
          <c:showLegendKey val="0"/>
          <c:showVal val="0"/>
          <c:showCatName val="0"/>
          <c:showSerName val="0"/>
          <c:showPercent val="0"/>
          <c:showBubbleSize val="0"/>
        </c:dLbls>
        <c:marker val="1"/>
        <c:smooth val="0"/>
        <c:axId val="114031295"/>
        <c:axId val="422556575"/>
        <c:extLst>
          <c:ext xmlns:c15="http://schemas.microsoft.com/office/drawing/2012/chart" uri="{02D57815-91ED-43cb-92C2-25804820EDAC}">
            <c15:filteredLineSeries>
              <c15:ser>
                <c:idx val="0"/>
                <c:order val="0"/>
                <c:tx>
                  <c:strRef>
                    <c:extLst>
                      <c:ext uri="{02D57815-91ED-43cb-92C2-25804820EDAC}">
                        <c15:formulaRef>
                          <c15:sqref>weekly_ms_index!$B$1</c15:sqref>
                        </c15:formulaRef>
                      </c:ext>
                    </c:extLst>
                    <c:strCache>
                      <c:ptCount val="1"/>
                      <c:pt idx="0">
                        <c:v>close</c:v>
                      </c:pt>
                    </c:strCache>
                  </c:strRef>
                </c:tx>
                <c:spPr>
                  <a:ln w="28575" cap="rnd">
                    <a:solidFill>
                      <a:schemeClr val="accent1"/>
                    </a:solidFill>
                    <a:round/>
                  </a:ln>
                  <a:effectLst/>
                </c:spPr>
                <c:marker>
                  <c:symbol val="none"/>
                </c:marker>
                <c:cat>
                  <c:numRef>
                    <c:extLst>
                      <c:ext uri="{02D57815-91ED-43cb-92C2-25804820EDAC}">
                        <c15:formulaRef>
                          <c15:sqref>weekly_ms_index!$A$2:$A$61</c15:sqref>
                        </c15:formulaRef>
                      </c:ext>
                    </c:extLst>
                    <c:numCache>
                      <c:formatCode>dd\-mm</c:formatCode>
                      <c:ptCount val="6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pt idx="20">
                        <c:v>45849</c:v>
                      </c:pt>
                      <c:pt idx="21">
                        <c:v>45848</c:v>
                      </c:pt>
                      <c:pt idx="22">
                        <c:v>45847</c:v>
                      </c:pt>
                      <c:pt idx="23">
                        <c:v>45846</c:v>
                      </c:pt>
                      <c:pt idx="24">
                        <c:v>45845</c:v>
                      </c:pt>
                      <c:pt idx="25">
                        <c:v>45842</c:v>
                      </c:pt>
                      <c:pt idx="26">
                        <c:v>45841</c:v>
                      </c:pt>
                      <c:pt idx="27">
                        <c:v>45840</c:v>
                      </c:pt>
                      <c:pt idx="28">
                        <c:v>45839</c:v>
                      </c:pt>
                      <c:pt idx="29">
                        <c:v>45838</c:v>
                      </c:pt>
                      <c:pt idx="30">
                        <c:v>45835</c:v>
                      </c:pt>
                      <c:pt idx="31">
                        <c:v>45834</c:v>
                      </c:pt>
                      <c:pt idx="32">
                        <c:v>45833</c:v>
                      </c:pt>
                      <c:pt idx="33">
                        <c:v>45832</c:v>
                      </c:pt>
                      <c:pt idx="34">
                        <c:v>45831</c:v>
                      </c:pt>
                      <c:pt idx="35">
                        <c:v>45828</c:v>
                      </c:pt>
                      <c:pt idx="36">
                        <c:v>45827</c:v>
                      </c:pt>
                      <c:pt idx="37">
                        <c:v>45826</c:v>
                      </c:pt>
                      <c:pt idx="38">
                        <c:v>45825</c:v>
                      </c:pt>
                      <c:pt idx="39">
                        <c:v>45824</c:v>
                      </c:pt>
                      <c:pt idx="40">
                        <c:v>45821</c:v>
                      </c:pt>
                      <c:pt idx="41">
                        <c:v>45820</c:v>
                      </c:pt>
                      <c:pt idx="42">
                        <c:v>45819</c:v>
                      </c:pt>
                      <c:pt idx="43">
                        <c:v>45818</c:v>
                      </c:pt>
                      <c:pt idx="44">
                        <c:v>45817</c:v>
                      </c:pt>
                      <c:pt idx="45">
                        <c:v>45814</c:v>
                      </c:pt>
                      <c:pt idx="46">
                        <c:v>45813</c:v>
                      </c:pt>
                      <c:pt idx="47">
                        <c:v>45812</c:v>
                      </c:pt>
                      <c:pt idx="48">
                        <c:v>45811</c:v>
                      </c:pt>
                      <c:pt idx="49">
                        <c:v>45810</c:v>
                      </c:pt>
                      <c:pt idx="50">
                        <c:v>45807</c:v>
                      </c:pt>
                      <c:pt idx="51">
                        <c:v>45806</c:v>
                      </c:pt>
                      <c:pt idx="52">
                        <c:v>45805</c:v>
                      </c:pt>
                      <c:pt idx="53">
                        <c:v>45804</c:v>
                      </c:pt>
                      <c:pt idx="54">
                        <c:v>45803</c:v>
                      </c:pt>
                      <c:pt idx="55">
                        <c:v>45800</c:v>
                      </c:pt>
                      <c:pt idx="56">
                        <c:v>45799</c:v>
                      </c:pt>
                      <c:pt idx="57">
                        <c:v>45798</c:v>
                      </c:pt>
                      <c:pt idx="58">
                        <c:v>45797</c:v>
                      </c:pt>
                      <c:pt idx="59">
                        <c:v>45796</c:v>
                      </c:pt>
                    </c:numCache>
                  </c:numRef>
                </c:cat>
                <c:val>
                  <c:numRef>
                    <c:extLst>
                      <c:ext uri="{02D57815-91ED-43cb-92C2-25804820EDAC}">
                        <c15:formulaRef>
                          <c15:sqref>weekly_ms_index!$B$2:$B$61</c15:sqref>
                        </c15:formulaRef>
                      </c:ext>
                    </c:extLst>
                    <c:numCache>
                      <c:formatCode>General</c:formatCode>
                      <c:ptCount val="60"/>
                      <c:pt idx="0">
                        <c:v>1572.0400390625</c:v>
                      </c:pt>
                      <c:pt idx="1">
                        <c:v>1581.81005859375</c:v>
                      </c:pt>
                      <c:pt idx="2">
                        <c:v>1573.7099609375</c:v>
                      </c:pt>
                      <c:pt idx="3">
                        <c:v>1547.1500244140625</c:v>
                      </c:pt>
                      <c:pt idx="4">
                        <c:v>1528.18994140625</c:v>
                      </c:pt>
                      <c:pt idx="5">
                        <c:v>1495.2099609375</c:v>
                      </c:pt>
                      <c:pt idx="6">
                        <c:v>1502.52001953125</c:v>
                      </c:pt>
                      <c:pt idx="7">
                        <c:v>1507.6300048828125</c:v>
                      </c:pt>
                      <c:pt idx="8">
                        <c:v>1493.4100341796875</c:v>
                      </c:pt>
                      <c:pt idx="9">
                        <c:v>1557.4200439453125</c:v>
                      </c:pt>
                      <c:pt idx="10">
                        <c:v>1531.1300048828125</c:v>
                      </c:pt>
                      <c:pt idx="11">
                        <c:v>1521.02001953125</c:v>
                      </c:pt>
                      <c:pt idx="12">
                        <c:v>1512.31005859375</c:v>
                      </c:pt>
                      <c:pt idx="13">
                        <c:v>1509.5400390625</c:v>
                      </c:pt>
                      <c:pt idx="14">
                        <c:v>1485.050048828125</c:v>
                      </c:pt>
                      <c:pt idx="15">
                        <c:v>1497.280029296875</c:v>
                      </c:pt>
                      <c:pt idx="16">
                        <c:v>1490.010009765625</c:v>
                      </c:pt>
                      <c:pt idx="17">
                        <c:v>1475.469970703125</c:v>
                      </c:pt>
                      <c:pt idx="18">
                        <c:v>1460.6500244140625</c:v>
                      </c:pt>
                      <c:pt idx="19">
                        <c:v>1470.4200439453125</c:v>
                      </c:pt>
                      <c:pt idx="20">
                        <c:v>1457.760009765625</c:v>
                      </c:pt>
                      <c:pt idx="21">
                        <c:v>1445.6400146484375</c:v>
                      </c:pt>
                      <c:pt idx="22">
                        <c:v>1431.3199462890625</c:v>
                      </c:pt>
                      <c:pt idx="23">
                        <c:v>1415.4599609375</c:v>
                      </c:pt>
                      <c:pt idx="24">
                        <c:v>1402.06005859375</c:v>
                      </c:pt>
                      <c:pt idx="25">
                        <c:v>1386.969970703125</c:v>
                      </c:pt>
                      <c:pt idx="26">
                        <c:v>1381.9599609375</c:v>
                      </c:pt>
                      <c:pt idx="27">
                        <c:v>1384.5899658203125</c:v>
                      </c:pt>
                      <c:pt idx="28">
                        <c:v>1377.8399658203125</c:v>
                      </c:pt>
                      <c:pt idx="29">
                        <c:v>1376.0699462890625</c:v>
                      </c:pt>
                      <c:pt idx="30">
                        <c:v>1371.43994140625</c:v>
                      </c:pt>
                      <c:pt idx="31">
                        <c:v>1365.6700439453125</c:v>
                      </c:pt>
                      <c:pt idx="32">
                        <c:v>1366.75</c:v>
                      </c:pt>
                      <c:pt idx="33">
                        <c:v>1366.77001953125</c:v>
                      </c:pt>
                      <c:pt idx="34">
                        <c:v>1358.1800537109375</c:v>
                      </c:pt>
                      <c:pt idx="35">
                        <c:v>1349.3499755859375</c:v>
                      </c:pt>
                      <c:pt idx="36">
                        <c:v>1352.0400390625</c:v>
                      </c:pt>
                      <c:pt idx="37">
                        <c:v>1346.8299560546875</c:v>
                      </c:pt>
                      <c:pt idx="38">
                        <c:v>1347.68994140625</c:v>
                      </c:pt>
                      <c:pt idx="39">
                        <c:v>1338.1099853515625</c:v>
                      </c:pt>
                      <c:pt idx="40">
                        <c:v>1315.489990234375</c:v>
                      </c:pt>
                      <c:pt idx="41">
                        <c:v>1322.989990234375</c:v>
                      </c:pt>
                      <c:pt idx="42">
                        <c:v>1315.199951171875</c:v>
                      </c:pt>
                      <c:pt idx="43">
                        <c:v>1316.22998046875</c:v>
                      </c:pt>
                      <c:pt idx="44">
                        <c:v>1310.5699462890625</c:v>
                      </c:pt>
                      <c:pt idx="45">
                        <c:v>1329.8900146484375</c:v>
                      </c:pt>
                      <c:pt idx="46">
                        <c:v>1342.0899658203125</c:v>
                      </c:pt>
                      <c:pt idx="47">
                        <c:v>1345.739990234375</c:v>
                      </c:pt>
                      <c:pt idx="48">
                        <c:v>1347.25</c:v>
                      </c:pt>
                      <c:pt idx="49">
                        <c:v>1336.300048828125</c:v>
                      </c:pt>
                      <c:pt idx="50">
                        <c:v>1332.5999755859375</c:v>
                      </c:pt>
                      <c:pt idx="51">
                        <c:v>1341.8599853515625</c:v>
                      </c:pt>
                      <c:pt idx="52">
                        <c:v>1341.8699951171875</c:v>
                      </c:pt>
                      <c:pt idx="53">
                        <c:v>1339.81005859375</c:v>
                      </c:pt>
                      <c:pt idx="54">
                        <c:v>1332.510009765625</c:v>
                      </c:pt>
                      <c:pt idx="55">
                        <c:v>1314.4599609375</c:v>
                      </c:pt>
                      <c:pt idx="56">
                        <c:v>1313.8399658203125</c:v>
                      </c:pt>
                      <c:pt idx="57">
                        <c:v>1323.050048828125</c:v>
                      </c:pt>
                      <c:pt idx="58">
                        <c:v>1315.1500244140625</c:v>
                      </c:pt>
                      <c:pt idx="59">
                        <c:v>1296.2900390625</c:v>
                      </c:pt>
                    </c:numCache>
                  </c:numRef>
                </c:val>
                <c:smooth val="0"/>
                <c:extLst>
                  <c:ext xmlns:c16="http://schemas.microsoft.com/office/drawing/2014/chart" uri="{C3380CC4-5D6E-409C-BE32-E72D297353CC}">
                    <c16:uniqueId val="{00000004-936D-49BA-9C15-B41DF4F6A330}"/>
                  </c:ext>
                </c:extLst>
              </c15:ser>
            </c15:filteredLineSeries>
          </c:ext>
        </c:extLst>
      </c:lineChart>
      <c:catAx>
        <c:axId val="114031295"/>
        <c:scaling>
          <c:orientation val="maxMin"/>
        </c:scaling>
        <c:delete val="0"/>
        <c:axPos val="b"/>
        <c:numFmt formatCode="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mn-cs"/>
              </a:defRPr>
            </a:pPr>
            <a:endParaRPr lang="en-001"/>
          </a:p>
        </c:txPr>
        <c:crossAx val="422556575"/>
        <c:crosses val="autoZero"/>
        <c:auto val="0"/>
        <c:lblAlgn val="ctr"/>
        <c:lblOffset val="100"/>
        <c:noMultiLvlLbl val="0"/>
      </c:catAx>
      <c:valAx>
        <c:axId val="42255657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crossAx val="114031295"/>
        <c:crosses val="autoZero"/>
        <c:crossBetween val="between"/>
        <c:majorUnit val="0.2"/>
      </c:valAx>
      <c:spPr>
        <a:noFill/>
        <a:ln>
          <a:noFill/>
        </a:ln>
        <a:effectLst/>
      </c:spPr>
    </c:plotArea>
    <c:legend>
      <c:legendPos val="t"/>
      <c:layout>
        <c:manualLayout>
          <c:xMode val="edge"/>
          <c:yMode val="edge"/>
          <c:x val="0.17998004645470078"/>
          <c:y val="1.0088665067043945E-2"/>
          <c:w val="0.64003976585655764"/>
          <c:h val="7.903118628799484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274515717885603"/>
          <c:y val="2.1433870855072205E-2"/>
          <c:w val="0.67872028876932511"/>
          <c:h val="0.9571322582898556"/>
        </c:manualLayout>
      </c:layout>
      <c:barChart>
        <c:barDir val="bar"/>
        <c:grouping val="clustered"/>
        <c:varyColors val="0"/>
        <c:ser>
          <c:idx val="0"/>
          <c:order val="0"/>
          <c:tx>
            <c:strRef>
              <c:f>'data part 2'!$S$6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2'!$K$7:$K$28</c:f>
              <c:strCache>
                <c:ptCount val="22"/>
                <c:pt idx="0">
                  <c:v>Ngân hàng</c:v>
                </c:pt>
                <c:pt idx="1">
                  <c:v>Bất động sản</c:v>
                </c:pt>
                <c:pt idx="2">
                  <c:v>Công nghệ</c:v>
                </c:pt>
                <c:pt idx="3">
                  <c:v>Thép</c:v>
                </c:pt>
                <c:pt idx="4">
                  <c:v>Thực phẩm</c:v>
                </c:pt>
                <c:pt idx="5">
                  <c:v>Du lịch và DV</c:v>
                </c:pt>
                <c:pt idx="6">
                  <c:v>Hoá chất</c:v>
                </c:pt>
                <c:pt idx="7">
                  <c:v>Chứng khoán</c:v>
                </c:pt>
                <c:pt idx="8">
                  <c:v>Dầu khí</c:v>
                </c:pt>
                <c:pt idx="9">
                  <c:v>Bán lẻ</c:v>
                </c:pt>
                <c:pt idx="10">
                  <c:v>Xây dựng</c:v>
                </c:pt>
                <c:pt idx="11">
                  <c:v>Công nghiệp</c:v>
                </c:pt>
                <c:pt idx="12">
                  <c:v>Bảo hiểm</c:v>
                </c:pt>
                <c:pt idx="13">
                  <c:v>DV hạ tầng</c:v>
                </c:pt>
                <c:pt idx="14">
                  <c:v>Thuỷ sản</c:v>
                </c:pt>
                <c:pt idx="15">
                  <c:v>Dệt may</c:v>
                </c:pt>
                <c:pt idx="16">
                  <c:v>BĐS KCN</c:v>
                </c:pt>
                <c:pt idx="17">
                  <c:v>Công ty tài chính</c:v>
                </c:pt>
                <c:pt idx="18">
                  <c:v>Y tế</c:v>
                </c:pt>
                <c:pt idx="19">
                  <c:v>Hàng tiêu dùng</c:v>
                </c:pt>
                <c:pt idx="20">
                  <c:v>Vận tải</c:v>
                </c:pt>
                <c:pt idx="21">
                  <c:v>Khoáng sản</c:v>
                </c:pt>
              </c:strCache>
            </c:strRef>
          </c:cat>
          <c:val>
            <c:numRef>
              <c:f>'data part 2'!$S$7:$S$28</c:f>
              <c:numCache>
                <c:formatCode>General</c:formatCode>
                <c:ptCount val="22"/>
                <c:pt idx="0">
                  <c:v>0.32750200593505024</c:v>
                </c:pt>
                <c:pt idx="1">
                  <c:v>0.10134189794957493</c:v>
                </c:pt>
                <c:pt idx="2">
                  <c:v>8.2784763374552303E-2</c:v>
                </c:pt>
                <c:pt idx="3">
                  <c:v>6.8111718293878784E-2</c:v>
                </c:pt>
                <c:pt idx="4">
                  <c:v>4.8529046939346426E-2</c:v>
                </c:pt>
                <c:pt idx="5">
                  <c:v>4.6681787957915263E-2</c:v>
                </c:pt>
                <c:pt idx="6">
                  <c:v>3.1808661534300946E-2</c:v>
                </c:pt>
                <c:pt idx="7">
                  <c:v>2.639845331133809E-2</c:v>
                </c:pt>
                <c:pt idx="8">
                  <c:v>2.524987568904118E-2</c:v>
                </c:pt>
                <c:pt idx="9">
                  <c:v>2.2416167524100836E-2</c:v>
                </c:pt>
                <c:pt idx="10">
                  <c:v>1.4428464951916166E-2</c:v>
                </c:pt>
                <c:pt idx="11">
                  <c:v>1.0913988169127153E-2</c:v>
                </c:pt>
                <c:pt idx="12">
                  <c:v>8.8691308639884479E-3</c:v>
                </c:pt>
                <c:pt idx="13">
                  <c:v>8.6696723370315847E-3</c:v>
                </c:pt>
                <c:pt idx="14">
                  <c:v>3.5277581225954184E-3</c:v>
                </c:pt>
                <c:pt idx="15">
                  <c:v>1.4394099720325575E-3</c:v>
                </c:pt>
                <c:pt idx="16">
                  <c:v>6.8120137843248108E-4</c:v>
                </c:pt>
                <c:pt idx="17">
                  <c:v>1.4151591455407485E-4</c:v>
                </c:pt>
                <c:pt idx="18">
                  <c:v>-9.1215013446396435E-5</c:v>
                </c:pt>
                <c:pt idx="19">
                  <c:v>-4.3002666093824399E-4</c:v>
                </c:pt>
                <c:pt idx="20">
                  <c:v>-1.0102095321545435E-3</c:v>
                </c:pt>
                <c:pt idx="21">
                  <c:v>-2.2965688318179692E-3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35-4463-9A05-E76C8CC0B353}"/>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352920764619969"/>
          <c:y val="6.2719315573785211E-2"/>
          <c:w val="0.73647079235380031"/>
          <c:h val="0.88956709108046172"/>
        </c:manualLayout>
      </c:layout>
      <c:barChart>
        <c:barDir val="bar"/>
        <c:grouping val="clustered"/>
        <c:varyColors val="0"/>
        <c:ser>
          <c:idx val="0"/>
          <c:order val="0"/>
          <c:tx>
            <c:strRef>
              <c:f>'data part 2'!$S$30</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2'!$K$31:$K$40</c:f>
              <c:strCache>
                <c:ptCount val="10"/>
                <c:pt idx="0">
                  <c:v>VGI</c:v>
                </c:pt>
                <c:pt idx="1">
                  <c:v>HPG</c:v>
                </c:pt>
                <c:pt idx="2">
                  <c:v>VIC</c:v>
                </c:pt>
                <c:pt idx="3">
                  <c:v>MBB</c:v>
                </c:pt>
                <c:pt idx="4">
                  <c:v>TCB</c:v>
                </c:pt>
                <c:pt idx="5">
                  <c:v>SJS</c:v>
                </c:pt>
                <c:pt idx="6">
                  <c:v>NVB</c:v>
                </c:pt>
                <c:pt idx="7">
                  <c:v>PGV</c:v>
                </c:pt>
                <c:pt idx="8">
                  <c:v>VJC</c:v>
                </c:pt>
                <c:pt idx="9">
                  <c:v>FPT</c:v>
                </c:pt>
              </c:strCache>
            </c:strRef>
          </c:cat>
          <c:val>
            <c:numRef>
              <c:f>'data part 2'!$S$31:$S$40</c:f>
              <c:numCache>
                <c:formatCode>General</c:formatCode>
                <c:ptCount val="10"/>
                <c:pt idx="0">
                  <c:v>8.4121129090259247E-2</c:v>
                </c:pt>
                <c:pt idx="1">
                  <c:v>6.416127337392194E-2</c:v>
                </c:pt>
                <c:pt idx="2">
                  <c:v>6.1316837153301863E-2</c:v>
                </c:pt>
                <c:pt idx="3">
                  <c:v>5.725669952611942E-2</c:v>
                </c:pt>
                <c:pt idx="4">
                  <c:v>5.544131169270456E-2</c:v>
                </c:pt>
                <c:pt idx="5">
                  <c:v>-4.2628612529598551E-3</c:v>
                </c:pt>
                <c:pt idx="6">
                  <c:v>-4.4085618908585493E-3</c:v>
                </c:pt>
                <c:pt idx="7">
                  <c:v>-5.3665013917532315E-3</c:v>
                </c:pt>
                <c:pt idx="8">
                  <c:v>-6.8630570844343246E-3</c:v>
                </c:pt>
                <c:pt idx="9">
                  <c:v>-6.9747091273706053E-3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16D-4367-9008-F32E7C10FDBD}"/>
            </c:ext>
          </c:extLst>
        </c:ser>
        <c:dLbls>
          <c:dLblPos val="outEnd"/>
          <c:showLegendKey val="0"/>
          <c:showVal val="1"/>
          <c:showCatName val="0"/>
          <c:showSerName val="0"/>
          <c:showPercent val="0"/>
          <c:showBubbleSize val="0"/>
        </c:dLbls>
        <c:gapWidth val="9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2'!$G$3</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2'!$A$4:$A$8</c:f>
              <c:numCache>
                <c:formatCode>m/d/yyyy</c:formatCode>
                <c:ptCount val="5"/>
                <c:pt idx="0">
                  <c:v>45877</c:v>
                </c:pt>
                <c:pt idx="1">
                  <c:v>45876</c:v>
                </c:pt>
                <c:pt idx="2">
                  <c:v>45875</c:v>
                </c:pt>
                <c:pt idx="3">
                  <c:v>45874</c:v>
                </c:pt>
                <c:pt idx="4">
                  <c:v>45873</c:v>
                </c:pt>
              </c:numCache>
            </c:numRef>
          </c:cat>
          <c:val>
            <c:numRef>
              <c:f>'data part 2'!$G$4:$G$8</c:f>
              <c:numCache>
                <c:formatCode>General</c:formatCode>
                <c:ptCount val="5"/>
                <c:pt idx="0">
                  <c:v>-1086.1480744959999</c:v>
                </c:pt>
                <c:pt idx="1">
                  <c:v>-66.827065343999692</c:v>
                </c:pt>
                <c:pt idx="2">
                  <c:v>752.77602816000035</c:v>
                </c:pt>
                <c:pt idx="3">
                  <c:v>-2258.8540313600006</c:v>
                </c:pt>
                <c:pt idx="4">
                  <c:v>-10242.163047424001</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684-4B12-9667-EB85F9146C6A}"/>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2'!$H$3</c:f>
              <c:strCache>
                <c:ptCount val="1"/>
                <c:pt idx="0">
                  <c:v>cum_net</c:v>
                </c:pt>
              </c:strCache>
            </c:strRef>
          </c:tx>
          <c:spPr>
            <a:ln w="19050" cap="rnd">
              <a:solidFill>
                <a:srgbClr val="033F64">
                  <a:alpha val="50000"/>
                </a:srgbClr>
              </a:solidFill>
              <a:round/>
            </a:ln>
            <a:effectLst/>
          </c:spPr>
          <c:marker>
            <c:symbol val="none"/>
          </c:marker>
          <c:dLbls>
            <c:delete val="1"/>
          </c:dLbls>
          <c:cat>
            <c:numRef>
              <c:f>'data part 2'!$A$4:$A$8</c:f>
              <c:numCache>
                <c:formatCode>m/d/yyyy</c:formatCode>
                <c:ptCount val="5"/>
                <c:pt idx="0">
                  <c:v>45877</c:v>
                </c:pt>
                <c:pt idx="1">
                  <c:v>45876</c:v>
                </c:pt>
                <c:pt idx="2">
                  <c:v>45875</c:v>
                </c:pt>
                <c:pt idx="3">
                  <c:v>45874</c:v>
                </c:pt>
                <c:pt idx="4">
                  <c:v>45873</c:v>
                </c:pt>
              </c:numCache>
            </c:numRef>
          </c:cat>
          <c:val>
            <c:numRef>
              <c:f>'data part 2'!$H$4:$H$8</c:f>
              <c:numCache>
                <c:formatCode>General</c:formatCode>
                <c:ptCount val="5"/>
                <c:pt idx="0">
                  <c:v>-12901.216190464002</c:v>
                </c:pt>
                <c:pt idx="1">
                  <c:v>-11815.068115968001</c:v>
                </c:pt>
                <c:pt idx="2">
                  <c:v>-11748.241050624001</c:v>
                </c:pt>
                <c:pt idx="3">
                  <c:v>-12501.017078784002</c:v>
                </c:pt>
                <c:pt idx="4">
                  <c:v>-10242.163047424001</c:v>
                </c:pt>
              </c:numCache>
            </c:numRef>
          </c:val>
          <c:smooth val="1"/>
          <c:extLst>
            <c:ext xmlns:c16="http://schemas.microsoft.com/office/drawing/2014/chart" uri="{C3380CC4-5D6E-409C-BE32-E72D297353CC}">
              <c16:uniqueId val="{00000002-D684-4B12-9667-EB85F9146C6A}"/>
            </c:ext>
          </c:extLst>
        </c:ser>
        <c:dLbls>
          <c:showLegendKey val="0"/>
          <c:showVal val="1"/>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2'!$G$10</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2'!$A$11:$A$15</c:f>
              <c:numCache>
                <c:formatCode>m/d/yyyy</c:formatCode>
                <c:ptCount val="5"/>
                <c:pt idx="0">
                  <c:v>45877</c:v>
                </c:pt>
                <c:pt idx="1">
                  <c:v>45876</c:v>
                </c:pt>
                <c:pt idx="2">
                  <c:v>45875</c:v>
                </c:pt>
                <c:pt idx="3">
                  <c:v>45874</c:v>
                </c:pt>
                <c:pt idx="4">
                  <c:v>45873</c:v>
                </c:pt>
              </c:numCache>
            </c:numRef>
          </c:cat>
          <c:val>
            <c:numRef>
              <c:f>'data part 2'!$G$11:$G$15</c:f>
              <c:numCache>
                <c:formatCode>General</c:formatCode>
                <c:ptCount val="5"/>
                <c:pt idx="0">
                  <c:v>0</c:v>
                </c:pt>
                <c:pt idx="1">
                  <c:v>-639.68686387200012</c:v>
                </c:pt>
                <c:pt idx="2">
                  <c:v>-235.96635609600017</c:v>
                </c:pt>
                <c:pt idx="3">
                  <c:v>-1314.0477870080001</c:v>
                </c:pt>
                <c:pt idx="4">
                  <c:v>-287.23118079999983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AC7-42B7-8433-75EF9DBD3AE4}"/>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2'!$H$10</c:f>
              <c:strCache>
                <c:ptCount val="1"/>
                <c:pt idx="0">
                  <c:v>cum_net</c:v>
                </c:pt>
              </c:strCache>
            </c:strRef>
          </c:tx>
          <c:spPr>
            <a:ln w="19050" cap="rnd">
              <a:solidFill>
                <a:srgbClr val="033F64">
                  <a:alpha val="50000"/>
                </a:srgbClr>
              </a:solidFill>
              <a:round/>
            </a:ln>
            <a:effectLst/>
          </c:spPr>
          <c:marker>
            <c:symbol val="none"/>
          </c:marker>
          <c:cat>
            <c:numRef>
              <c:f>'data part 2'!$A$11:$A$15</c:f>
              <c:numCache>
                <c:formatCode>m/d/yyyy</c:formatCode>
                <c:ptCount val="5"/>
                <c:pt idx="0">
                  <c:v>45877</c:v>
                </c:pt>
                <c:pt idx="1">
                  <c:v>45876</c:v>
                </c:pt>
                <c:pt idx="2">
                  <c:v>45875</c:v>
                </c:pt>
                <c:pt idx="3">
                  <c:v>45874</c:v>
                </c:pt>
                <c:pt idx="4">
                  <c:v>45873</c:v>
                </c:pt>
              </c:numCache>
            </c:numRef>
          </c:cat>
          <c:val>
            <c:numRef>
              <c:f>'data part 2'!$H$11:$H$15</c:f>
              <c:numCache>
                <c:formatCode>General</c:formatCode>
                <c:ptCount val="5"/>
                <c:pt idx="0">
                  <c:v>-2476.9321877760003</c:v>
                </c:pt>
                <c:pt idx="1">
                  <c:v>-2476.9321877760003</c:v>
                </c:pt>
                <c:pt idx="2">
                  <c:v>-1837.2453239040001</c:v>
                </c:pt>
                <c:pt idx="3">
                  <c:v>-1601.2789678079998</c:v>
                </c:pt>
                <c:pt idx="4">
                  <c:v>-287.23118079999983</c:v>
                </c:pt>
              </c:numCache>
            </c:numRef>
          </c:val>
          <c:smooth val="1"/>
          <c:extLst>
            <c:ext xmlns:c16="http://schemas.microsoft.com/office/drawing/2014/chart" uri="{C3380CC4-5D6E-409C-BE32-E72D297353CC}">
              <c16:uniqueId val="{00000002-1AC7-42B7-8433-75EF9DBD3AE4}"/>
            </c:ext>
          </c:extLst>
        </c:ser>
        <c:dLbls>
          <c:showLegendKey val="0"/>
          <c:showVal val="0"/>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3DD73F84-987D-420A-8FF7-99767CD15701}" formatIdx="0">
          <cx:tx>
            <cx:txData>
              <cx:f>_xlchart.v1.4</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0CE368CC-19B4-414D-B00E-7A78E5039AC1}">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4">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KDH
187.9 T</a:t>
                  </a:r>
                </a:p>
              </cx:txPr>
              <cx:visibility seriesName="0" categoryName="1" value="1"/>
              <cx:separator>
</cx:separator>
            </cx:dataLabel>
            <cx:dataLabel idx="9">
              <cx:numFmt formatCode="#,##0.0 &quot;Tỷ&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VIC
12,835.9 Tỷ</a:t>
                  </a:r>
                </a:p>
              </cx:txPr>
              <cx:visibility seriesName="0" categoryName="1" value="1"/>
              <cx:separator>
</cx:separator>
            </cx:dataLabel>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1A2EC633-C5F3-48D7-ADD0-CE82B6A49F05}">
          <cx:tx>
            <cx:txData>
              <cx:f>_xlchart.v1.1</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0">
              <cx:numFmt formatCode="#,##0.0 &quot;Tỷ&quot;" sourceLinked="0"/>
              <cx:separator>
</cx:separator>
            </cx:dataLabel>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plotArea>
      <cx:plotAreaRegion>
        <cx:series layoutId="treemap" uniqueId="{D69E5B4C-6A80-4578-8FE6-612FD5057E50}">
          <cx:spPr>
            <a:solidFill>
              <a:srgbClr val="FF000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3" Type="http://schemas.microsoft.com/office/2014/relationships/chartEx" Target="../charts/chartEx2.xml"/><Relationship Id="rId7" Type="http://schemas.openxmlformats.org/officeDocument/2006/relationships/chart" Target="../charts/chart21.xml"/><Relationship Id="rId2" Type="http://schemas.microsoft.com/office/2014/relationships/chartEx" Target="../charts/chartEx1.xml"/><Relationship Id="rId1" Type="http://schemas.openxmlformats.org/officeDocument/2006/relationships/chart" Target="../charts/chart19.xml"/><Relationship Id="rId6" Type="http://schemas.openxmlformats.org/officeDocument/2006/relationships/chart" Target="../charts/chart20.xml"/><Relationship Id="rId5" Type="http://schemas.microsoft.com/office/2014/relationships/chartEx" Target="../charts/chartEx4.xml"/><Relationship Id="rId4" Type="http://schemas.microsoft.com/office/2014/relationships/chartEx" Target="../charts/chartEx3.xml"/><Relationship Id="rId9"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0</xdr:col>
      <xdr:colOff>4345641</xdr:colOff>
      <xdr:row>0</xdr:row>
      <xdr:rowOff>0</xdr:rowOff>
    </xdr:from>
    <xdr:to>
      <xdr:col>0</xdr:col>
      <xdr:colOff>112060</xdr:colOff>
      <xdr:row>0</xdr:row>
      <xdr:rowOff>0</xdr:rowOff>
    </xdr:to>
    <xdr:sp macro="" textlink="">
      <xdr:nvSpPr>
        <xdr:cNvPr id="3" name="TextBox 2">
          <a:extLst>
            <a:ext uri="{FF2B5EF4-FFF2-40B4-BE49-F238E27FC236}">
              <a16:creationId xmlns:a16="http://schemas.microsoft.com/office/drawing/2014/main" id="{B4F0991C-C7AA-4D09-875B-EB76ABCC20CC}"/>
            </a:ext>
          </a:extLst>
        </xdr:cNvPr>
        <xdr:cNvSpPr txBox="1"/>
      </xdr:nvSpPr>
      <xdr:spPr>
        <a:xfrm>
          <a:off x="4345641" y="7221390"/>
          <a:ext cx="364223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0</xdr:col>
      <xdr:colOff>4341160</xdr:colOff>
      <xdr:row>0</xdr:row>
      <xdr:rowOff>0</xdr:rowOff>
    </xdr:from>
    <xdr:to>
      <xdr:col>0</xdr:col>
      <xdr:colOff>230284</xdr:colOff>
      <xdr:row>0</xdr:row>
      <xdr:rowOff>0</xdr:rowOff>
    </xdr:to>
    <xdr:sp macro="" textlink="">
      <xdr:nvSpPr>
        <xdr:cNvPr id="4" name="TextBox 3">
          <a:extLst>
            <a:ext uri="{FF2B5EF4-FFF2-40B4-BE49-F238E27FC236}">
              <a16:creationId xmlns:a16="http://schemas.microsoft.com/office/drawing/2014/main" id="{D4E71661-FA60-4D55-A86D-DD5F7FBA8D80}"/>
            </a:ext>
          </a:extLst>
        </xdr:cNvPr>
        <xdr:cNvSpPr txBox="1"/>
      </xdr:nvSpPr>
      <xdr:spPr>
        <a:xfrm>
          <a:off x="4341160" y="7995239"/>
          <a:ext cx="376493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twoCellAnchor>
    <xdr:from>
      <xdr:col>1</xdr:col>
      <xdr:colOff>4732</xdr:colOff>
      <xdr:row>7</xdr:row>
      <xdr:rowOff>9465</xdr:rowOff>
    </xdr:from>
    <xdr:to>
      <xdr:col>4</xdr:col>
      <xdr:colOff>449627</xdr:colOff>
      <xdr:row>13</xdr:row>
      <xdr:rowOff>18932</xdr:rowOff>
    </xdr:to>
    <xdr:graphicFrame macro="">
      <xdr:nvGraphicFramePr>
        <xdr:cNvPr id="13" name="Chart 12">
          <a:extLst>
            <a:ext uri="{FF2B5EF4-FFF2-40B4-BE49-F238E27FC236}">
              <a16:creationId xmlns:a16="http://schemas.microsoft.com/office/drawing/2014/main" id="{D483F939-33E9-4D22-BEF9-E8558F13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24645</xdr:colOff>
      <xdr:row>7</xdr:row>
      <xdr:rowOff>15015</xdr:rowOff>
    </xdr:from>
    <xdr:to>
      <xdr:col>10</xdr:col>
      <xdr:colOff>5714</xdr:colOff>
      <xdr:row>13</xdr:row>
      <xdr:rowOff>1</xdr:rowOff>
    </xdr:to>
    <xdr:graphicFrame macro="">
      <xdr:nvGraphicFramePr>
        <xdr:cNvPr id="7" name="Chart 6">
          <a:extLst>
            <a:ext uri="{FF2B5EF4-FFF2-40B4-BE49-F238E27FC236}">
              <a16:creationId xmlns:a16="http://schemas.microsoft.com/office/drawing/2014/main" id="{844573C8-C05B-45B6-A8FD-1EBF0D32E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9467</xdr:colOff>
      <xdr:row>7</xdr:row>
      <xdr:rowOff>22522</xdr:rowOff>
    </xdr:from>
    <xdr:to>
      <xdr:col>14</xdr:col>
      <xdr:colOff>454361</xdr:colOff>
      <xdr:row>13</xdr:row>
      <xdr:rowOff>4734</xdr:rowOff>
    </xdr:to>
    <xdr:graphicFrame macro="">
      <xdr:nvGraphicFramePr>
        <xdr:cNvPr id="10" name="Chart 9">
          <a:extLst>
            <a:ext uri="{FF2B5EF4-FFF2-40B4-BE49-F238E27FC236}">
              <a16:creationId xmlns:a16="http://schemas.microsoft.com/office/drawing/2014/main" id="{D13535CE-43C5-4D9C-9203-268A6D865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9467</xdr:colOff>
      <xdr:row>16</xdr:row>
      <xdr:rowOff>18768</xdr:rowOff>
    </xdr:from>
    <xdr:to>
      <xdr:col>5</xdr:col>
      <xdr:colOff>9462</xdr:colOff>
      <xdr:row>22</xdr:row>
      <xdr:rowOff>15014</xdr:rowOff>
    </xdr:to>
    <xdr:graphicFrame macro="">
      <xdr:nvGraphicFramePr>
        <xdr:cNvPr id="14" name="Chart 13">
          <a:extLst>
            <a:ext uri="{FF2B5EF4-FFF2-40B4-BE49-F238E27FC236}">
              <a16:creationId xmlns:a16="http://schemas.microsoft.com/office/drawing/2014/main" id="{2692333E-C2AD-428F-8585-75FECA0EE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4731</xdr:colOff>
      <xdr:row>16</xdr:row>
      <xdr:rowOff>3754</xdr:rowOff>
    </xdr:from>
    <xdr:to>
      <xdr:col>10</xdr:col>
      <xdr:colOff>4727</xdr:colOff>
      <xdr:row>22</xdr:row>
      <xdr:rowOff>1</xdr:rowOff>
    </xdr:to>
    <xdr:graphicFrame macro="">
      <xdr:nvGraphicFramePr>
        <xdr:cNvPr id="2" name="Chart 1">
          <a:extLst>
            <a:ext uri="{FF2B5EF4-FFF2-40B4-BE49-F238E27FC236}">
              <a16:creationId xmlns:a16="http://schemas.microsoft.com/office/drawing/2014/main" id="{83FC1407-19AB-49DB-BF58-3D04AE200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4735</xdr:colOff>
      <xdr:row>16</xdr:row>
      <xdr:rowOff>3755</xdr:rowOff>
    </xdr:from>
    <xdr:to>
      <xdr:col>15</xdr:col>
      <xdr:colOff>4730</xdr:colOff>
      <xdr:row>21</xdr:row>
      <xdr:rowOff>183932</xdr:rowOff>
    </xdr:to>
    <xdr:graphicFrame macro="">
      <xdr:nvGraphicFramePr>
        <xdr:cNvPr id="6" name="Chart 5">
          <a:extLst>
            <a:ext uri="{FF2B5EF4-FFF2-40B4-BE49-F238E27FC236}">
              <a16:creationId xmlns:a16="http://schemas.microsoft.com/office/drawing/2014/main" id="{EBC2CDD9-9812-44BF-A05E-46F492E08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4736</xdr:colOff>
      <xdr:row>48</xdr:row>
      <xdr:rowOff>23665</xdr:rowOff>
    </xdr:from>
    <xdr:to>
      <xdr:col>4</xdr:col>
      <xdr:colOff>449631</xdr:colOff>
      <xdr:row>53</xdr:row>
      <xdr:rowOff>175118</xdr:rowOff>
    </xdr:to>
    <xdr:graphicFrame macro="">
      <xdr:nvGraphicFramePr>
        <xdr:cNvPr id="16" name="Chart 15">
          <a:extLst>
            <a:ext uri="{FF2B5EF4-FFF2-40B4-BE49-F238E27FC236}">
              <a16:creationId xmlns:a16="http://schemas.microsoft.com/office/drawing/2014/main" id="{6FF2029E-64A4-461A-BA83-3818B0DC7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4734</xdr:colOff>
      <xdr:row>48</xdr:row>
      <xdr:rowOff>23664</xdr:rowOff>
    </xdr:from>
    <xdr:to>
      <xdr:col>9</xdr:col>
      <xdr:colOff>449629</xdr:colOff>
      <xdr:row>54</xdr:row>
      <xdr:rowOff>0</xdr:rowOff>
    </xdr:to>
    <xdr:graphicFrame macro="">
      <xdr:nvGraphicFramePr>
        <xdr:cNvPr id="18" name="Chart 17">
          <a:extLst>
            <a:ext uri="{FF2B5EF4-FFF2-40B4-BE49-F238E27FC236}">
              <a16:creationId xmlns:a16="http://schemas.microsoft.com/office/drawing/2014/main" id="{5F2F56AA-25CF-43C5-BADE-12E3E3224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14199</xdr:colOff>
      <xdr:row>48</xdr:row>
      <xdr:rowOff>14199</xdr:rowOff>
    </xdr:from>
    <xdr:to>
      <xdr:col>14</xdr:col>
      <xdr:colOff>459093</xdr:colOff>
      <xdr:row>53</xdr:row>
      <xdr:rowOff>165652</xdr:rowOff>
    </xdr:to>
    <xdr:graphicFrame macro="">
      <xdr:nvGraphicFramePr>
        <xdr:cNvPr id="53" name="Chart 52">
          <a:extLst>
            <a:ext uri="{FF2B5EF4-FFF2-40B4-BE49-F238E27FC236}">
              <a16:creationId xmlns:a16="http://schemas.microsoft.com/office/drawing/2014/main" id="{9391ACF6-EBED-4999-9FD3-51AD10FE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9465</xdr:colOff>
      <xdr:row>57</xdr:row>
      <xdr:rowOff>18932</xdr:rowOff>
    </xdr:from>
    <xdr:to>
      <xdr:col>4</xdr:col>
      <xdr:colOff>454360</xdr:colOff>
      <xdr:row>62</xdr:row>
      <xdr:rowOff>175118</xdr:rowOff>
    </xdr:to>
    <xdr:graphicFrame macro="">
      <xdr:nvGraphicFramePr>
        <xdr:cNvPr id="54" name="Chart 53">
          <a:extLst>
            <a:ext uri="{FF2B5EF4-FFF2-40B4-BE49-F238E27FC236}">
              <a16:creationId xmlns:a16="http://schemas.microsoft.com/office/drawing/2014/main" id="{EE2B0C7B-F212-430A-A1C5-02BA60007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18932</xdr:colOff>
      <xdr:row>57</xdr:row>
      <xdr:rowOff>23665</xdr:rowOff>
    </xdr:from>
    <xdr:to>
      <xdr:col>10</xdr:col>
      <xdr:colOff>1</xdr:colOff>
      <xdr:row>62</xdr:row>
      <xdr:rowOff>179851</xdr:rowOff>
    </xdr:to>
    <xdr:graphicFrame macro="">
      <xdr:nvGraphicFramePr>
        <xdr:cNvPr id="55" name="Chart 54">
          <a:extLst>
            <a:ext uri="{FF2B5EF4-FFF2-40B4-BE49-F238E27FC236}">
              <a16:creationId xmlns:a16="http://schemas.microsoft.com/office/drawing/2014/main" id="{A98CE19E-E50A-4C59-92DA-EBBB90D9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18931</xdr:colOff>
      <xdr:row>57</xdr:row>
      <xdr:rowOff>23665</xdr:rowOff>
    </xdr:from>
    <xdr:to>
      <xdr:col>14</xdr:col>
      <xdr:colOff>463825</xdr:colOff>
      <xdr:row>62</xdr:row>
      <xdr:rowOff>179851</xdr:rowOff>
    </xdr:to>
    <xdr:graphicFrame macro="">
      <xdr:nvGraphicFramePr>
        <xdr:cNvPr id="56" name="Chart 55">
          <a:extLst>
            <a:ext uri="{FF2B5EF4-FFF2-40B4-BE49-F238E27FC236}">
              <a16:creationId xmlns:a16="http://schemas.microsoft.com/office/drawing/2014/main" id="{8CDFCC7F-E8AD-43A4-9E35-23FC8D830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26</xdr:col>
      <xdr:colOff>546653</xdr:colOff>
      <xdr:row>86</xdr:row>
      <xdr:rowOff>60739</xdr:rowOff>
    </xdr:from>
    <xdr:to>
      <xdr:col>33</xdr:col>
      <xdr:colOff>26043</xdr:colOff>
      <xdr:row>96</xdr:row>
      <xdr:rowOff>198818</xdr:rowOff>
    </xdr:to>
    <xdr:graphicFrame macro="">
      <xdr:nvGraphicFramePr>
        <xdr:cNvPr id="34" name="Chart 33">
          <a:extLst>
            <a:ext uri="{FF2B5EF4-FFF2-40B4-BE49-F238E27FC236}">
              <a16:creationId xmlns:a16="http://schemas.microsoft.com/office/drawing/2014/main" id="{AAEC9DA1-EB7E-45C7-B161-CF234E693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34</xdr:col>
      <xdr:colOff>121479</xdr:colOff>
      <xdr:row>116</xdr:row>
      <xdr:rowOff>22088</xdr:rowOff>
    </xdr:from>
    <xdr:to>
      <xdr:col>39</xdr:col>
      <xdr:colOff>695740</xdr:colOff>
      <xdr:row>119</xdr:row>
      <xdr:rowOff>419652</xdr:rowOff>
    </xdr:to>
    <xdr:graphicFrame macro="">
      <xdr:nvGraphicFramePr>
        <xdr:cNvPr id="38" name="Chart 37">
          <a:extLst>
            <a:ext uri="{FF2B5EF4-FFF2-40B4-BE49-F238E27FC236}">
              <a16:creationId xmlns:a16="http://schemas.microsoft.com/office/drawing/2014/main" id="{70B6E052-4BC6-426B-A8B5-13A072E853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35</xdr:col>
      <xdr:colOff>22086</xdr:colOff>
      <xdr:row>121</xdr:row>
      <xdr:rowOff>22085</xdr:rowOff>
    </xdr:from>
    <xdr:to>
      <xdr:col>40</xdr:col>
      <xdr:colOff>11043</xdr:colOff>
      <xdr:row>122</xdr:row>
      <xdr:rowOff>82824</xdr:rowOff>
    </xdr:to>
    <xdr:graphicFrame macro="">
      <xdr:nvGraphicFramePr>
        <xdr:cNvPr id="39" name="Chart 38">
          <a:extLst>
            <a:ext uri="{FF2B5EF4-FFF2-40B4-BE49-F238E27FC236}">
              <a16:creationId xmlns:a16="http://schemas.microsoft.com/office/drawing/2014/main" id="{C8337416-E413-4A2D-BA73-F774A994F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40</xdr:col>
      <xdr:colOff>115955</xdr:colOff>
      <xdr:row>116</xdr:row>
      <xdr:rowOff>5523</xdr:rowOff>
    </xdr:from>
    <xdr:to>
      <xdr:col>42</xdr:col>
      <xdr:colOff>60736</xdr:colOff>
      <xdr:row>119</xdr:row>
      <xdr:rowOff>524566</xdr:rowOff>
    </xdr:to>
    <xdr:graphicFrame macro="">
      <xdr:nvGraphicFramePr>
        <xdr:cNvPr id="40" name="Chart 39">
          <a:extLst>
            <a:ext uri="{FF2B5EF4-FFF2-40B4-BE49-F238E27FC236}">
              <a16:creationId xmlns:a16="http://schemas.microsoft.com/office/drawing/2014/main" id="{4BD34BD7-8ABD-4FDC-BBC3-9F804A026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21</xdr:col>
      <xdr:colOff>66263</xdr:colOff>
      <xdr:row>85</xdr:row>
      <xdr:rowOff>149089</xdr:rowOff>
    </xdr:from>
    <xdr:to>
      <xdr:col>26</xdr:col>
      <xdr:colOff>468286</xdr:colOff>
      <xdr:row>97</xdr:row>
      <xdr:rowOff>11044</xdr:rowOff>
    </xdr:to>
    <xdr:graphicFrame macro="">
      <xdr:nvGraphicFramePr>
        <xdr:cNvPr id="22" name="Chart 21">
          <a:extLst>
            <a:ext uri="{FF2B5EF4-FFF2-40B4-BE49-F238E27FC236}">
              <a16:creationId xmlns:a16="http://schemas.microsoft.com/office/drawing/2014/main" id="{AD62821F-5728-4EED-A431-CF43E25237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39</xdr:col>
      <xdr:colOff>657087</xdr:colOff>
      <xdr:row>121</xdr:row>
      <xdr:rowOff>471</xdr:rowOff>
    </xdr:from>
    <xdr:to>
      <xdr:col>42</xdr:col>
      <xdr:colOff>39076</xdr:colOff>
      <xdr:row>122</xdr:row>
      <xdr:rowOff>143565</xdr:rowOff>
    </xdr:to>
    <xdr:graphicFrame macro="">
      <xdr:nvGraphicFramePr>
        <xdr:cNvPr id="23" name="Chart 22">
          <a:extLst>
            <a:ext uri="{FF2B5EF4-FFF2-40B4-BE49-F238E27FC236}">
              <a16:creationId xmlns:a16="http://schemas.microsoft.com/office/drawing/2014/main" id="{1D277E5D-7140-4C3E-874D-79F47D36D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822203</xdr:colOff>
      <xdr:row>25</xdr:row>
      <xdr:rowOff>0</xdr:rowOff>
    </xdr:from>
    <xdr:to>
      <xdr:col>7</xdr:col>
      <xdr:colOff>2241786</xdr:colOff>
      <xdr:row>26</xdr:row>
      <xdr:rowOff>1127</xdr:rowOff>
    </xdr:to>
    <xdr:sp macro="" textlink="">
      <xdr:nvSpPr>
        <xdr:cNvPr id="75" name="TextBox 74">
          <a:extLst>
            <a:ext uri="{FF2B5EF4-FFF2-40B4-BE49-F238E27FC236}">
              <a16:creationId xmlns:a16="http://schemas.microsoft.com/office/drawing/2014/main" id="{B13A9CB5-6372-48D3-9E4F-80D78A20A42C}"/>
            </a:ext>
          </a:extLst>
        </xdr:cNvPr>
        <xdr:cNvSpPr txBox="1"/>
      </xdr:nvSpPr>
      <xdr:spPr>
        <a:xfrm>
          <a:off x="26164146" y="46000473"/>
          <a:ext cx="0" cy="281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xdr:col>
      <xdr:colOff>85193</xdr:colOff>
      <xdr:row>17</xdr:row>
      <xdr:rowOff>87794</xdr:rowOff>
    </xdr:from>
    <xdr:to>
      <xdr:col>7</xdr:col>
      <xdr:colOff>18931</xdr:colOff>
      <xdr:row>19</xdr:row>
      <xdr:rowOff>167473</xdr:rowOff>
    </xdr:to>
    <xdr:graphicFrame macro="">
      <xdr:nvGraphicFramePr>
        <xdr:cNvPr id="84" name="Chart 83">
          <a:extLst>
            <a:ext uri="{FF2B5EF4-FFF2-40B4-BE49-F238E27FC236}">
              <a16:creationId xmlns:a16="http://schemas.microsoft.com/office/drawing/2014/main" id="{74778D26-993C-4233-A1AA-DB9CA18C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80596</xdr:colOff>
      <xdr:row>44</xdr:row>
      <xdr:rowOff>33494</xdr:rowOff>
    </xdr:from>
    <xdr:to>
      <xdr:col>13</xdr:col>
      <xdr:colOff>87923</xdr:colOff>
      <xdr:row>49</xdr:row>
      <xdr:rowOff>79552</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BB42DC31-C6CD-48F5-A676-7F13414C5E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202996" y="13158944"/>
              <a:ext cx="6884377" cy="9287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48</xdr:row>
      <xdr:rowOff>117230</xdr:rowOff>
    </xdr:from>
    <xdr:to>
      <xdr:col>13</xdr:col>
      <xdr:colOff>87923</xdr:colOff>
      <xdr:row>53</xdr:row>
      <xdr:rowOff>66989</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EB3C937B-E2A9-4174-B3AF-EEB4797AEE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202993" y="13941180"/>
              <a:ext cx="6884380" cy="9086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80596</xdr:colOff>
      <xdr:row>72</xdr:row>
      <xdr:rowOff>175846</xdr:rowOff>
    </xdr:from>
    <xdr:to>
      <xdr:col>13</xdr:col>
      <xdr:colOff>87923</xdr:colOff>
      <xdr:row>78</xdr:row>
      <xdr:rowOff>58615</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A86ED30-1695-4DA0-BAE2-0B7FBB51EA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202996" y="18171746"/>
              <a:ext cx="6884377" cy="9495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77</xdr:row>
      <xdr:rowOff>96296</xdr:rowOff>
    </xdr:from>
    <xdr:to>
      <xdr:col>13</xdr:col>
      <xdr:colOff>80596</xdr:colOff>
      <xdr:row>82</xdr:row>
      <xdr:rowOff>66987</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B45B3A18-65D2-42CA-9ECA-C5F0B5D9A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202993" y="18974846"/>
              <a:ext cx="6877053" cy="9295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25121</xdr:colOff>
      <xdr:row>90</xdr:row>
      <xdr:rowOff>0</xdr:rowOff>
    </xdr:from>
    <xdr:to>
      <xdr:col>12</xdr:col>
      <xdr:colOff>3051976</xdr:colOff>
      <xdr:row>98</xdr:row>
      <xdr:rowOff>2382297</xdr:rowOff>
    </xdr:to>
    <xdr:graphicFrame macro="">
      <xdr:nvGraphicFramePr>
        <xdr:cNvPr id="126" name="Chart 125">
          <a:extLst>
            <a:ext uri="{FF2B5EF4-FFF2-40B4-BE49-F238E27FC236}">
              <a16:creationId xmlns:a16="http://schemas.microsoft.com/office/drawing/2014/main" id="{394E0F54-457A-455A-99CC-314D99BC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146539</xdr:colOff>
      <xdr:row>97</xdr:row>
      <xdr:rowOff>175846</xdr:rowOff>
    </xdr:from>
    <xdr:to>
      <xdr:col>10</xdr:col>
      <xdr:colOff>757813</xdr:colOff>
      <xdr:row>98</xdr:row>
      <xdr:rowOff>2382297</xdr:rowOff>
    </xdr:to>
    <xdr:graphicFrame macro="">
      <xdr:nvGraphicFramePr>
        <xdr:cNvPr id="127" name="Chart 126">
          <a:extLst>
            <a:ext uri="{FF2B5EF4-FFF2-40B4-BE49-F238E27FC236}">
              <a16:creationId xmlns:a16="http://schemas.microsoft.com/office/drawing/2014/main" id="{CAD554A1-E12E-49F2-A7A4-DBA4D779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11261</xdr:colOff>
      <xdr:row>32</xdr:row>
      <xdr:rowOff>18768</xdr:rowOff>
    </xdr:from>
    <xdr:to>
      <xdr:col>12</xdr:col>
      <xdr:colOff>3021724</xdr:colOff>
      <xdr:row>41</xdr:row>
      <xdr:rowOff>166488</xdr:rowOff>
    </xdr:to>
    <xdr:graphicFrame macro="">
      <xdr:nvGraphicFramePr>
        <xdr:cNvPr id="13" name="Chart 12">
          <a:extLst>
            <a:ext uri="{FF2B5EF4-FFF2-40B4-BE49-F238E27FC236}">
              <a16:creationId xmlns:a16="http://schemas.microsoft.com/office/drawing/2014/main" id="{58EDB5F8-81E7-4F0A-A55E-1987226B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11261</xdr:colOff>
      <xdr:row>61</xdr:row>
      <xdr:rowOff>33785</xdr:rowOff>
    </xdr:from>
    <xdr:to>
      <xdr:col>12</xdr:col>
      <xdr:colOff>3021724</xdr:colOff>
      <xdr:row>71</xdr:row>
      <xdr:rowOff>108856</xdr:rowOff>
    </xdr:to>
    <xdr:graphicFrame macro="">
      <xdr:nvGraphicFramePr>
        <xdr:cNvPr id="15" name="Chart 14">
          <a:extLst>
            <a:ext uri="{FF2B5EF4-FFF2-40B4-BE49-F238E27FC236}">
              <a16:creationId xmlns:a16="http://schemas.microsoft.com/office/drawing/2014/main" id="{51CC1274-0490-4B07-BA94-119FFA128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21D9D5F5-6545-4BA6-ACBC-4223FFD7D893}" autoFormatId="16" applyNumberFormats="0" applyBorderFormats="0" applyFontFormats="0" applyPatternFormats="0" applyAlignmentFormats="0" applyWidthHeightFormats="0">
  <queryTableRefresh nextId="3">
    <queryTableFields count="2">
      <queryTableField id="1" name="news_type" tableColumnId="1"/>
      <queryTableField id="2" name="comme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4" xr16:uid="{701931B1-D29B-43AF-9C09-31FA541361EB}" autoFormatId="16" applyNumberFormats="0" applyBorderFormats="0" applyFontFormats="0" applyPatternFormats="0" applyAlignmentFormats="0" applyWidthHeightFormats="0">
  <queryTableRefresh nextId="16">
    <queryTableFields count="15">
      <queryTableField id="1" name="date" tableColumnId="1"/>
      <queryTableField id="2" name="lslnh_on" tableColumnId="2"/>
      <queryTableField id="3" name="lslnh_1m" tableColumnId="3"/>
      <queryTableField id="4" name="lslnh_3m" tableColumnId="4"/>
      <queryTableField id="5" name="dhtg_trung_tam" tableColumnId="5"/>
      <queryTableField id="6" name="dhtg_tran" tableColumnId="6"/>
      <queryTableField id="7" name="dhtg_nhtm_ban_ra" tableColumnId="7"/>
      <queryTableField id="8" name="dhtg_san" tableColumnId="8"/>
      <queryTableField id="9" name="dhtg_tu_do_ban_ra" tableColumnId="9"/>
      <queryTableField id="10" name="omo_bom_tien" tableColumnId="10"/>
      <queryTableField id="11" name="omo_hut_tien" tableColumnId="11"/>
      <queryTableField id="12" name="omo_bom_hut_rong" tableColumnId="12"/>
      <queryTableField id="13" name="tin_phieu_luu_hanh" tableColumnId="13"/>
      <queryTableField id="14" name="reverse_repo_luu_hanh" tableColumnId="14"/>
      <queryTableField id="15" name="outstanding_omo_value" tableColumnId="1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1" xr16:uid="{F47822AD-2C77-472B-9C5D-DF9BFE27E8A5}" autoFormatId="16" applyNumberFormats="0" applyBorderFormats="0" applyFontFormats="0" applyPatternFormats="0" applyAlignmentFormats="0" applyWidthHeightFormats="0">
  <queryTableRefresh nextId="22">
    <queryTableFields count="11">
      <queryTableField id="1" name="name" tableColumnId="1"/>
      <queryTableField id="12" name="rate-2025-08-01" tableColumnId="2"/>
      <queryTableField id="13" name="value-2025-08-01" tableColumnId="3"/>
      <queryTableField id="14" name="rate-2025-08-04" tableColumnId="4"/>
      <queryTableField id="15" name="value-2025-08-04" tableColumnId="5"/>
      <queryTableField id="16" name="rate-2025-08-05" tableColumnId="6"/>
      <queryTableField id="17" name="value-2025-08-05" tableColumnId="7"/>
      <queryTableField id="18" name="rate-2025-08-06" tableColumnId="8"/>
      <queryTableField id="19" name="value-2025-08-06" tableColumnId="9"/>
      <queryTableField id="20" name="rate-2025-08-07" tableColumnId="10"/>
      <queryTableField id="21" name="value-2025-08-07" tableColumnId="1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8" xr16:uid="{F961443A-D5D4-404B-9F9D-3A419BE8B832}" autoFormatId="16" applyNumberFormats="0" applyBorderFormats="0" applyFontFormats="0" applyPatternFormats="0" applyAlignmentFormats="0" applyWidthHeightFormats="0">
  <queryTableRefresh nextId="17">
    <queryTableFields count="8">
      <queryTableField id="1" name="date" tableColumnId="1"/>
      <queryTableField id="3" name="lshd_tran" tableColumnId="3"/>
      <queryTableField id="6" name="lscv_tran" tableColumnId="6"/>
      <queryTableField id="4" name="lshd_tb" tableColumnId="4"/>
      <queryTableField id="7" name="lscv_tb" tableColumnId="7"/>
      <queryTableField id="2" name="lshd_san" tableColumnId="2"/>
      <queryTableField id="5" name="lscv_san" tableColumnId="5"/>
      <queryTableField id="8" name="dtnh"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2" xr16:uid="{704F212B-EAD4-450F-AC4C-701EB588D26B}" autoFormatId="16" applyNumberFormats="0" applyBorderFormats="0" applyFontFormats="0" applyPatternFormats="0" applyAlignmentFormats="0" applyWidthHeightFormats="0">
  <queryTableRefresh nextId="10">
    <queryTableFields count="8">
      <queryTableField id="1" name="date" tableColumnId="1"/>
      <queryTableField id="2" name="close" tableColumnId="2"/>
      <queryTableField id="3" name="1d_change" tableColumnId="3"/>
      <queryTableField id="4" name="5d_change" tableColumnId="4"/>
      <queryTableField id="5" name="20d_change" tableColumnId="5"/>
      <queryTableField id="6" name="unit" tableColumnId="6"/>
      <queryTableField id="7" name="type" tableColumnId="7"/>
      <queryTableField id="8" name="name"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3" xr16:uid="{0CC0FC4B-CEA6-4056-9542-F7B4E054C8DF}" autoFormatId="16" applyNumberFormats="0" applyBorderFormats="0" applyFontFormats="0" applyPatternFormats="0" applyAlignmentFormats="0" applyWidthHeightFormats="0">
  <queryTableRefresh nextId="15">
    <queryTableFields count="11">
      <queryTableField id="1" name="ticker" tableColumnId="1"/>
      <queryTableField id="2" name="industry" tableColumnId="2"/>
      <queryTableField id="5" name="current_price" tableColumnId="5"/>
      <queryTableField id="3" name="t5_pct_change" tableColumnId="3"/>
      <queryTableField id="6" name="mean_vol" tableColumnId="6"/>
      <queryTableField id="8" name="distance_mopen" tableColumnId="8"/>
      <queryTableField id="9" name="distance_mhigh_prev" tableColumnId="9"/>
      <queryTableField id="10" name="distance_mlow_prev" tableColumnId="10"/>
      <queryTableField id="11" name="distance_yopen" tableColumnId="11"/>
      <queryTableField id="12" name="distance_yhigh_prev" tableColumnId="12"/>
      <queryTableField id="13" name="distance_ylow_prev"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3" xr16:uid="{BD5D02BC-C1FB-4674-B143-18AAF4090686}" autoFormatId="16" applyNumberFormats="0" applyBorderFormats="0" applyFontFormats="0" applyPatternFormats="0" applyAlignmentFormats="0" applyWidthHeightFormats="0">
  <queryTableRefresh nextId="11">
    <queryTableFields count="10">
      <queryTableField id="1" name="type" tableColumnId="1"/>
      <queryTableField id="2" name="ticker" tableColumnId="2"/>
      <queryTableField id="3" name="open_cap" tableColumnId="3"/>
      <queryTableField id="4" name="close_cap" tableColumnId="4"/>
      <queryTableField id="5" name="cap_gain" tableColumnId="5"/>
      <queryTableField id="6" name="cap_loss" tableColumnId="6"/>
      <queryTableField id="7" name="net_cap" tableColumnId="7"/>
      <queryTableField id="8" name="change_cap" tableColumnId="8"/>
      <queryTableField id="9" name="impact_group" tableColumnId="9"/>
      <queryTableField id="10" name="impact_ratio"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2" xr16:uid="{24CF67E4-B514-405C-9683-29E975E9A8C0}" autoFormatId="16" applyNumberFormats="0" applyBorderFormats="0" applyFontFormats="0" applyPatternFormats="0" applyAlignmentFormats="0" applyWidthHeightFormats="0">
  <queryTableRefresh nextId="17">
    <queryTableFields count="9">
      <queryTableField id="1" name="date" tableColumnId="1"/>
      <queryTableField id="2" name="ticker" tableColumnId="2"/>
      <queryTableField id="3" name="close" tableColumnId="3"/>
      <queryTableField id="9" name="cum_change" tableColumnId="9"/>
      <queryTableField id="4" name="1d_change" tableColumnId="4"/>
      <queryTableField id="13" name="5d_change" tableColumnId="5"/>
      <queryTableField id="14" name="20d_change" tableColumnId="6"/>
      <queryTableField id="7" name="market" tableColumnId="7"/>
      <queryTableField id="8" name="type" tableColumnId="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6" connectionId="5" xr16:uid="{27FC4447-C371-4DD5-9AA4-7115E66D97C9}" autoFormatId="16" applyNumberFormats="0" applyBorderFormats="0" applyFontFormats="0" applyPatternFormats="0" applyAlignmentFormats="0" applyWidthHeightFormats="0">
  <queryTableRefresh nextId="34">
    <queryTableFields count="6">
      <queryTableField id="2" name="date" tableColumnId="2"/>
      <queryTableField id="6" name="close" tableColumnId="6"/>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4" connectionId="9" xr16:uid="{46917E97-274B-4CD5-B4FB-DDB5D537BBF0}" autoFormatId="16" applyNumberFormats="0" applyBorderFormats="0" applyFontFormats="0" applyPatternFormats="0" applyAlignmentFormats="0" applyWidthHeightFormats="0">
  <queryTableRefresh nextId="13">
    <queryTableFields count="8">
      <queryTableField id="1" name="date" tableColumnId="1"/>
      <queryTableField id="2" name="type" tableColumnId="2"/>
      <queryTableField id="6" name="sell_volume" tableColumnId="6"/>
      <queryTableField id="7" name="buy_volume" tableColumnId="7"/>
      <queryTableField id="4" name="sell_value" tableColumnId="4"/>
      <queryTableField id="3" name="buy_value" tableColumnId="3"/>
      <queryTableField id="8" name="net_volume" tableColumnId="8"/>
      <queryTableField id="5" name="net_value" tableColumnId="5"/>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5" connectionId="10" xr16:uid="{3D6222B6-3E07-469B-B967-71C7762113E9}"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weekly_value" tableColumnId="3"/>
      <queryTableField id="4" name="top_check" tableColumnId="4"/>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3" connectionId="7" xr16:uid="{FA36182D-A9A4-4C22-A88E-BEA073C0F7E4}" autoFormatId="16" applyNumberFormats="0" applyBorderFormats="0" applyFontFormats="0" applyPatternFormats="0" applyAlignmentFormats="0" applyWidthHeightFormats="0">
  <queryTableRefresh nextId="18">
    <queryTableFields count="1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1" name="news_type" tableColumnId="1"/>
      <queryTableField id="8" name="word_count" tableColumnId="8"/>
      <queryTableField id="9" name="impact" tableColumnId="9"/>
      <queryTableField id="10" name="sectors" tableColumnId="10"/>
      <queryTableField id="17" name="ai_selected" tableColumnId="11"/>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2" connectionId="1"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2" Type="http://schemas.openxmlformats.org/officeDocument/2006/relationships/image" Target="../media/image1.536800703641218"/><Relationship Id="rId1" Type="http://schemas.openxmlformats.org/officeDocument/2006/relationships/hyperlink" Target="https://pub-196e071ed6aa4a6a80cd72afba5ebd53.r2.dev/TA_WEEKLY_VNINDEX.png?v=0.536800703641218" TargetMode="Externa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7">
  <rv s="0">
    <v>0</v>
    <v>5</v>
  </rv>
  <rv s="0">
    <v>1</v>
    <v>5</v>
  </rv>
  <rv s="0">
    <v>2</v>
    <v>5</v>
  </rv>
  <rv s="0">
    <v>3</v>
    <v>5</v>
  </rv>
  <rv s="0">
    <v>4</v>
    <v>5</v>
  </rv>
  <rv s="1">
    <v>0</v>
    <v>1</v>
    <v>0</v>
    <v>1</v>
    <v>image</v>
  </rv>
  <rv s="0">
    <v>5</v>
    <v>5</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7D1A25F-BD88-4F0C-96E9-C762E68C47D3}" name="weekly_news_comments" displayName="weekly_news_comments" ref="A1:B3" tableType="queryTable" totalsRowShown="0">
  <autoFilter ref="A1:B3" xr:uid="{37D1A25F-BD88-4F0C-96E9-C762E68C47D3}"/>
  <tableColumns count="2">
    <tableColumn id="1" xr3:uid="{2700E2CB-D715-4285-809C-6D1885396642}" uniqueName="1" name="news_type" queryTableFieldId="1" dataDxfId="123"/>
    <tableColumn id="2" xr3:uid="{B3DE98C8-5C85-4C85-890B-780DFE3BBDDD}" uniqueName="2" name="comment" queryTableFieldId="2" dataDxfId="12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3F7967A-3259-410C-85DE-149E683289A0}" name="weekly_mm_data" displayName="weekly_mm_data" ref="A1:O25" tableType="queryTable" totalsRowShown="0">
  <autoFilter ref="A1:O25" xr:uid="{83F7967A-3259-410C-85DE-149E683289A0}"/>
  <tableColumns count="15">
    <tableColumn id="1" xr3:uid="{C0464F60-D241-4F46-A3BC-2CE78C84F715}" uniqueName="1" name="date" queryTableFieldId="1" dataDxfId="11"/>
    <tableColumn id="2" xr3:uid="{033A5AA5-651C-49A1-AF94-E5124FA136F7}" uniqueName="2" name="lslnh_on" queryTableFieldId="2"/>
    <tableColumn id="3" xr3:uid="{592E5921-0803-4676-A578-13435BBD84FA}" uniqueName="3" name="lslnh_1m" queryTableFieldId="3"/>
    <tableColumn id="4" xr3:uid="{E2B79C43-3A20-49AD-9213-35CC8C144780}" uniqueName="4" name="lslnh_3m" queryTableFieldId="4"/>
    <tableColumn id="5" xr3:uid="{4D092DFA-98A0-45AB-92C8-96D6EA6C28A8}" uniqueName="5" name="dhtg_trung_tam" queryTableFieldId="5"/>
    <tableColumn id="6" xr3:uid="{4E56CA3A-83FB-4740-AF40-0C7527659734}" uniqueName="6" name="dhtg_tran" queryTableFieldId="6"/>
    <tableColumn id="7" xr3:uid="{41461ABA-ED75-48C0-B81F-AE208435E073}" uniqueName="7" name="dhtg_nhtm_ban_ra" queryTableFieldId="7"/>
    <tableColumn id="8" xr3:uid="{F60173A2-9D09-4772-81EA-ED3613E2B040}" uniqueName="8" name="dhtg_san" queryTableFieldId="8"/>
    <tableColumn id="9" xr3:uid="{CC9E0C74-470F-42E5-820B-6DD54D1BF37F}" uniqueName="9" name="dhtg_tu_do_ban_ra" queryTableFieldId="9"/>
    <tableColumn id="10" xr3:uid="{B5BDCD48-CC7F-40EA-836F-E36E28735C8E}" uniqueName="10" name="omo_bom_tien" queryTableFieldId="10"/>
    <tableColumn id="11" xr3:uid="{056BB50C-479B-4A11-90EE-1F1673503225}" uniqueName="11" name="omo_hut_tien" queryTableFieldId="11"/>
    <tableColumn id="12" xr3:uid="{2F847486-999B-46BF-87E2-C10E6D69A6FB}" uniqueName="12" name="omo_bom_hut_rong" queryTableFieldId="12"/>
    <tableColumn id="13" xr3:uid="{53F67B17-7C5F-4373-B512-51096B1CCA4C}" uniqueName="13" name="tin_phieu_luu_hanh" queryTableFieldId="13"/>
    <tableColumn id="14" xr3:uid="{AEA9CB3E-6BDF-4F6F-994B-40C226013BDC}" uniqueName="14" name="reverse_repo_luu_hanh" queryTableFieldId="14"/>
    <tableColumn id="15" xr3:uid="{308C4704-79FA-4708-AC34-C9FB9801A6E4}" uniqueName="15" name="outstanding_omo_value" queryTableFieldId="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DEDB14D-8F2B-4448-9B11-6387171501CA}" name="weekly_omo_data" displayName="weekly_omo_data" ref="A1:K10" tableType="queryTable" totalsRowShown="0">
  <autoFilter ref="A1:K10" xr:uid="{2DEDB14D-8F2B-4448-9B11-6387171501CA}"/>
  <tableColumns count="11">
    <tableColumn id="1" xr3:uid="{3603C586-5997-4ED0-8140-3DA0D8CF7D26}" uniqueName="1" name="name" queryTableFieldId="1" dataDxfId="121"/>
    <tableColumn id="2" xr3:uid="{D317886B-CDC6-4843-A5F1-217853452155}" uniqueName="2" name="rate-2025-08-01" queryTableFieldId="12"/>
    <tableColumn id="3" xr3:uid="{7A1425AE-F383-4EDA-9A35-4397C6C3515E}" uniqueName="3" name="value-2025-08-01" queryTableFieldId="13"/>
    <tableColumn id="4" xr3:uid="{1EAE0FA2-42AC-4A8E-907A-FBBEFD9C1001}" uniqueName="4" name="rate-2025-08-04" queryTableFieldId="14"/>
    <tableColumn id="5" xr3:uid="{AE531C91-8BDB-4A8B-9A17-72D344D457DF}" uniqueName="5" name="value-2025-08-04" queryTableFieldId="15"/>
    <tableColumn id="6" xr3:uid="{BF430D4B-ECB1-490F-A376-3DF7FD410BA0}" uniqueName="6" name="rate-2025-08-05" queryTableFieldId="16"/>
    <tableColumn id="7" xr3:uid="{2F34B962-0FF4-4EF5-9ACA-877EE0D75447}" uniqueName="7" name="value-2025-08-05" queryTableFieldId="17"/>
    <tableColumn id="8" xr3:uid="{9A5E59E9-47BB-4999-8157-D710772689EA}" uniqueName="8" name="rate-2025-08-06" queryTableFieldId="18"/>
    <tableColumn id="9" xr3:uid="{46B89CB2-F3B8-4637-88A3-3BA4D3F32C55}" uniqueName="9" name="value-2025-08-06" queryTableFieldId="19"/>
    <tableColumn id="10" xr3:uid="{FD551E47-E484-43D1-BDAF-57C2952A525C}" uniqueName="10" name="rate-2025-08-07" queryTableFieldId="20"/>
    <tableColumn id="11" xr3:uid="{EDC19841-D7D9-4D64-8EC9-8E156510AE23}" uniqueName="11" name="value-2025-08-07" queryTableFieldId="2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99E5520-80C0-4FEF-BA3E-78A131D89AF6}" name="weekly_nhtm_data" displayName="weekly_nhtm_data" ref="A1:H14" tableType="queryTable" totalsRowShown="0">
  <autoFilter ref="A1:H14" xr:uid="{099E5520-80C0-4FEF-BA3E-78A131D89AF6}"/>
  <tableColumns count="8">
    <tableColumn id="1" xr3:uid="{E4F99612-393B-4AC3-8E4D-1ECC5DD9E065}" uniqueName="1" name="date" queryTableFieldId="1" dataDxfId="10"/>
    <tableColumn id="3" xr3:uid="{459AE479-72C8-4CA1-9E72-FF22FD3B637D}" uniqueName="3" name="lshd_tran" queryTableFieldId="3"/>
    <tableColumn id="6" xr3:uid="{65EC5F08-E57C-495A-AF0E-8210B1A929C0}" uniqueName="6" name="lscv_tran" queryTableFieldId="6"/>
    <tableColumn id="4" xr3:uid="{28B9C32B-CC07-4725-BFC9-C225DA3ADECB}" uniqueName="4" name="lshd_tb" queryTableFieldId="4"/>
    <tableColumn id="7" xr3:uid="{F9A60C81-9B13-4C25-9D17-92B661CF8378}" uniqueName="7" name="lscv_tb" queryTableFieldId="7"/>
    <tableColumn id="2" xr3:uid="{68F3519D-2866-4E86-9BE1-98957613B8B0}" uniqueName="2" name="lshd_san" queryTableFieldId="2"/>
    <tableColumn id="5" xr3:uid="{88A0B19F-E3FC-424D-8ECA-1E1A3D229BFB}" uniqueName="5" name="lscv_san" queryTableFieldId="5"/>
    <tableColumn id="8" xr3:uid="{8DC2611A-13F0-47D7-93B2-11BC33622C8F}" uniqueName="8" name="dtnh" queryTableFieldId="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E8DA9B4-A1F4-487D-BBC8-9D3FF097A9D7}" name="weekly_other_data" displayName="weekly_other_data" ref="A1:H18" tableType="queryTable" totalsRowShown="0">
  <autoFilter ref="A1:H18" xr:uid="{7E8DA9B4-A1F4-487D-BBC8-9D3FF097A9D7}"/>
  <tableColumns count="8">
    <tableColumn id="1" xr3:uid="{1717D0FC-89E8-476D-A24E-75BA3B4321E2}" uniqueName="1" name="date" queryTableFieldId="1" dataDxfId="9"/>
    <tableColumn id="2" xr3:uid="{D49B0A6A-306F-4994-98D9-898F2F3F9049}" uniqueName="2" name="close" queryTableFieldId="2"/>
    <tableColumn id="3" xr3:uid="{2F284C15-8CA9-4BEC-922A-F036204377DA}" uniqueName="3" name="1d_change" queryTableFieldId="3"/>
    <tableColumn id="4" xr3:uid="{04DF2FF0-B3D7-42C9-819E-CCD287015B5E}" uniqueName="4" name="5d_change" queryTableFieldId="4"/>
    <tableColumn id="5" xr3:uid="{8EFB867F-D8A5-463F-984B-413F657AD6EA}" uniqueName="5" name="20d_change" queryTableFieldId="5"/>
    <tableColumn id="6" xr3:uid="{45062E94-15CC-4673-A3F5-AE3249C7ECA7}" uniqueName="6" name="unit" queryTableFieldId="6" dataDxfId="120"/>
    <tableColumn id="7" xr3:uid="{C5C4E75F-1D74-45BD-AFBD-147B213CC2FC}" uniqueName="7" name="type" queryTableFieldId="7" dataDxfId="119"/>
    <tableColumn id="8" xr3:uid="{FF5B9E19-4FBC-4AC2-874D-8EE892897251}" uniqueName="8" name="name" queryTableFieldId="8" dataDxfId="11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3402AE-989A-4694-A206-B414E3E79F2E}" name="weekly_stock_portfolio" displayName="weekly_stock_portfolio" ref="A1:K48" tableType="queryTable" totalsRowShown="0">
  <autoFilter ref="A1:K48" xr:uid="{753402AE-989A-4694-A206-B414E3E79F2E}"/>
  <tableColumns count="11">
    <tableColumn id="1" xr3:uid="{0094EF4E-D9B2-4FF3-A35C-47BA52C40BC8}" uniqueName="1" name="ticker" queryTableFieldId="1" dataDxfId="117"/>
    <tableColumn id="2" xr3:uid="{95C6A7D4-98E5-4831-B5D5-BF03EF2D8BD7}" uniqueName="2" name="industry" queryTableFieldId="2" dataDxfId="116"/>
    <tableColumn id="5" xr3:uid="{2F655954-EC05-446A-ACC5-902FFC7955D8}" uniqueName="5" name="current_price" queryTableFieldId="5"/>
    <tableColumn id="3" xr3:uid="{CFD849A9-5C99-46AD-9BE2-FF0DBF9CDB9F}" uniqueName="3" name="t5_pct_change" queryTableFieldId="3"/>
    <tableColumn id="6" xr3:uid="{D554995E-1371-4E1B-8473-5A557A30CE65}" uniqueName="6" name="mean_vol" queryTableFieldId="6"/>
    <tableColumn id="8" xr3:uid="{54D91F61-AA97-43AC-A107-5F5F955282F1}" uniqueName="8" name="distance_mopen" queryTableFieldId="8"/>
    <tableColumn id="9" xr3:uid="{6F296831-2453-4E4C-8EEC-EEC3D9B9EF32}" uniqueName="9" name="distance_mhigh_prev" queryTableFieldId="9"/>
    <tableColumn id="10" xr3:uid="{7E1D314D-78DC-4FF2-8164-2FA73C901375}" uniqueName="10" name="distance_mlow_prev" queryTableFieldId="10"/>
    <tableColumn id="11" xr3:uid="{241E3A68-6A7B-437B-B616-B6C2CF7339AB}" uniqueName="11" name="distance_yopen" queryTableFieldId="11"/>
    <tableColumn id="12" xr3:uid="{515264FC-553F-4313-92FE-DD8D86552D28}" uniqueName="12" name="distance_yhigh_prev" queryTableFieldId="12"/>
    <tableColumn id="13" xr3:uid="{4E91A88B-FAAB-44AD-A9E2-C462A94EE8F1}" uniqueName="13" name="distance_ylow_prev" queryTableFieldId="1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3B7014-F356-4694-AC74-0CEFCE5B27F7}" name="weekly_market_cap" displayName="weekly_market_cap" ref="A1:J34" tableType="queryTable" totalsRowShown="0">
  <autoFilter ref="A1:J34" xr:uid="{033B7014-F356-4694-AC74-0CEFCE5B27F7}"/>
  <tableColumns count="10">
    <tableColumn id="1" xr3:uid="{38A22A78-5770-41DC-A67F-947CE781F723}" uniqueName="1" name="type" queryTableFieldId="1" dataDxfId="115"/>
    <tableColumn id="2" xr3:uid="{640B1DCB-BCF7-4695-9C58-AE5A0135DC53}" uniqueName="2" name="ticker" queryTableFieldId="2" dataDxfId="114"/>
    <tableColumn id="3" xr3:uid="{6C19B66D-0F1E-4005-964B-5051DEB817E9}" uniqueName="3" name="open_cap" queryTableFieldId="3"/>
    <tableColumn id="4" xr3:uid="{8B763F3D-03EB-4BE7-850A-1831A00397F2}" uniqueName="4" name="close_cap" queryTableFieldId="4"/>
    <tableColumn id="5" xr3:uid="{891BFC76-DFFB-4E69-A386-7E6712DCD3C8}" uniqueName="5" name="cap_gain" queryTableFieldId="5"/>
    <tableColumn id="6" xr3:uid="{1C6B100A-3F70-4D21-9647-F9882D3CB1C1}" uniqueName="6" name="cap_loss" queryTableFieldId="6"/>
    <tableColumn id="7" xr3:uid="{0155B23F-89FA-4A4E-B0D4-CC620DBDB95C}" uniqueName="7" name="net_cap" queryTableFieldId="7"/>
    <tableColumn id="8" xr3:uid="{73E63F54-4957-47B3-B061-AF7D172C6151}" uniqueName="8" name="change_cap" queryTableFieldId="8"/>
    <tableColumn id="9" xr3:uid="{713BBAAB-9B46-409F-933F-412A9AEE437C}" uniqueName="9" name="impact_group" queryTableFieldId="9" dataDxfId="113"/>
    <tableColumn id="10" xr3:uid="{488E17C2-7A7D-406B-ACF0-75769B7D4DE2}" uniqueName="10" name="impact_ratio" queryTableFieldId="1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I61" tableType="queryTable" totalsRowShown="0">
  <autoFilter ref="A1:I61" xr:uid="{926DE2FE-B1D6-4277-BAC3-FBB0CD4B40B8}"/>
  <tableColumns count="9">
    <tableColumn id="1" xr3:uid="{81721EB1-5AF8-4547-9DD6-ABC6602EC883}" uniqueName="1" name="date" queryTableFieldId="1" dataDxfId="8"/>
    <tableColumn id="2" xr3:uid="{0F6D651A-723B-46F0-9F3A-A5B33C1BADE8}" uniqueName="2" name="ticker" queryTableFieldId="2" dataDxfId="112"/>
    <tableColumn id="3" xr3:uid="{78DAB7DB-2BBF-4FAE-ADDF-88FCA887E5AD}" uniqueName="3" name="close" queryTableFieldId="3"/>
    <tableColumn id="9" xr3:uid="{6B349E7F-1D48-4B96-86A2-57F85C97DC9D}" uniqueName="9" name="cum_change" queryTableFieldId="9"/>
    <tableColumn id="4" xr3:uid="{695749C8-6D41-43E7-B748-97257E42943A}" uniqueName="4" name="1d_change" queryTableFieldId="4"/>
    <tableColumn id="5" xr3:uid="{1A0A99D1-F065-4F43-8EF3-6EFD0EA0CC46}" uniqueName="5" name="5d_change" queryTableFieldId="13"/>
    <tableColumn id="6" xr3:uid="{8E4FC84C-5EF9-45A0-A664-3CD44ACFA2EC}" uniqueName="6" name="20d_change" queryTableFieldId="14"/>
    <tableColumn id="7" xr3:uid="{20D3483E-D39C-48D4-82AC-A8DAEFAC3EAD}" uniqueName="7" name="market" queryTableFieldId="7" dataDxfId="111"/>
    <tableColumn id="8" xr3:uid="{696D493E-12AD-4269-9ADC-8B70CA43C233}" uniqueName="8" name="type" queryTableFieldId="8" dataDxfId="110"/>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ms_index" displayName="weekly_ms_index" ref="A1:F61" tableType="queryTable" totalsRowShown="0">
  <autoFilter ref="A1:F61" xr:uid="{E2E0CC57-4F7B-4E3A-B611-014329F86731}"/>
  <tableColumns count="6">
    <tableColumn id="2" xr3:uid="{7485B568-24F8-4FE6-95D1-40E8D54B82B2}" uniqueName="2" name="date" queryTableFieldId="2" dataDxfId="7"/>
    <tableColumn id="6" xr3:uid="{D59AAAB7-EBAD-45AB-B82B-418239257675}" uniqueName="6" name="close" queryTableFieldId="6"/>
    <tableColumn id="30" xr3:uid="{27ED307B-72DD-4778-AD29-44EF8EA5C5B4}" uniqueName="30" name="trend_5p" queryTableFieldId="30" dataDxfId="6" dataCellStyle="Percent"/>
    <tableColumn id="31" xr3:uid="{3CB300A4-D911-47BD-B128-A6C5C806121B}" uniqueName="31" name="trend_20p" queryTableFieldId="31" dataDxfId="5" dataCellStyle="Percent"/>
    <tableColumn id="32" xr3:uid="{6FF7B721-FD71-44FA-B4CD-FD950D914C21}" uniqueName="32" name="trend_60p" queryTableFieldId="32" dataDxfId="4" dataCellStyle="Percent"/>
    <tableColumn id="33" xr3:uid="{05775727-1ED6-4A11-9F7C-BF70F4E30A61}" uniqueName="33" name="trend_240p" queryTableFieldId="33" dataDxfId="3" dataCellStyle="Percent"/>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H11" tableType="queryTable" totalsRowShown="0">
  <autoFilter ref="A1:H11" xr:uid="{3C1DFD41-E570-41F3-BE82-A4A4683E561F}"/>
  <tableColumns count="8">
    <tableColumn id="1" xr3:uid="{C4ABFECE-7B5B-411F-AE4D-EA3EC4FFBA49}" uniqueName="1" name="date" queryTableFieldId="1" dataDxfId="2"/>
    <tableColumn id="2" xr3:uid="{D3210794-8685-46CF-9828-391A3CA5A2DF}" uniqueName="2" name="type" queryTableFieldId="2" dataDxfId="109"/>
    <tableColumn id="6" xr3:uid="{ECEEBAEE-C0D7-45AF-A2CB-33CEDBB5BD04}" uniqueName="6" name="sell_volume" queryTableFieldId="6"/>
    <tableColumn id="7" xr3:uid="{4E08C446-603D-41A1-BF70-F30C78608F03}" uniqueName="7" name="buy_volume" queryTableFieldId="7"/>
    <tableColumn id="4" xr3:uid="{F4B6A83B-729A-455E-87DB-DBC8E97D9405}" uniqueName="4" name="sell_value" queryTableFieldId="4"/>
    <tableColumn id="3" xr3:uid="{CDA9B5ED-5125-4EB1-A6E3-017BE491993F}" uniqueName="3" name="buy_value" queryTableFieldId="3"/>
    <tableColumn id="8" xr3:uid="{D68B22A7-33FA-4DAF-93E4-7B650F01C565}" uniqueName="8" name="net_volume" queryTableFieldId="8"/>
    <tableColumn id="5" xr3:uid="{B4BCF764-0FD0-442E-B809-682665B1673C}" uniqueName="5" name="net_value" queryTableFieldId="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D41" tableType="queryTable" totalsRowShown="0">
  <autoFilter ref="A1:D41" xr:uid="{92ABC9E5-BA06-4E29-A2CF-E5F398165E7E}"/>
  <tableColumns count="4">
    <tableColumn id="1" xr3:uid="{2B7D53E4-E202-4D47-94BB-A2C436886425}" uniqueName="1" name="type" queryTableFieldId="1" dataDxfId="108"/>
    <tableColumn id="2" xr3:uid="{8C069553-F0E0-48A7-8762-CA87D9C0E377}" uniqueName="2" name="ticker" queryTableFieldId="2" dataDxfId="107"/>
    <tableColumn id="3" xr3:uid="{829AE22D-4188-4080-A3D8-D6F26450156F}" uniqueName="3" name="weekly_value" queryTableFieldId="3"/>
    <tableColumn id="4" xr3:uid="{01A5C15C-BDFF-4F64-BD12-74B8DEB8A679}" uniqueName="4" name="top_check" queryTableFieldId="4"/>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_list" displayName="weekly_news_list" ref="A1:K41" tableType="queryTable" totalsRowShown="0">
  <autoFilter ref="A1:K41" xr:uid="{F419C650-9331-4585-B25D-0852C6F0C726}"/>
  <tableColumns count="11">
    <tableColumn id="2" xr3:uid="{F4D8D7B0-235C-4B70-9AE5-BD8EC659D0F2}" uniqueName="2" name="source" queryTableFieldId="2" dataDxfId="106"/>
    <tableColumn id="3" xr3:uid="{6B8629E7-4776-465D-B2E1-B0590A0CA1E2}" uniqueName="3" name="title" queryTableFieldId="3" dataDxfId="105"/>
    <tableColumn id="4" xr3:uid="{ABCBB920-CB7F-4D42-AED1-0E1BACF35C47}" uniqueName="4" name="content" queryTableFieldId="4" dataDxfId="104"/>
    <tableColumn id="5" xr3:uid="{64ABB16C-CEA4-4741-8DC2-02DD1AEE3D56}" uniqueName="5" name="image_url" queryTableFieldId="5" dataDxfId="103"/>
    <tableColumn id="6" xr3:uid="{5805124A-A17B-4ADF-9132-901C556B5F74}" uniqueName="6" name="article_url" queryTableFieldId="6" dataDxfId="102"/>
    <tableColumn id="7" xr3:uid="{5D3675A9-CADD-48AC-A2D1-5BF1D296D8EE}" uniqueName="7" name="published_time" queryTableFieldId="7" dataDxfId="1"/>
    <tableColumn id="1" xr3:uid="{3B3A0306-6D34-46E9-AD65-66CA9A297B1B}" uniqueName="1" name="news_type" queryTableFieldId="1" dataDxfId="101"/>
    <tableColumn id="8" xr3:uid="{C70AE2AF-7F2C-4153-B582-B654976EF920}" uniqueName="8" name="word_count" queryTableFieldId="8"/>
    <tableColumn id="9" xr3:uid="{2F0F9A3A-6123-41EC-8893-DFA8B5D7EAD6}" uniqueName="9" name="impact" queryTableFieldId="9" dataDxfId="100"/>
    <tableColumn id="10" xr3:uid="{E0023E87-E869-4E4A-82CD-138BE17731F9}" uniqueName="10" name="sectors" queryTableFieldId="10" dataDxfId="99"/>
    <tableColumn id="11" xr3:uid="{A3CBC207-E879-4C37-8B9E-AA25C207F181}" uniqueName="11" name="ai_selected" queryTableFieldId="17" dataDxfId="98"/>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data_comments" displayName="weekly_data_comments" ref="A1:C7" tableType="queryTable" totalsRowShown="0">
  <autoFilter ref="A1:C7" xr:uid="{0E39DB8E-247A-4917-8D67-9BADD688F588}"/>
  <tableColumns count="3">
    <tableColumn id="1" xr3:uid="{153FC441-C3C1-456A-87E1-F45B8D979DB7}" uniqueName="1" name="type" queryTableFieldId="1" dataDxfId="97"/>
    <tableColumn id="2" xr3:uid="{C34F7F8D-0FEF-436E-B076-6395CA0E089F}" uniqueName="2" name="group" queryTableFieldId="2" dataDxfId="96"/>
    <tableColumn id="3" xr3:uid="{29F472BE-89AF-4D13-A3FA-AA87D6493C23}" uniqueName="3" name="comment"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AV20"/>
  <sheetViews>
    <sheetView view="pageBreakPreview" zoomScale="145" zoomScaleNormal="70" zoomScaleSheetLayoutView="145" workbookViewId="0">
      <selection activeCell="B19" sqref="B19"/>
    </sheetView>
  </sheetViews>
  <sheetFormatPr defaultRowHeight="14.5" x14ac:dyDescent="0.35"/>
  <cols>
    <col min="1" max="1" width="8.08984375" customWidth="1"/>
    <col min="2" max="2" width="47.453125" customWidth="1"/>
    <col min="3" max="3" width="41.36328125" customWidth="1"/>
    <col min="4" max="4" width="8.08984375" customWidth="1"/>
    <col min="66" max="66" width="2.26953125" customWidth="1"/>
    <col min="67" max="79" width="7.1796875" customWidth="1"/>
    <col min="80" max="80" width="2.26953125" customWidth="1"/>
  </cols>
  <sheetData>
    <row r="1" spans="1:48" ht="398" customHeight="1" x14ac:dyDescent="0.35">
      <c r="A1" s="137" t="e" vm="1">
        <v>#VALUE!</v>
      </c>
      <c r="B1" s="137"/>
      <c r="C1" s="137"/>
      <c r="D1" s="137"/>
    </row>
    <row r="2" spans="1:48" s="129" customFormat="1" ht="20" customHeight="1" x14ac:dyDescent="0.35">
      <c r="A2" s="181" t="str">
        <f>VLOOKUP("date_range", weekly_data_comments[], 3, 0)</f>
        <v>NGÀY 04/08/2025 - 08/08/2025</v>
      </c>
      <c r="B2" s="181"/>
      <c r="C2" s="182" t="s">
        <v>352</v>
      </c>
      <c r="D2" s="182"/>
      <c r="E2"/>
      <c r="F2"/>
      <c r="G2"/>
      <c r="H2"/>
      <c r="I2"/>
      <c r="J2"/>
      <c r="K2"/>
      <c r="L2"/>
      <c r="M2"/>
      <c r="N2"/>
      <c r="O2"/>
      <c r="P2"/>
      <c r="Q2"/>
      <c r="R2"/>
      <c r="T2"/>
      <c r="V2"/>
      <c r="X2"/>
      <c r="Z2"/>
      <c r="AB2"/>
      <c r="AC2"/>
      <c r="AD2"/>
      <c r="AE2"/>
      <c r="AF2"/>
      <c r="AG2"/>
      <c r="AH2"/>
      <c r="AI2"/>
      <c r="AJ2"/>
      <c r="AK2"/>
      <c r="AL2"/>
      <c r="AM2"/>
      <c r="AN2"/>
      <c r="AO2"/>
      <c r="AP2"/>
      <c r="AQ2"/>
      <c r="AR2"/>
      <c r="AS2"/>
      <c r="AT2"/>
      <c r="AU2"/>
      <c r="AV2" s="109"/>
    </row>
    <row r="3" spans="1:48" ht="34.5" customHeight="1" x14ac:dyDescent="0.35">
      <c r="A3" s="130"/>
      <c r="B3" s="130"/>
      <c r="C3" s="138" t="e" vm="2">
        <v>#VALUE!</v>
      </c>
      <c r="D3" s="138"/>
    </row>
    <row r="4" spans="1:48" ht="53.5" customHeight="1" x14ac:dyDescent="0.35">
      <c r="A4" s="130"/>
      <c r="B4" s="133" t="s">
        <v>359</v>
      </c>
      <c r="C4" s="138"/>
      <c r="D4" s="138"/>
    </row>
    <row r="5" spans="1:48" ht="20" customHeight="1" x14ac:dyDescent="0.35">
      <c r="A5" s="130"/>
      <c r="B5" s="132" t="s">
        <v>354</v>
      </c>
      <c r="C5" s="136" t="e" vm="3">
        <v>#VALUE!</v>
      </c>
      <c r="D5" s="130"/>
    </row>
    <row r="6" spans="1:48" ht="20.5" customHeight="1" x14ac:dyDescent="0.35">
      <c r="A6" s="130"/>
      <c r="B6" s="135" t="s">
        <v>349</v>
      </c>
      <c r="C6" s="136"/>
      <c r="D6" s="130"/>
    </row>
    <row r="7" spans="1:48" ht="20.5" customHeight="1" x14ac:dyDescent="0.35">
      <c r="A7" s="130"/>
      <c r="B7" s="135" t="s">
        <v>350</v>
      </c>
      <c r="C7" s="136"/>
      <c r="D7" s="130"/>
    </row>
    <row r="8" spans="1:48" ht="20.5" customHeight="1" x14ac:dyDescent="0.35">
      <c r="A8" s="130"/>
      <c r="B8" s="135" t="s">
        <v>355</v>
      </c>
      <c r="C8" s="136"/>
      <c r="D8" s="130"/>
    </row>
    <row r="9" spans="1:48" ht="20.5" customHeight="1" x14ac:dyDescent="0.35">
      <c r="A9" s="130"/>
      <c r="B9" s="135" t="s">
        <v>312</v>
      </c>
      <c r="C9" s="136"/>
      <c r="D9" s="130"/>
    </row>
    <row r="10" spans="1:48" ht="20" customHeight="1" x14ac:dyDescent="0.35">
      <c r="A10" s="130"/>
      <c r="B10" s="134" t="s">
        <v>356</v>
      </c>
      <c r="C10" s="136"/>
      <c r="D10" s="130"/>
    </row>
    <row r="11" spans="1:48" ht="20.5" customHeight="1" x14ac:dyDescent="0.35">
      <c r="A11" s="130"/>
      <c r="B11" s="135" t="s">
        <v>201</v>
      </c>
      <c r="C11" s="136"/>
      <c r="D11" s="130"/>
    </row>
    <row r="12" spans="1:48" ht="20.5" customHeight="1" x14ac:dyDescent="0.35">
      <c r="A12" s="130"/>
      <c r="B12" s="135" t="s">
        <v>247</v>
      </c>
      <c r="C12" s="136"/>
      <c r="D12" s="130"/>
    </row>
    <row r="13" spans="1:48" ht="20.5" customHeight="1" x14ac:dyDescent="0.35">
      <c r="A13" s="130"/>
      <c r="B13" s="135" t="s">
        <v>357</v>
      </c>
      <c r="C13" s="136"/>
      <c r="D13" s="130"/>
    </row>
    <row r="14" spans="1:48" ht="20.5" customHeight="1" x14ac:dyDescent="0.35">
      <c r="A14" s="130"/>
      <c r="B14" s="135" t="s">
        <v>207</v>
      </c>
      <c r="C14" s="136"/>
      <c r="D14" s="130"/>
    </row>
    <row r="15" spans="1:48" ht="20" customHeight="1" x14ac:dyDescent="0.35">
      <c r="A15" s="130"/>
      <c r="B15" s="134" t="s">
        <v>358</v>
      </c>
      <c r="C15" s="136"/>
      <c r="D15" s="130"/>
    </row>
    <row r="16" spans="1:48" ht="20.5" customHeight="1" x14ac:dyDescent="0.35">
      <c r="A16" s="130"/>
      <c r="B16" s="135" t="s">
        <v>208</v>
      </c>
      <c r="C16" s="136"/>
      <c r="D16" s="130"/>
    </row>
    <row r="17" spans="1:4" ht="20.5" customHeight="1" x14ac:dyDescent="0.35">
      <c r="A17" s="130"/>
      <c r="B17" s="135" t="s">
        <v>210</v>
      </c>
      <c r="C17" s="136"/>
      <c r="D17" s="130"/>
    </row>
    <row r="18" spans="1:4" ht="63" customHeight="1" x14ac:dyDescent="0.35">
      <c r="A18" s="130"/>
      <c r="B18" s="130"/>
      <c r="C18" s="130"/>
      <c r="D18" s="130"/>
    </row>
    <row r="19" spans="1:4" x14ac:dyDescent="0.35">
      <c r="B19" t="str">
        <f xml:space="preserve"> "BÁO CÁO CHIẾN LƯỢC ĐẦU TƯ TUẦN | " &amp; A2</f>
        <v>BÁO CÁO CHIẾN LƯỢC ĐẦU TƯ TUẦN | NGÀY 04/08/2025 - 08/08/2025</v>
      </c>
    </row>
    <row r="20" spans="1:4" x14ac:dyDescent="0.35">
      <c r="B20" t="str">
        <f>"*Dữ liệu cập nhật lúc " &amp; VLOOKUP("update_time",weekly_data_comments[], 3, 0)</f>
        <v>*Dữ liệu cập nhật lúc 11:25 ngày 08/08/2025</v>
      </c>
    </row>
  </sheetData>
  <mergeCells count="5">
    <mergeCell ref="C5:C17"/>
    <mergeCell ref="A1:D1"/>
    <mergeCell ref="C3:D4"/>
    <mergeCell ref="C2:D2"/>
    <mergeCell ref="A2:B2"/>
  </mergeCells>
  <printOptions horizontalCentered="1" verticalCentered="1"/>
  <pageMargins left="0" right="0" top="0" bottom="0" header="0" footer="0"/>
  <pageSetup paperSize="11" fitToWidth="0" orientation="landscape" r:id="rId1"/>
  <headerFooter scaleWithDoc="0"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BF96-429E-4628-864E-A163818F0EF3}">
  <dimension ref="A1:B3"/>
  <sheetViews>
    <sheetView view="pageBreakPreview" zoomScale="130" zoomScaleNormal="100" zoomScaleSheetLayoutView="130" workbookViewId="0">
      <selection activeCell="B11" sqref="B11"/>
    </sheetView>
  </sheetViews>
  <sheetFormatPr defaultRowHeight="14.5" x14ac:dyDescent="0.35"/>
  <cols>
    <col min="1" max="1" width="12.1796875" bestFit="1" customWidth="1"/>
    <col min="2" max="2" width="80.7265625" bestFit="1" customWidth="1"/>
  </cols>
  <sheetData>
    <row r="1" spans="1:2" x14ac:dyDescent="0.35">
      <c r="A1" t="s">
        <v>0</v>
      </c>
      <c r="B1" t="s">
        <v>39</v>
      </c>
    </row>
    <row r="2" spans="1:2" x14ac:dyDescent="0.35">
      <c r="A2" t="s">
        <v>9</v>
      </c>
      <c r="B2" t="s">
        <v>458</v>
      </c>
    </row>
    <row r="3" spans="1:2" x14ac:dyDescent="0.35">
      <c r="A3" t="s">
        <v>11</v>
      </c>
      <c r="B3" t="s">
        <v>459</v>
      </c>
    </row>
  </sheetData>
  <pageMargins left="0.7" right="0.7" top="0.75" bottom="0.75" header="0.3" footer="0.3"/>
  <pageSetup scale="24"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734C-67E3-40F0-A82F-6064DC38A7A9}">
  <dimension ref="A1:BA158"/>
  <sheetViews>
    <sheetView tabSelected="1" view="pageBreakPreview" topLeftCell="D15" zoomScale="145" zoomScaleNormal="100" zoomScaleSheetLayoutView="145" workbookViewId="0">
      <selection activeCell="X31" sqref="X31"/>
    </sheetView>
  </sheetViews>
  <sheetFormatPr defaultRowHeight="14.5" x14ac:dyDescent="0.35"/>
  <cols>
    <col min="1" max="1" width="2.1796875" customWidth="1"/>
    <col min="2" max="2" width="11.1796875" customWidth="1"/>
    <col min="3" max="5" width="6.54296875" customWidth="1"/>
    <col min="6" max="6" width="4" customWidth="1"/>
    <col min="7" max="7" width="11.1796875" customWidth="1"/>
    <col min="8" max="10" width="6.54296875" customWidth="1"/>
    <col min="11" max="11" width="4" customWidth="1"/>
    <col min="12" max="12" width="11.1796875" customWidth="1"/>
    <col min="13" max="15" width="6.54296875" customWidth="1"/>
    <col min="16" max="16" width="2.1796875" customWidth="1"/>
    <col min="17" max="17" width="2" customWidth="1"/>
    <col min="18" max="18" width="67" style="24" customWidth="1"/>
    <col min="19" max="19" width="10.1796875" customWidth="1"/>
    <col min="20" max="20" width="24" customWidth="1"/>
    <col min="21" max="22" width="2" customWidth="1"/>
    <col min="23" max="23" width="17.54296875" customWidth="1"/>
    <col min="24" max="33" width="8.36328125" customWidth="1"/>
    <col min="34" max="35" width="2" customWidth="1"/>
    <col min="36" max="40" width="10" customWidth="1"/>
    <col min="41" max="41" width="3.36328125" customWidth="1"/>
    <col min="42" max="42" width="47.7265625" customWidth="1"/>
    <col min="43" max="44" width="2" customWidth="1"/>
    <col min="45" max="45" width="13.26953125" customWidth="1"/>
    <col min="46" max="46" width="18" customWidth="1"/>
    <col min="47" max="47" width="11.26953125" customWidth="1"/>
    <col min="48" max="50" width="10.90625" customWidth="1"/>
    <col min="51" max="51" width="14.36328125" customWidth="1"/>
    <col min="52" max="52" width="11.36328125" customWidth="1"/>
    <col min="53" max="53" width="2" customWidth="1"/>
  </cols>
  <sheetData>
    <row r="1" spans="2:18" ht="14.65" customHeight="1" x14ac:dyDescent="0.35">
      <c r="B1" s="139" t="s">
        <v>193</v>
      </c>
      <c r="C1" s="139"/>
      <c r="D1" s="139"/>
      <c r="E1" s="139"/>
      <c r="F1" s="139"/>
      <c r="N1" s="146" t="e" vm="4">
        <v>#VALUE!</v>
      </c>
      <c r="O1" s="146"/>
      <c r="P1" s="146"/>
    </row>
    <row r="2" spans="2:18" ht="14.65" customHeight="1" thickBot="1" x14ac:dyDescent="0.4">
      <c r="B2" s="139"/>
      <c r="C2" s="139"/>
      <c r="D2" s="139"/>
      <c r="E2" s="139"/>
      <c r="F2" s="139"/>
      <c r="N2" s="146"/>
      <c r="O2" s="146"/>
      <c r="P2" s="146"/>
    </row>
    <row r="3" spans="2:18" ht="8.65" customHeight="1" thickTop="1" x14ac:dyDescent="0.35">
      <c r="B3" s="131"/>
      <c r="C3" s="131"/>
      <c r="D3" s="131"/>
      <c r="E3" s="131"/>
      <c r="F3" s="131"/>
      <c r="G3" s="131"/>
      <c r="H3" s="131"/>
      <c r="I3" s="131"/>
      <c r="J3" s="131"/>
      <c r="K3" s="131"/>
      <c r="L3" s="131"/>
      <c r="M3" s="131"/>
      <c r="N3" s="131"/>
      <c r="O3" s="131"/>
    </row>
    <row r="4" spans="2:18" ht="17.149999999999999" customHeight="1" x14ac:dyDescent="0.35">
      <c r="B4" s="141" t="s">
        <v>349</v>
      </c>
      <c r="C4" s="141"/>
      <c r="D4" s="141"/>
      <c r="E4" s="141"/>
      <c r="F4" s="141"/>
      <c r="G4" s="141"/>
      <c r="H4" s="141"/>
      <c r="I4" s="141"/>
      <c r="J4" s="141"/>
      <c r="K4" s="141"/>
      <c r="L4" s="141"/>
      <c r="M4" s="141"/>
      <c r="N4" s="141"/>
      <c r="O4" s="141"/>
    </row>
    <row r="5" spans="2:18" ht="9" customHeight="1" x14ac:dyDescent="0.35"/>
    <row r="6" spans="2:18" ht="14.65" customHeight="1" x14ac:dyDescent="0.35">
      <c r="B6" s="60" t="s">
        <v>17</v>
      </c>
      <c r="C6" s="74" t="s">
        <v>195</v>
      </c>
      <c r="D6" s="74" t="s">
        <v>196</v>
      </c>
      <c r="E6" s="74" t="s">
        <v>197</v>
      </c>
      <c r="G6" s="60" t="s">
        <v>26</v>
      </c>
      <c r="H6" s="74" t="s">
        <v>195</v>
      </c>
      <c r="I6" s="74" t="s">
        <v>196</v>
      </c>
      <c r="J6" s="74" t="s">
        <v>197</v>
      </c>
      <c r="L6" s="60" t="s">
        <v>29</v>
      </c>
      <c r="M6" s="74" t="s">
        <v>195</v>
      </c>
      <c r="N6" s="74" t="s">
        <v>196</v>
      </c>
      <c r="O6" s="74" t="s">
        <v>197</v>
      </c>
    </row>
    <row r="7" spans="2:18" ht="14.65" customHeight="1" x14ac:dyDescent="0.35">
      <c r="B7" s="58">
        <f>'data part 1'!F3</f>
        <v>1572.0400390625</v>
      </c>
      <c r="C7" s="56">
        <f>'data part 1'!C3</f>
        <v>-6.1764808474764621E-3</v>
      </c>
      <c r="D7" s="56">
        <f>'data part 1'!D3</f>
        <v>5.1384140108876375E-2</v>
      </c>
      <c r="E7" s="56">
        <f>'data part 1'!E3</f>
        <v>7.839426828236884E-2</v>
      </c>
      <c r="G7" s="58">
        <f>'data part 1'!M3</f>
        <v>270.16000366210938</v>
      </c>
      <c r="H7" s="56">
        <f>'data part 1'!J3</f>
        <v>-2.5842934627076097E-3</v>
      </c>
      <c r="I7" s="56">
        <f>'data part 1'!K3</f>
        <v>1.974110569175358E-2</v>
      </c>
      <c r="J7" s="56">
        <f>'data part 1'!L3</f>
        <v>0.13127593661912607</v>
      </c>
      <c r="L7" s="58">
        <f>'data part 1'!T3</f>
        <v>1712</v>
      </c>
      <c r="M7" s="56">
        <f>'data part 1'!Q3</f>
        <v>-7.4211783776454432E-3</v>
      </c>
      <c r="N7" s="56">
        <f>'data part 1'!R3</f>
        <v>6.0061919504643901E-2</v>
      </c>
      <c r="O7" s="56">
        <f>'data part 1'!S3</f>
        <v>7.2748902694304896E-2</v>
      </c>
      <c r="R7" s="36"/>
    </row>
    <row r="8" spans="2:18" ht="14.65" customHeight="1" x14ac:dyDescent="0.35">
      <c r="M8" s="55"/>
      <c r="N8" s="55"/>
      <c r="O8" s="55"/>
      <c r="R8" s="35"/>
    </row>
    <row r="9" spans="2:18" ht="14.65" customHeight="1" x14ac:dyDescent="0.35"/>
    <row r="10" spans="2:18" ht="14.65" customHeight="1" x14ac:dyDescent="0.35"/>
    <row r="11" spans="2:18" ht="14.65" customHeight="1" x14ac:dyDescent="0.35"/>
    <row r="12" spans="2:18" ht="14.65" customHeight="1" x14ac:dyDescent="0.35"/>
    <row r="13" spans="2:18" ht="14.65" customHeight="1" x14ac:dyDescent="0.35"/>
    <row r="14" spans="2:18" ht="8.65" customHeight="1" x14ac:dyDescent="0.35"/>
    <row r="15" spans="2:18" ht="14.65" customHeight="1" x14ac:dyDescent="0.35">
      <c r="B15" s="60" t="s">
        <v>18</v>
      </c>
      <c r="C15" s="74" t="s">
        <v>195</v>
      </c>
      <c r="D15" s="74" t="s">
        <v>196</v>
      </c>
      <c r="E15" s="74" t="s">
        <v>197</v>
      </c>
      <c r="G15" s="60" t="s">
        <v>28</v>
      </c>
      <c r="H15" s="75" t="s">
        <v>195</v>
      </c>
      <c r="I15" s="75" t="s">
        <v>196</v>
      </c>
      <c r="J15" s="75" t="s">
        <v>197</v>
      </c>
      <c r="L15" s="60" t="s">
        <v>31</v>
      </c>
      <c r="M15" s="74" t="s">
        <v>195</v>
      </c>
      <c r="N15" s="74" t="s">
        <v>196</v>
      </c>
      <c r="O15" s="74" t="s">
        <v>197</v>
      </c>
    </row>
    <row r="16" spans="2:18" ht="14.65" customHeight="1" x14ac:dyDescent="0.35">
      <c r="B16" s="58">
        <f>'data part 1'!F10</f>
        <v>1714.9000244140625</v>
      </c>
      <c r="C16" s="56">
        <f>'data part 1'!C10</f>
        <v>-1.1499525291884138E-2</v>
      </c>
      <c r="D16" s="56">
        <f>'data part 1'!D10</f>
        <v>6.2443104854807752E-2</v>
      </c>
      <c r="E16" s="56">
        <f>'data part 1'!E10</f>
        <v>7.5840185386422121E-2</v>
      </c>
      <c r="G16" s="58">
        <f>'data part 1'!M10</f>
        <v>108.55999755859375</v>
      </c>
      <c r="H16" s="56">
        <f>'data part 1'!J10</f>
        <v>5.9303131996586433E-3</v>
      </c>
      <c r="I16" s="56">
        <f>'data part 1'!K10</f>
        <v>1.9725704416499346E-2</v>
      </c>
      <c r="J16" s="56">
        <f>'data part 1'!L10</f>
        <v>5.6853546227505047E-2</v>
      </c>
      <c r="L16" s="58">
        <f>'data part 1'!T10</f>
        <v>1707.5</v>
      </c>
      <c r="M16" s="56">
        <f>'data part 1'!Q10</f>
        <v>-8.3628690457581145E-3</v>
      </c>
      <c r="N16" s="56">
        <f>'data part 1'!R10</f>
        <v>6.3200498132004901E-2</v>
      </c>
      <c r="O16" s="56">
        <f>'data part 1'!S10</f>
        <v>7.6132887468047583E-2</v>
      </c>
    </row>
    <row r="17" spans="2:21" ht="14.65" customHeight="1" x14ac:dyDescent="0.35">
      <c r="G17" s="57"/>
      <c r="H17" s="57"/>
      <c r="I17" s="57"/>
      <c r="J17" s="57"/>
    </row>
    <row r="18" spans="2:21" ht="14.65" customHeight="1" x14ac:dyDescent="0.35"/>
    <row r="19" spans="2:21" ht="14.65" customHeight="1" x14ac:dyDescent="0.35"/>
    <row r="20" spans="2:21" ht="14.65" customHeight="1" x14ac:dyDescent="0.35"/>
    <row r="21" spans="2:21" ht="14.65" customHeight="1" x14ac:dyDescent="0.35"/>
    <row r="22" spans="2:21" ht="15" customHeight="1" x14ac:dyDescent="0.35"/>
    <row r="23" spans="2:21" ht="8.65" customHeight="1" x14ac:dyDescent="0.35"/>
    <row r="24" spans="2:21" ht="17.149999999999999" customHeight="1" x14ac:dyDescent="0.35">
      <c r="B24" s="143" t="str">
        <f>R24</f>
        <v>VN-Index nới rộng đà tăng tuần, ghi nhận mức tăng 5.14% trong năm ngày giao dịch vừa qua. Chỉ số VN30, đại diện nhóm cổ phiếu lớn, tăng 6.24% tuần, thể hiện mức độ biến động cao hơn VN-Index. Các chỉ số khác như HNXINDEX và UPINDEX cũng tiếp tục tăng trưởng, ghi nhận mức tăng 1.97% trong tuần. Hợp đồng phái sinh VN30F1M đóng cửa 1712.0 điểm, thấp hơn VN30 cơ sở, cho thấy một mức chênh lệch. Nhìn chung, đà tăng được dẫn dắt chủ yếu bởi nhóm vốn hóa lớn, lan tỏa tích cực đến toàn thị trường.</v>
      </c>
      <c r="C24" s="143"/>
      <c r="D24" s="143"/>
      <c r="E24" s="143"/>
      <c r="F24" s="143"/>
      <c r="G24" s="143"/>
      <c r="H24" s="143"/>
      <c r="I24" s="143"/>
      <c r="J24" s="143"/>
      <c r="K24" s="143"/>
      <c r="L24" s="143"/>
      <c r="M24" s="143"/>
      <c r="N24" s="143"/>
      <c r="O24" s="143"/>
      <c r="R24" s="145" t="str">
        <f>weekly_data_comments!$C$2</f>
        <v>VN-Index nới rộng đà tăng tuần, ghi nhận mức tăng 5.14% trong năm ngày giao dịch vừa qua. Chỉ số VN30, đại diện nhóm cổ phiếu lớn, tăng 6.24% tuần, thể hiện mức độ biến động cao hơn VN-Index. Các chỉ số khác như HNXINDEX và UPINDEX cũng tiếp tục tăng trưởng, ghi nhận mức tăng 1.97% trong tuần. Hợp đồng phái sinh VN30F1M đóng cửa 1712.0 điểm, thấp hơn VN30 cơ sở, cho thấy một mức chênh lệch. Nhìn chung, đà tăng được dẫn dắt chủ yếu bởi nhóm vốn hóa lớn, lan tỏa tích cực đến toàn thị trường.</v>
      </c>
      <c r="S24" s="145"/>
      <c r="T24" s="145"/>
    </row>
    <row r="25" spans="2:21" ht="17.149999999999999" customHeight="1" x14ac:dyDescent="0.35">
      <c r="B25" s="143"/>
      <c r="C25" s="143"/>
      <c r="D25" s="143"/>
      <c r="E25" s="143"/>
      <c r="F25" s="143"/>
      <c r="G25" s="143"/>
      <c r="H25" s="143"/>
      <c r="I25" s="143"/>
      <c r="J25" s="143"/>
      <c r="K25" s="143"/>
      <c r="L25" s="143"/>
      <c r="M25" s="143"/>
      <c r="N25" s="143"/>
      <c r="O25" s="143"/>
      <c r="R25" s="145"/>
      <c r="S25" s="145"/>
      <c r="T25" s="145"/>
    </row>
    <row r="26" spans="2:21" ht="17.149999999999999" customHeight="1" x14ac:dyDescent="0.35">
      <c r="B26" s="143"/>
      <c r="C26" s="143"/>
      <c r="D26" s="143"/>
      <c r="E26" s="143"/>
      <c r="F26" s="143"/>
      <c r="G26" s="143"/>
      <c r="H26" s="143"/>
      <c r="I26" s="143"/>
      <c r="J26" s="143"/>
      <c r="K26" s="143"/>
      <c r="L26" s="143"/>
      <c r="M26" s="143"/>
      <c r="N26" s="143"/>
      <c r="O26" s="143"/>
      <c r="R26" s="145"/>
      <c r="S26" s="145"/>
      <c r="T26" s="145"/>
    </row>
    <row r="27" spans="2:21" ht="17.149999999999999" customHeight="1" x14ac:dyDescent="0.35">
      <c r="B27" s="143"/>
      <c r="C27" s="143"/>
      <c r="D27" s="143"/>
      <c r="E27" s="143"/>
      <c r="F27" s="143"/>
      <c r="G27" s="143"/>
      <c r="H27" s="143"/>
      <c r="I27" s="143"/>
      <c r="J27" s="143"/>
      <c r="K27" s="143"/>
      <c r="L27" s="143"/>
      <c r="M27" s="143"/>
      <c r="N27" s="143"/>
      <c r="O27" s="143"/>
      <c r="R27" s="145"/>
      <c r="S27" s="145"/>
      <c r="T27" s="145"/>
    </row>
    <row r="28" spans="2:21" ht="16.5" customHeight="1" thickBot="1" x14ac:dyDescent="0.4">
      <c r="B28" s="144" t="str">
        <f>'report cover'!B20</f>
        <v>*Dữ liệu cập nhật lúc 11:25 ngày 08/08/2025</v>
      </c>
      <c r="C28" s="144"/>
      <c r="D28" s="144"/>
      <c r="E28" s="144"/>
      <c r="F28" s="144"/>
      <c r="G28" s="144"/>
      <c r="H28" s="144"/>
      <c r="I28" s="144"/>
      <c r="J28" s="144"/>
      <c r="K28" s="144"/>
      <c r="L28" s="144"/>
      <c r="M28" s="144"/>
      <c r="N28" s="144"/>
      <c r="O28" s="144"/>
    </row>
    <row r="29" spans="2:21" ht="17.25" customHeight="1" x14ac:dyDescent="0.35">
      <c r="B29" s="140" t="str">
        <f>'report cover'!B19</f>
        <v>BÁO CÁO CHIẾN LƯỢC ĐẦU TƯ TUẦN | NGÀY 04/08/2025 - 08/08/2025</v>
      </c>
      <c r="C29" s="140"/>
      <c r="D29" s="140"/>
      <c r="E29" s="140"/>
      <c r="F29" s="140"/>
      <c r="G29" s="140"/>
      <c r="H29" s="140"/>
      <c r="I29" s="23"/>
      <c r="J29" s="22"/>
      <c r="K29" s="22"/>
      <c r="L29" s="142" t="str">
        <f>'report cover'!$C$2 &amp; " |  1  "</f>
        <v xml:space="preserve">PHÒNG MÔI GIỚI VÀ TƯ VẤN ĐẦU TƯ |  1  </v>
      </c>
      <c r="M29" s="142"/>
      <c r="N29" s="142"/>
      <c r="O29" s="142"/>
    </row>
    <row r="30" spans="2:21" ht="14.65" customHeight="1" x14ac:dyDescent="0.55000000000000004">
      <c r="R30" s="139" t="s">
        <v>193</v>
      </c>
      <c r="S30" s="32"/>
      <c r="T30" s="146" t="e" vm="5">
        <v>#VALUE!</v>
      </c>
      <c r="U30" s="146"/>
    </row>
    <row r="31" spans="2:21" ht="14.65" customHeight="1" thickBot="1" x14ac:dyDescent="0.6">
      <c r="C31" s="77"/>
      <c r="D31" s="77"/>
      <c r="E31" s="77"/>
      <c r="F31" s="77"/>
      <c r="G31" s="77"/>
      <c r="H31" s="77"/>
      <c r="I31" s="77"/>
      <c r="J31" s="77"/>
      <c r="K31" s="77"/>
      <c r="L31" s="77"/>
      <c r="M31" s="77"/>
      <c r="N31" s="77"/>
      <c r="O31" s="77"/>
      <c r="R31" s="139"/>
      <c r="S31" s="32"/>
      <c r="T31" s="146"/>
      <c r="U31" s="146"/>
    </row>
    <row r="32" spans="2:21" ht="8.65" customHeight="1" thickTop="1" x14ac:dyDescent="0.35">
      <c r="B32" s="77"/>
      <c r="C32" s="77"/>
      <c r="D32" s="77"/>
      <c r="E32" s="77"/>
      <c r="F32" s="77"/>
      <c r="G32" s="77"/>
      <c r="H32" s="77"/>
      <c r="I32" s="77"/>
      <c r="J32" s="77"/>
      <c r="K32" s="77"/>
      <c r="L32" s="77"/>
      <c r="M32" s="77"/>
      <c r="N32" s="77"/>
      <c r="O32" s="77"/>
      <c r="R32" s="131"/>
      <c r="S32" s="131"/>
      <c r="T32" s="131"/>
    </row>
    <row r="33" spans="1:21" ht="17.149999999999999" customHeight="1" x14ac:dyDescent="0.35">
      <c r="B33" s="77"/>
      <c r="C33" s="77"/>
      <c r="D33" s="77"/>
      <c r="E33" s="77"/>
      <c r="F33" s="77"/>
      <c r="G33" s="77"/>
      <c r="H33" s="77"/>
      <c r="I33" s="77"/>
      <c r="J33" s="77"/>
      <c r="K33" s="77"/>
      <c r="L33" s="77"/>
      <c r="M33" s="77"/>
      <c r="N33" s="77"/>
      <c r="O33" s="77"/>
      <c r="R33" s="28" t="s">
        <v>190</v>
      </c>
      <c r="S33" s="28" t="s">
        <v>191</v>
      </c>
      <c r="T33" s="28" t="s">
        <v>192</v>
      </c>
    </row>
    <row r="34" spans="1:21" ht="55" customHeight="1" x14ac:dyDescent="0.35">
      <c r="A34" s="7"/>
      <c r="B34" s="77"/>
      <c r="D34" s="77"/>
      <c r="E34" s="77"/>
      <c r="F34" s="77"/>
      <c r="G34" s="77"/>
      <c r="H34" s="77"/>
      <c r="I34" s="77"/>
      <c r="J34" s="77"/>
      <c r="K34" s="77"/>
      <c r="L34" s="77"/>
      <c r="M34" s="77"/>
      <c r="N34" s="77"/>
      <c r="O34" s="77"/>
      <c r="P34" s="7"/>
      <c r="Q34" s="7"/>
      <c r="R34" s="175" t="str" cm="1">
        <f t="array" ref="R34:T38">_xlfn.LET(
  _xlpm.a, _xlfn._xlws.FILTER('data news'!$B$2:$I$22, 'data news'!$B$2:$B$22="x"),
  _xlpm.ord, {"TÍCH CỰC","TRUNG LẬP","TIÊU CỰC"},
  _xlpm.key, IFERROR(_xlfn.XMATCH(CLEAN(TRIM(INDEX(_xlpm.a,,3))), _xlpm.ord, 0), 999),
  _xlpm.s, _xlfn.SORTBY(_xlpm.a, _xlpm.key, 1),
  _xlfn.CHOOSECOLS(_xlpm.s, 7, 3, 8)
)</f>
        <v>Chính phủ yêu cầu hoàn thành mục tiêu tăng trưởng GDP 8.3-8.5%, kiểm soát lạm phát dưới 4.5%. Đẩy mạnh giải ngân vốn đầu tư công, phấn đấu trên 60% đến hết quý 3. Rà soát kế hoạch đầu tư công trung hạn 2026-2030, không quá 3.000 dự án.</v>
      </c>
      <c r="S34" s="61" t="str">
        <v>TÍCH CỰC</v>
      </c>
      <c r="T34" s="9" t="str">
        <v>Toàn thị trường, Đầu tư công</v>
      </c>
      <c r="U34" s="7"/>
    </row>
    <row r="35" spans="1:21" ht="55" customHeight="1" x14ac:dyDescent="0.35">
      <c r="A35" s="7"/>
      <c r="B35" s="77"/>
      <c r="C35" s="77"/>
      <c r="D35" s="77"/>
      <c r="E35" s="77"/>
      <c r="F35" s="77"/>
      <c r="G35" s="77"/>
      <c r="H35" s="77"/>
      <c r="I35" s="77"/>
      <c r="J35" s="77"/>
      <c r="K35" s="77"/>
      <c r="L35" s="77"/>
      <c r="M35" s="77"/>
      <c r="N35" s="77"/>
      <c r="O35" s="77"/>
      <c r="P35" s="7"/>
      <c r="Q35" s="7"/>
      <c r="R35" s="176" t="str">
        <v xml:space="preserve">Chính sách tài khóa 2021-2025 đạt kết quả tích cực, thu ngân sách dự kiến đạt 9,3 triệu tỷ đồng. Bộ đã miễn, giảm, gia hạn thuế, phí khoảng 840 nghìn tỷ đồng nhằm hỗ trợ doanh nghiệp và người dân. Bội chi bình quân giai đoạn 2021-2024 khoảng 3% GDP, nợ công giảm còn 34,7% GDP năm 2024.
</v>
      </c>
      <c r="S35" s="62" t="str">
        <v>TÍCH CỰC</v>
      </c>
      <c r="T35" s="63" t="str">
        <v>Chính sách tài khóa, Doanh nghiệp, Toàn thị trường</v>
      </c>
      <c r="U35" s="7"/>
    </row>
    <row r="36" spans="1:21" ht="55" customHeight="1" x14ac:dyDescent="0.35">
      <c r="A36" s="7"/>
      <c r="B36" s="7"/>
      <c r="C36" s="7"/>
      <c r="D36" s="7"/>
      <c r="E36" s="7"/>
      <c r="F36" s="7"/>
      <c r="G36" s="7"/>
      <c r="H36" s="7"/>
      <c r="I36" s="7"/>
      <c r="J36" s="7"/>
      <c r="K36" s="7"/>
      <c r="L36" s="7"/>
      <c r="M36" s="7"/>
      <c r="N36" s="7"/>
      <c r="O36" s="7"/>
      <c r="P36" s="7"/>
      <c r="Q36" s="7"/>
      <c r="R36" s="177" t="str">
        <v>NHNN ưu tiên hỗ trợ tăng trưởng với nới room tín dụng và giảm lãi suất cho vay.  VND đã mất giá khoảng 3,2% so với tỷ giá chính thức, dư địa điều hành chỉ còn 1,5-2%. Sức ép tỷ giá sẽ còn lớn đến cuối năm và sang cả năm 2026.</v>
      </c>
      <c r="S36" s="62" t="str">
        <v>TÍCH CỰC</v>
      </c>
      <c r="T36" s="64" t="str">
        <v>Ngân hàng, Toàn thị trường</v>
      </c>
      <c r="U36" s="7"/>
    </row>
    <row r="37" spans="1:21" ht="55" customHeight="1" x14ac:dyDescent="0.35">
      <c r="A37" s="7"/>
      <c r="B37" s="7"/>
      <c r="C37" s="7"/>
      <c r="D37" s="7"/>
      <c r="E37" s="7"/>
      <c r="F37" s="7"/>
      <c r="G37" s="7"/>
      <c r="H37" s="7"/>
      <c r="I37" s="7"/>
      <c r="J37" s="7"/>
      <c r="K37" s="7"/>
      <c r="L37" s="7"/>
      <c r="M37" s="7"/>
      <c r="N37" s="7"/>
      <c r="O37" s="7"/>
      <c r="P37" s="7"/>
      <c r="Q37" s="7"/>
      <c r="R37" s="178" t="str">
        <v xml:space="preserve">Tổng dư nợ bất động sản tại 14 ngân hàng đạt 891 nghìn tỷ đồng vào tháng 6/2025. Tín dụng chứng khoán của 40 công ty đạt mức kỷ lục 285 nghìn tỷ đồng vào cuối quý II. Các chuyên gia cảnh báo rủi ro với tín dụng bất động sản, cần kiểm soát chặt chẽ.
</v>
      </c>
      <c r="S37" s="62" t="str">
        <v>TIÊU CỰC</v>
      </c>
      <c r="T37" s="26" t="str">
        <v>Bất động sản, Chứng khoán, Ngân hàng</v>
      </c>
      <c r="U37" s="7"/>
    </row>
    <row r="38" spans="1:21" ht="55" customHeight="1" x14ac:dyDescent="0.35">
      <c r="A38" s="7"/>
      <c r="B38" s="7"/>
      <c r="C38" s="7"/>
      <c r="D38" s="7"/>
      <c r="E38" s="7"/>
      <c r="F38" s="7"/>
      <c r="G38" s="7"/>
      <c r="H38" s="7"/>
      <c r="I38" s="7"/>
      <c r="J38" s="7"/>
      <c r="K38" s="7"/>
      <c r="L38" s="7"/>
      <c r="M38" s="7"/>
      <c r="N38" s="7"/>
      <c r="O38" s="7"/>
      <c r="P38" s="7"/>
      <c r="Q38" s="7"/>
      <c r="R38" s="175" t="str">
        <v>Nhà nước định giá đất thay đổi lớn, cần dữ liệu đủ 14 vùng miền. Thiếu tham chiếu thị trường khiến doanh nghiệp dự báo chi phí sử dụng đất khó khăn. Xây dựng bảng giá đất chi tiết từng thửa cần lộ trình 14 tỉnh thành.</v>
      </c>
      <c r="S38" s="62" t="str">
        <v>TIÊU CỰC</v>
      </c>
      <c r="T38" s="9" t="str">
        <v>Bất động sản, Quản lý nhà nước</v>
      </c>
      <c r="U38" s="7"/>
    </row>
    <row r="39" spans="1:21" ht="55" customHeight="1" x14ac:dyDescent="0.35">
      <c r="A39" s="7"/>
      <c r="B39" s="152" t="str">
        <f>weekly_news_comments!$B$2</f>
        <v>Nền kinh tế đang được ưu tiên tăng trưởng song đối mặt nhiều áp lực vĩ mô. Chính sách tiền tệ nới lỏng, tài khóa hỗ trợ cùng đầu tư công được đẩy mạnh. Tuy nhiên, áp lực tỷ giá còn lớn cùng rủi ro tín dụng bất động sản. Tín dụng ngân hàng tập trung vào bất động sản gây quan ngại rủi ro. Mục tiêu tăng trưởng cao yêu cầu kiểm soát chặt chẽ các thách thức vĩ mô.</v>
      </c>
      <c r="C39" s="152"/>
      <c r="D39" s="152"/>
      <c r="E39" s="152"/>
      <c r="F39" s="152"/>
      <c r="G39" s="152"/>
      <c r="H39" s="152"/>
      <c r="I39" s="152"/>
      <c r="J39" s="152"/>
      <c r="K39" s="152"/>
      <c r="L39" s="152"/>
      <c r="M39" s="152"/>
      <c r="N39" s="152"/>
      <c r="O39" s="152"/>
      <c r="P39" s="7"/>
      <c r="Q39" s="7"/>
      <c r="R39" s="155" t="str">
        <f>B39</f>
        <v>Nền kinh tế đang được ưu tiên tăng trưởng song đối mặt nhiều áp lực vĩ mô. Chính sách tiền tệ nới lỏng, tài khóa hỗ trợ cùng đầu tư công được đẩy mạnh. Tuy nhiên, áp lực tỷ giá còn lớn cùng rủi ro tín dụng bất động sản. Tín dụng ngân hàng tập trung vào bất động sản gây quan ngại rủi ro. Mục tiêu tăng trưởng cao yêu cầu kiểm soát chặt chẽ các thách thức vĩ mô.</v>
      </c>
      <c r="S39" s="155"/>
      <c r="T39" s="155"/>
      <c r="U39" s="7"/>
    </row>
    <row r="40" spans="1:21" ht="8.65" customHeight="1" thickBot="1" x14ac:dyDescent="0.4"/>
    <row r="41" spans="1:21" ht="17.25" customHeight="1" x14ac:dyDescent="0.35">
      <c r="R41" s="29" t="str">
        <f>'report cover'!B19</f>
        <v>BÁO CÁO CHIẾN LƯỢC ĐẦU TƯ TUẦN | NGÀY 04/08/2025 - 08/08/2025</v>
      </c>
      <c r="S41" s="30"/>
      <c r="T41" s="31" t="str">
        <f>'report cover'!$C$2 &amp; " |  2  "</f>
        <v xml:space="preserve">PHÒNG MÔI GIỚI VÀ TƯ VẤN ĐẦU TƯ |  2  </v>
      </c>
    </row>
    <row r="42" spans="1:21" x14ac:dyDescent="0.35">
      <c r="B42" s="139" t="s">
        <v>193</v>
      </c>
      <c r="C42" s="139"/>
      <c r="D42" s="139"/>
      <c r="E42" s="139"/>
      <c r="F42" s="139"/>
      <c r="N42" s="146" t="e" vm="4">
        <v>#VALUE!</v>
      </c>
      <c r="O42" s="146"/>
      <c r="P42" s="146"/>
    </row>
    <row r="43" spans="1:21" ht="15" thickBot="1" x14ac:dyDescent="0.4">
      <c r="B43" s="139"/>
      <c r="C43" s="139"/>
      <c r="D43" s="139"/>
      <c r="E43" s="139"/>
      <c r="F43" s="139"/>
      <c r="N43" s="146"/>
      <c r="O43" s="146"/>
      <c r="P43" s="146"/>
    </row>
    <row r="44" spans="1:21" ht="8.65" customHeight="1" thickTop="1" x14ac:dyDescent="0.35">
      <c r="B44" s="131"/>
      <c r="C44" s="131"/>
      <c r="D44" s="131"/>
      <c r="E44" s="131"/>
      <c r="F44" s="131"/>
      <c r="G44" s="131"/>
      <c r="H44" s="131"/>
      <c r="I44" s="131"/>
      <c r="J44" s="131"/>
      <c r="K44" s="131"/>
      <c r="L44" s="131"/>
      <c r="M44" s="131"/>
      <c r="N44" s="131"/>
      <c r="O44" s="131"/>
    </row>
    <row r="45" spans="1:21" ht="17.149999999999999" customHeight="1" x14ac:dyDescent="0.35">
      <c r="B45" s="141" t="s">
        <v>350</v>
      </c>
      <c r="C45" s="141"/>
      <c r="D45" s="141"/>
      <c r="E45" s="141"/>
      <c r="F45" s="141"/>
      <c r="G45" s="141"/>
      <c r="H45" s="141"/>
      <c r="I45" s="141"/>
      <c r="J45" s="141"/>
      <c r="K45" s="141"/>
      <c r="L45" s="141"/>
      <c r="M45" s="141"/>
      <c r="N45" s="141"/>
      <c r="O45" s="141"/>
    </row>
    <row r="46" spans="1:21" ht="8.65" customHeight="1" x14ac:dyDescent="0.35"/>
    <row r="47" spans="1:21" x14ac:dyDescent="0.35">
      <c r="B47" s="60" t="s">
        <v>14</v>
      </c>
      <c r="C47" s="74" t="s">
        <v>195</v>
      </c>
      <c r="D47" s="74" t="s">
        <v>196</v>
      </c>
      <c r="E47" s="74" t="s">
        <v>197</v>
      </c>
      <c r="G47" s="60" t="s">
        <v>16</v>
      </c>
      <c r="H47" s="74" t="s">
        <v>195</v>
      </c>
      <c r="I47" s="74" t="s">
        <v>196</v>
      </c>
      <c r="J47" s="74" t="s">
        <v>197</v>
      </c>
      <c r="L47" s="60" t="s">
        <v>13</v>
      </c>
      <c r="M47" s="74" t="s">
        <v>195</v>
      </c>
      <c r="N47" s="74" t="s">
        <v>196</v>
      </c>
      <c r="O47" s="74" t="s">
        <v>197</v>
      </c>
    </row>
    <row r="48" spans="1:21" x14ac:dyDescent="0.35">
      <c r="B48" s="59">
        <f>'data part 1'!F17</f>
        <v>43968.640625</v>
      </c>
      <c r="C48" s="56">
        <f>'data part 1'!C17</f>
        <v>-5.0795341717050357E-3</v>
      </c>
      <c r="D48" s="56">
        <f>'data part 1'!D17</f>
        <v>-3.6785913665561276E-3</v>
      </c>
      <c r="E48" s="56">
        <f>'data part 1'!E17</f>
        <v>-1.5274136954222084E-2</v>
      </c>
      <c r="G48" s="59">
        <f>'data part 1'!M17</f>
        <v>9100.76953125</v>
      </c>
      <c r="H48" s="56">
        <f>'data part 1'!J17</f>
        <v>-6.9334234701472486E-3</v>
      </c>
      <c r="I48" s="56">
        <f>'data part 1'!K17</f>
        <v>-3.5082346583301671E-3</v>
      </c>
      <c r="J48" s="56">
        <f>'data part 1'!L17</f>
        <v>1.393873796713252E-2</v>
      </c>
      <c r="L48" s="59">
        <f>'data part 1'!T17</f>
        <v>3642.10009765625</v>
      </c>
      <c r="M48" s="56">
        <f>'data part 1'!Q17</f>
        <v>6.6863097137837002E-4</v>
      </c>
      <c r="N48" s="56">
        <f>'data part 1'!R17</f>
        <v>2.3075646965966534E-2</v>
      </c>
      <c r="O48" s="56">
        <f>'data part 1'!S17</f>
        <v>3.7582960150889466E-2</v>
      </c>
    </row>
    <row r="55" spans="2:15" ht="8.65" customHeight="1" x14ac:dyDescent="0.35"/>
    <row r="56" spans="2:15" x14ac:dyDescent="0.35">
      <c r="B56" s="60" t="s">
        <v>34</v>
      </c>
      <c r="C56" s="74" t="s">
        <v>195</v>
      </c>
      <c r="D56" s="74" t="s">
        <v>196</v>
      </c>
      <c r="E56" s="74" t="s">
        <v>197</v>
      </c>
      <c r="G56" s="60" t="s">
        <v>36</v>
      </c>
      <c r="H56" s="74" t="s">
        <v>195</v>
      </c>
      <c r="I56" s="74" t="s">
        <v>196</v>
      </c>
      <c r="J56" s="74" t="s">
        <v>197</v>
      </c>
      <c r="L56" s="60" t="s">
        <v>15</v>
      </c>
      <c r="M56" s="74" t="s">
        <v>195</v>
      </c>
      <c r="N56" s="74" t="s">
        <v>196</v>
      </c>
      <c r="O56" s="74" t="s">
        <v>197</v>
      </c>
    </row>
    <row r="57" spans="2:15" x14ac:dyDescent="0.35">
      <c r="B57" s="59">
        <f>'data part 1'!F24</f>
        <v>6340</v>
      </c>
      <c r="C57" s="56">
        <f>'data part 1'!C24</f>
        <v>-7.9748001548018976E-4</v>
      </c>
      <c r="D57" s="56">
        <f>'data part 1'!D24</f>
        <v>9.6202200542627736E-5</v>
      </c>
      <c r="E57" s="56">
        <f>'data part 1'!E24</f>
        <v>9.4802035890397818E-3</v>
      </c>
      <c r="G57" s="59">
        <f>'data part 1'!M24</f>
        <v>5332.06982421875</v>
      </c>
      <c r="H57" s="56">
        <f>'data part 1'!J24</f>
        <v>1.3067831080139536E-2</v>
      </c>
      <c r="I57" s="56">
        <f>'data part 1'!K24</f>
        <v>2.2838506071849451E-3</v>
      </c>
      <c r="J57" s="56">
        <f>'data part 1'!L24</f>
        <v>-1.9528304944603336E-2</v>
      </c>
      <c r="L57" s="59">
        <f>'data part 1'!T24</f>
        <v>41998.62109375</v>
      </c>
      <c r="M57" s="56">
        <f>'data part 1'!Q24</f>
        <v>2.2880958129953832E-2</v>
      </c>
      <c r="N57" s="56">
        <f>'data part 1'!R24</f>
        <v>2.9388020601457399E-2</v>
      </c>
      <c r="O57" s="56">
        <f>'data part 1'!S24</f>
        <v>5.9331090063045711E-2</v>
      </c>
    </row>
    <row r="64" spans="2:15" ht="8.65" customHeight="1" x14ac:dyDescent="0.35"/>
    <row r="65" spans="1:21" ht="17.5" customHeight="1" x14ac:dyDescent="0.35">
      <c r="B65" s="155" t="str">
        <f>R65</f>
        <v>Thị trường chứng khoán toàn cầu chứng kiến các diễn biến không đồng nhất rõ rệt trong tuần giao dịch vừa qua. Tại thị trường Mỹ, chỉ số Dow Jones điều chỉnh -0.37%, trong khi S&amp;P 500 có dấu hiệu phục hồi nhẹ 0.01%. Khu vực Châu Âu cho thấy FTSE giảm -0.35%, còn STOXX50E phục hồi 0.23% sau giai đoạn điều chỉnh trước đó. Thị trường Châu Á lại bứt phá tích cực, chỉ số Nikkei 225 tăng ấn tượng 2.94% và SSEC cũng vươn lên 2.31%. Tổng quan, các chỉ số chứng khoán chính toàn cầu thể hiện xu hướng biến động đa chiều trong kỳ báo cáo này.</v>
      </c>
      <c r="C65" s="155"/>
      <c r="D65" s="155"/>
      <c r="E65" s="155"/>
      <c r="F65" s="155"/>
      <c r="G65" s="155"/>
      <c r="H65" s="155"/>
      <c r="I65" s="155"/>
      <c r="J65" s="155"/>
      <c r="K65" s="155"/>
      <c r="L65" s="155"/>
      <c r="M65" s="155"/>
      <c r="N65" s="155"/>
      <c r="O65" s="155"/>
      <c r="R65" s="151" t="str">
        <f>weekly_data_comments!$C$3</f>
        <v>Thị trường chứng khoán toàn cầu chứng kiến các diễn biến không đồng nhất rõ rệt trong tuần giao dịch vừa qua. Tại thị trường Mỹ, chỉ số Dow Jones điều chỉnh -0.37%, trong khi S&amp;P 500 có dấu hiệu phục hồi nhẹ 0.01%. Khu vực Châu Âu cho thấy FTSE giảm -0.35%, còn STOXX50E phục hồi 0.23% sau giai đoạn điều chỉnh trước đó. Thị trường Châu Á lại bứt phá tích cực, chỉ số Nikkei 225 tăng ấn tượng 2.94% và SSEC cũng vươn lên 2.31%. Tổng quan, các chỉ số chứng khoán chính toàn cầu thể hiện xu hướng biến động đa chiều trong kỳ báo cáo này.</v>
      </c>
      <c r="S65" s="151"/>
      <c r="T65" s="151"/>
    </row>
    <row r="66" spans="1:21" ht="17.5" customHeight="1" x14ac:dyDescent="0.35">
      <c r="B66" s="155"/>
      <c r="C66" s="155"/>
      <c r="D66" s="155"/>
      <c r="E66" s="155"/>
      <c r="F66" s="155"/>
      <c r="G66" s="155"/>
      <c r="H66" s="155"/>
      <c r="I66" s="155"/>
      <c r="J66" s="155"/>
      <c r="K66" s="155"/>
      <c r="L66" s="155"/>
      <c r="M66" s="155"/>
      <c r="N66" s="155"/>
      <c r="O66" s="155"/>
      <c r="R66" s="151"/>
      <c r="S66" s="151"/>
      <c r="T66" s="151"/>
    </row>
    <row r="67" spans="1:21" ht="17.5" customHeight="1" x14ac:dyDescent="0.35">
      <c r="B67" s="155"/>
      <c r="C67" s="155"/>
      <c r="D67" s="155"/>
      <c r="E67" s="155"/>
      <c r="F67" s="155"/>
      <c r="G67" s="155"/>
      <c r="H67" s="155"/>
      <c r="I67" s="155"/>
      <c r="J67" s="155"/>
      <c r="K67" s="155"/>
      <c r="L67" s="155"/>
      <c r="M67" s="155"/>
      <c r="N67" s="155"/>
      <c r="O67" s="155"/>
      <c r="R67" s="151"/>
      <c r="S67" s="151"/>
      <c r="T67" s="151"/>
    </row>
    <row r="68" spans="1:21" ht="17.5" customHeight="1" x14ac:dyDescent="0.35">
      <c r="B68" s="155"/>
      <c r="C68" s="155"/>
      <c r="D68" s="155"/>
      <c r="E68" s="155"/>
      <c r="F68" s="155"/>
      <c r="G68" s="155"/>
      <c r="H68" s="155"/>
      <c r="I68" s="155"/>
      <c r="J68" s="155"/>
      <c r="K68" s="155"/>
      <c r="L68" s="155"/>
      <c r="M68" s="155"/>
      <c r="N68" s="155"/>
      <c r="O68" s="155"/>
      <c r="R68" s="151"/>
      <c r="S68" s="151"/>
      <c r="T68" s="151"/>
    </row>
    <row r="69" spans="1:21" ht="17.149999999999999" customHeight="1" thickBot="1" x14ac:dyDescent="0.4">
      <c r="B69" s="144" t="str">
        <f>'report cover'!B20</f>
        <v>*Dữ liệu cập nhật lúc 11:25 ngày 08/08/2025</v>
      </c>
      <c r="C69" s="144"/>
      <c r="D69" s="144"/>
      <c r="E69" s="144"/>
      <c r="F69" s="144"/>
      <c r="G69" s="144"/>
      <c r="H69" s="144"/>
      <c r="I69" s="144"/>
      <c r="J69" s="144"/>
      <c r="K69" s="144"/>
      <c r="L69" s="144"/>
      <c r="M69" s="144"/>
      <c r="N69" s="144"/>
      <c r="O69" s="144"/>
    </row>
    <row r="70" spans="1:21" ht="17.25" customHeight="1" x14ac:dyDescent="0.35">
      <c r="B70" s="140" t="str">
        <f>'report cover'!B19</f>
        <v>BÁO CÁO CHIẾN LƯỢC ĐẦU TƯ TUẦN | NGÀY 04/08/2025 - 08/08/2025</v>
      </c>
      <c r="C70" s="140"/>
      <c r="D70" s="140"/>
      <c r="E70" s="140"/>
      <c r="F70" s="140"/>
      <c r="G70" s="140"/>
      <c r="H70" s="140"/>
      <c r="I70" s="23"/>
      <c r="J70" s="22"/>
      <c r="K70" s="22"/>
      <c r="L70" s="142" t="str">
        <f>'report cover'!$C$2 &amp; " |  3  "</f>
        <v xml:space="preserve">PHÒNG MÔI GIỚI VÀ TƯ VẤN ĐẦU TƯ |  3  </v>
      </c>
      <c r="M70" s="142"/>
      <c r="N70" s="142"/>
      <c r="O70" s="142"/>
    </row>
    <row r="71" spans="1:21" ht="14.65" customHeight="1" x14ac:dyDescent="0.55000000000000004">
      <c r="R71" s="139" t="s">
        <v>193</v>
      </c>
      <c r="S71" s="32"/>
      <c r="T71" s="146" t="e" vm="5">
        <v>#VALUE!</v>
      </c>
      <c r="U71" s="146"/>
    </row>
    <row r="72" spans="1:21" ht="14.65" customHeight="1" thickBot="1" x14ac:dyDescent="0.6">
      <c r="C72" s="78"/>
      <c r="D72" s="78"/>
      <c r="E72" s="78"/>
      <c r="F72" s="78"/>
      <c r="G72" s="78"/>
      <c r="H72" s="78"/>
      <c r="I72" s="78"/>
      <c r="J72" s="78"/>
      <c r="K72" s="78"/>
      <c r="L72" s="78"/>
      <c r="M72" s="78"/>
      <c r="N72" s="78"/>
      <c r="O72" s="78"/>
      <c r="R72" s="139"/>
      <c r="S72" s="32"/>
      <c r="T72" s="146"/>
      <c r="U72" s="146"/>
    </row>
    <row r="73" spans="1:21" ht="8.65" customHeight="1" thickTop="1" x14ac:dyDescent="0.35">
      <c r="B73" s="78"/>
      <c r="C73" s="78"/>
      <c r="D73" s="78"/>
      <c r="E73" s="78"/>
      <c r="F73" s="78"/>
      <c r="G73" s="78"/>
      <c r="H73" s="78"/>
      <c r="I73" s="78"/>
      <c r="J73" s="78"/>
      <c r="K73" s="78"/>
      <c r="L73" s="78"/>
      <c r="M73" s="78"/>
      <c r="N73" s="78"/>
      <c r="O73" s="78"/>
      <c r="R73" s="131"/>
      <c r="S73" s="131"/>
      <c r="T73" s="131"/>
    </row>
    <row r="74" spans="1:21" ht="17.25" customHeight="1" x14ac:dyDescent="0.35">
      <c r="B74" s="78"/>
      <c r="C74" s="78"/>
      <c r="D74" s="78"/>
      <c r="E74" s="78"/>
      <c r="F74" s="78"/>
      <c r="G74" s="78"/>
      <c r="H74" s="78"/>
      <c r="I74" s="78"/>
      <c r="J74" s="78"/>
      <c r="K74" s="78"/>
      <c r="L74" s="78"/>
      <c r="M74" s="78"/>
      <c r="N74" s="78"/>
      <c r="O74" s="78"/>
      <c r="R74" s="28" t="s">
        <v>198</v>
      </c>
      <c r="S74" s="28" t="s">
        <v>191</v>
      </c>
      <c r="T74" s="28" t="s">
        <v>192</v>
      </c>
    </row>
    <row r="75" spans="1:21" ht="55" customHeight="1" x14ac:dyDescent="0.35">
      <c r="B75" s="78"/>
      <c r="C75" s="78"/>
      <c r="D75" s="78"/>
      <c r="E75" s="78"/>
      <c r="F75" s="78"/>
      <c r="G75" s="78"/>
      <c r="H75" s="78"/>
      <c r="I75" s="78"/>
      <c r="J75" s="78"/>
      <c r="K75" s="78"/>
      <c r="L75" s="78"/>
      <c r="M75" s="78"/>
      <c r="N75" s="78"/>
      <c r="O75" s="78"/>
      <c r="Q75" s="7"/>
      <c r="R75" s="175" t="str" cm="1">
        <f t="array" ref="R75:T79">_xlfn.LET(
  _xlpm.a, _xlfn._xlws.FILTER('data news'!$B$24:$I$44, 'data news'!$B$24:$B$44="x"),
  _xlpm.ord, {"TÍCH CỰC","TRUNG LẬP","TIÊU CỰC"},
  _xlpm.key, IFERROR(_xlfn.XMATCH(CLEAN(TRIM(INDEX(_xlpm.a,,3))), _xlpm.ord, 0), 999),
  _xlpm.s, _xlfn.SORTBY(_xlpm.a, _xlpm.key, 1),
  _xlfn.CHOOSECOLS(_xlpm.s, 7, 3, 8)
)</f>
        <v>Tổng thống Trump gia hạn hoãn thuế với Trung Quốc thêm 90 ngày, tới giữa tháng 11/2025. Quyết định này diễn ra sau vòng đàm phán thương mại mới nhất và tạm hoãn mức thuế quan cao đã từng lên tới 145%. Ông cũng thúc Trung Quốc mua gấp bốn lần lượng đậu nành Mỹ.</v>
      </c>
      <c r="S75" s="61" t="str">
        <v>TÍCH CỰC</v>
      </c>
      <c r="T75" s="9" t="str">
        <v>Thương mại quốc tế, Nông nghiệp</v>
      </c>
      <c r="U75" s="7"/>
    </row>
    <row r="76" spans="1:21" ht="55" customHeight="1" x14ac:dyDescent="0.35">
      <c r="B76" s="78"/>
      <c r="C76" s="78"/>
      <c r="D76" s="78"/>
      <c r="E76" s="78"/>
      <c r="F76" s="78"/>
      <c r="G76" s="78"/>
      <c r="H76" s="78"/>
      <c r="I76" s="78"/>
      <c r="J76" s="78"/>
      <c r="K76" s="78"/>
      <c r="L76" s="78"/>
      <c r="M76" s="78"/>
      <c r="N76" s="78"/>
      <c r="O76" s="78"/>
      <c r="Q76" s="7"/>
      <c r="R76" s="179" t="str">
        <v xml:space="preserve">Quan chức Fed lo ngại thị trường lao động, có thể giảm lãi suất vào tháng 9 tới đây. Dữ liệu việc làm yếu kém, tỷ lệ thất nghiệp 4,2% khiến họ lo lắng hơn trước kia. Thị trường tài chính dự đoán Fed sẽ giảm ít nhất 0,5% lãi suất năm 2025.
</v>
      </c>
      <c r="S76" s="62" t="str">
        <v>TÍCH CỰC</v>
      </c>
      <c r="T76" s="25" t="str">
        <v>Ngân hàng trung ương, Chính sách tiền tệ, Toàn thị trường</v>
      </c>
      <c r="U76" s="7"/>
    </row>
    <row r="77" spans="1:21" ht="55" customHeight="1" x14ac:dyDescent="0.35">
      <c r="A77" s="7"/>
      <c r="B77" s="7"/>
      <c r="C77" s="7"/>
      <c r="D77" s="7"/>
      <c r="E77" s="7"/>
      <c r="F77" s="7"/>
      <c r="G77" s="7"/>
      <c r="H77" s="7"/>
      <c r="I77" s="7"/>
      <c r="J77" s="7"/>
      <c r="K77" s="7"/>
      <c r="L77" s="7"/>
      <c r="M77" s="7"/>
      <c r="N77" s="7"/>
      <c r="O77" s="7"/>
      <c r="P77" s="7"/>
      <c r="Q77" s="7"/>
      <c r="R77" s="180" t="str">
        <v>Sắc lệnh hành pháp của ông Trump mở cửa thị trường hưu trí 9.000 tỷ USD cho tài sản thay thế. Điều này cho phép 90 triệu người Mỹ tiếp cận tiền điện tử và vốn cổ phần tư nhân. Tuy nhiên, người lao động đối mặt rủi ro thanh khoản thấp, phí cao và biến động.</v>
      </c>
      <c r="S77" s="62" t="str">
        <v>TRUNG LẬP</v>
      </c>
      <c r="T77" s="27" t="str">
        <v>Tài chính, Tiền điện tử, Quỹ đầu tư</v>
      </c>
      <c r="U77" s="7"/>
    </row>
    <row r="78" spans="1:21" ht="55" customHeight="1" x14ac:dyDescent="0.35">
      <c r="A78" s="7"/>
      <c r="B78" s="7"/>
      <c r="C78" s="7"/>
      <c r="D78" s="7"/>
      <c r="E78" s="7"/>
      <c r="F78" s="7"/>
      <c r="G78" s="7"/>
      <c r="H78" s="7"/>
      <c r="I78" s="7"/>
      <c r="J78" s="7"/>
      <c r="K78" s="7"/>
      <c r="L78" s="7"/>
      <c r="M78" s="7"/>
      <c r="N78" s="7"/>
      <c r="O78" s="7"/>
      <c r="P78" s="7"/>
      <c r="Q78" s="7"/>
      <c r="R78" s="178" t="str">
        <v>Nvidia, AMD đồng ý chia 15% doanh thu chip Trung Quốc cho Mỹ. Đổi lại, họ được phép xuất khẩu chip H20 và MI308 sang thị trường này. Thỏa thuận này có thể là ngoại lệ đàm phán của chính quyền Trump.</v>
      </c>
      <c r="S78" s="62" t="str">
        <v>TRUNG LẬP</v>
      </c>
      <c r="T78" s="26" t="str">
        <v>Bán dẫn, Công nghệ, Thương mại quốc tế</v>
      </c>
      <c r="U78" s="7"/>
    </row>
    <row r="79" spans="1:21" ht="55" customHeight="1" x14ac:dyDescent="0.35">
      <c r="A79" s="7"/>
      <c r="B79" s="7"/>
      <c r="C79" s="7"/>
      <c r="D79" s="7"/>
      <c r="E79" s="7"/>
      <c r="F79" s="7"/>
      <c r="G79" s="7"/>
      <c r="H79" s="7"/>
      <c r="I79" s="7"/>
      <c r="J79" s="7"/>
      <c r="K79" s="7"/>
      <c r="L79" s="7"/>
      <c r="M79" s="7"/>
      <c r="N79" s="7"/>
      <c r="O79" s="7"/>
      <c r="P79" s="7"/>
      <c r="Q79" s="7"/>
      <c r="R79" s="175" t="str">
        <v xml:space="preserve">Nvidia bác bỏ cáo buộc từ CCTV về chip H20, khẳng định không có "cửa hậu" hay đe dọa an ninh. Trung Quốc lại chỉ trích chip, trong khi Nvidia muốn xuất khẩu nhiều chip hơn sang thị trường lớn. Thị trường Trung Quốc có thể mang lại doanh thu 8 tỷ USD nếu không bị hạn chế xuất khẩu.
</v>
      </c>
      <c r="S79" s="62" t="str">
        <v>TIÊU CỰC</v>
      </c>
      <c r="T79" s="9" t="str">
        <v>Bán dẫn, Công nghệ, Thương mại quốc tế</v>
      </c>
      <c r="U79" s="7"/>
    </row>
    <row r="80" spans="1:21" ht="55" customHeight="1" x14ac:dyDescent="0.35">
      <c r="A80" s="7"/>
      <c r="B80" s="153" t="str">
        <f>weekly_news_comments!B3</f>
        <v>Có nhiều tín hiệu đan xen ảnh hưởng đến bức tranh kinh tế vĩ mô. Việc nới lỏng chính sách tiền tệ hỗ trợ cùng giảm căng thẳng thương mại. Nhưng những lo ngại bảo mật công nghệ và rủi ro tài chính phát sinh. Điều này giúp giảm áp lực thương mại, song công nghệ đối mặt trở ngại. Do đó, bức tranh kinh tế đòi hỏi sự cân bằng trong chính sách vĩ mô.</v>
      </c>
      <c r="C80" s="153"/>
      <c r="D80" s="153"/>
      <c r="E80" s="153"/>
      <c r="F80" s="153"/>
      <c r="G80" s="153"/>
      <c r="H80" s="153"/>
      <c r="I80" s="153"/>
      <c r="J80" s="153"/>
      <c r="K80" s="153"/>
      <c r="L80" s="153"/>
      <c r="M80" s="153"/>
      <c r="N80" s="153"/>
      <c r="O80" s="153"/>
      <c r="P80" s="7"/>
      <c r="Q80" s="7"/>
      <c r="R80" s="155" t="str">
        <f>B80</f>
        <v>Có nhiều tín hiệu đan xen ảnh hưởng đến bức tranh kinh tế vĩ mô. Việc nới lỏng chính sách tiền tệ hỗ trợ cùng giảm căng thẳng thương mại. Nhưng những lo ngại bảo mật công nghệ và rủi ro tài chính phát sinh. Điều này giúp giảm áp lực thương mại, song công nghệ đối mặt trở ngại. Do đó, bức tranh kinh tế đòi hỏi sự cân bằng trong chính sách vĩ mô.</v>
      </c>
      <c r="S80" s="155"/>
      <c r="T80" s="155"/>
      <c r="U80" s="7"/>
    </row>
    <row r="81" spans="1:34" ht="8.65" customHeight="1" thickBot="1" x14ac:dyDescent="0.4">
      <c r="A81" s="7"/>
      <c r="B81" s="7"/>
      <c r="C81" s="7"/>
      <c r="D81" s="7"/>
      <c r="E81" s="7"/>
      <c r="F81" s="7"/>
      <c r="G81" s="7"/>
      <c r="H81" s="7"/>
      <c r="I81" s="7"/>
      <c r="J81" s="7"/>
      <c r="K81" s="7"/>
      <c r="L81" s="7"/>
      <c r="M81" s="7"/>
      <c r="N81" s="7"/>
      <c r="O81" s="7"/>
      <c r="P81" s="7"/>
    </row>
    <row r="82" spans="1:34" ht="17.25" customHeight="1" x14ac:dyDescent="0.35">
      <c r="A82" s="7"/>
      <c r="B82" s="7"/>
      <c r="C82" s="7"/>
      <c r="D82" s="7"/>
      <c r="E82" s="7"/>
      <c r="F82" s="7"/>
      <c r="G82" s="7"/>
      <c r="H82" s="7"/>
      <c r="I82" s="7"/>
      <c r="J82" s="7"/>
      <c r="K82" s="7"/>
      <c r="L82" s="7"/>
      <c r="M82" s="7"/>
      <c r="N82" s="7"/>
      <c r="O82" s="7"/>
      <c r="P82" s="7"/>
      <c r="R82" s="29" t="str">
        <f>'report cover'!B19</f>
        <v>BÁO CÁO CHIẾN LƯỢC ĐẦU TƯ TUẦN | NGÀY 04/08/2025 - 08/08/2025</v>
      </c>
      <c r="S82" s="30"/>
      <c r="T82" s="31" t="str">
        <f>'report cover'!$C$2 &amp; " |  4  "</f>
        <v xml:space="preserve">PHÒNG MÔI GIỚI VÀ TƯ VẤN ĐẦU TƯ |  4  </v>
      </c>
    </row>
    <row r="83" spans="1:34" ht="16.5" customHeight="1" x14ac:dyDescent="0.35">
      <c r="W83" s="139" t="s">
        <v>193</v>
      </c>
      <c r="X83" s="139"/>
      <c r="Y83" s="139"/>
      <c r="Z83" s="139"/>
      <c r="AA83" s="139"/>
      <c r="AF83" s="146" t="e" vm="4">
        <v>#VALUE!</v>
      </c>
      <c r="AG83" s="146"/>
      <c r="AH83" s="146"/>
    </row>
    <row r="84" spans="1:34" ht="15" thickBot="1" x14ac:dyDescent="0.4">
      <c r="W84" s="139"/>
      <c r="X84" s="139"/>
      <c r="Y84" s="139"/>
      <c r="Z84" s="139"/>
      <c r="AA84" s="139"/>
      <c r="AF84" s="146"/>
      <c r="AG84" s="146"/>
      <c r="AH84" s="146"/>
    </row>
    <row r="85" spans="1:34" ht="12" customHeight="1" thickTop="1" x14ac:dyDescent="0.35">
      <c r="W85" s="131"/>
      <c r="X85" s="131"/>
      <c r="Y85" s="131"/>
      <c r="Z85" s="131"/>
      <c r="AA85" s="131"/>
      <c r="AB85" s="131"/>
      <c r="AC85" s="131"/>
      <c r="AD85" s="131"/>
      <c r="AE85" s="131"/>
      <c r="AF85" s="131"/>
      <c r="AG85" s="131"/>
    </row>
    <row r="86" spans="1:34" x14ac:dyDescent="0.35">
      <c r="W86" s="141" t="s">
        <v>355</v>
      </c>
      <c r="X86" s="141"/>
      <c r="Y86" s="141"/>
      <c r="Z86" s="141"/>
      <c r="AA86" s="141"/>
      <c r="AB86" s="141"/>
      <c r="AC86" s="141"/>
      <c r="AD86" s="141"/>
      <c r="AE86" s="141"/>
      <c r="AF86" s="141"/>
      <c r="AG86" s="141"/>
    </row>
    <row r="87" spans="1:34" ht="17" customHeight="1" x14ac:dyDescent="0.35"/>
    <row r="88" spans="1:34" ht="17" customHeight="1" x14ac:dyDescent="0.35"/>
    <row r="89" spans="1:34" ht="17" customHeight="1" x14ac:dyDescent="0.35"/>
    <row r="90" spans="1:34" ht="17" customHeight="1" x14ac:dyDescent="0.35"/>
    <row r="91" spans="1:34" ht="17" customHeight="1" x14ac:dyDescent="0.35"/>
    <row r="92" spans="1:34" ht="17" customHeight="1" x14ac:dyDescent="0.35"/>
    <row r="93" spans="1:34" ht="17" customHeight="1" x14ac:dyDescent="0.35"/>
    <row r="94" spans="1:34" ht="17" customHeight="1" x14ac:dyDescent="0.35"/>
    <row r="95" spans="1:34" ht="17" customHeight="1" x14ac:dyDescent="0.35"/>
    <row r="96" spans="1:34" ht="17" customHeight="1" x14ac:dyDescent="0.35"/>
    <row r="97" spans="23:43" ht="17" customHeight="1" x14ac:dyDescent="0.35"/>
    <row r="98" spans="23:43" ht="13" customHeight="1" x14ac:dyDescent="0.35">
      <c r="W98" s="154" t="s">
        <v>342</v>
      </c>
      <c r="X98" s="148">
        <f>weekly_omo_data!B12</f>
        <v>45870</v>
      </c>
      <c r="Y98" s="148"/>
      <c r="Z98" s="148">
        <f>weekly_omo_data!D12</f>
        <v>45873</v>
      </c>
      <c r="AA98" s="148"/>
      <c r="AB98" s="148">
        <f>weekly_omo_data!F12</f>
        <v>45874</v>
      </c>
      <c r="AC98" s="148"/>
      <c r="AD98" s="148">
        <f>weekly_omo_data!G12</f>
        <v>45874</v>
      </c>
      <c r="AE98" s="148"/>
      <c r="AF98" s="148">
        <f>weekly_omo_data!J12</f>
        <v>45876</v>
      </c>
      <c r="AG98" s="148"/>
    </row>
    <row r="99" spans="23:43" ht="13" customHeight="1" x14ac:dyDescent="0.35">
      <c r="W99" s="154"/>
      <c r="X99" s="112" t="s">
        <v>343</v>
      </c>
      <c r="Y99" s="112" t="s">
        <v>344</v>
      </c>
      <c r="Z99" s="112" t="s">
        <v>343</v>
      </c>
      <c r="AA99" s="112" t="s">
        <v>344</v>
      </c>
      <c r="AB99" s="112" t="s">
        <v>343</v>
      </c>
      <c r="AC99" s="112" t="s">
        <v>344</v>
      </c>
      <c r="AD99" s="112" t="s">
        <v>343</v>
      </c>
      <c r="AE99" s="112" t="s">
        <v>344</v>
      </c>
      <c r="AF99" s="112" t="s">
        <v>343</v>
      </c>
      <c r="AG99" s="112" t="s">
        <v>344</v>
      </c>
    </row>
    <row r="100" spans="23:43" ht="13" customHeight="1" x14ac:dyDescent="0.35">
      <c r="W100" s="113" t="str" cm="1">
        <f t="array" ref="W100:AG108">IF(weekly_omo_data[] = "", "-", weekly_omo_data[])</f>
        <v>Tín phiếu 7 ngày</v>
      </c>
      <c r="X100" s="114" t="str">
        <v>-</v>
      </c>
      <c r="Y100" s="115" t="str">
        <v>-</v>
      </c>
      <c r="Z100" s="114" t="str">
        <v>-</v>
      </c>
      <c r="AA100" s="115" t="str">
        <v>-</v>
      </c>
      <c r="AB100" s="114" t="str">
        <v>-</v>
      </c>
      <c r="AC100" s="115" t="str">
        <v>-</v>
      </c>
      <c r="AD100" s="114" t="str">
        <v>-</v>
      </c>
      <c r="AE100" s="115" t="str">
        <v>-</v>
      </c>
      <c r="AF100" s="114" t="str">
        <v>-</v>
      </c>
      <c r="AG100" s="115" t="str">
        <v>-</v>
      </c>
    </row>
    <row r="101" spans="23:43" ht="13" customHeight="1" x14ac:dyDescent="0.35">
      <c r="W101" s="116" t="str">
        <v>Tín phiếu 14 ngày</v>
      </c>
      <c r="X101" s="117" t="str">
        <v>-</v>
      </c>
      <c r="Y101" s="115" t="str">
        <v>-</v>
      </c>
      <c r="Z101" s="117" t="str">
        <v>-</v>
      </c>
      <c r="AA101" s="115" t="str">
        <v>-</v>
      </c>
      <c r="AB101" s="117" t="str">
        <v>-</v>
      </c>
      <c r="AC101" s="115" t="str">
        <v>-</v>
      </c>
      <c r="AD101" s="117" t="str">
        <v>-</v>
      </c>
      <c r="AE101" s="115" t="str">
        <v>-</v>
      </c>
      <c r="AF101" s="117" t="str">
        <v>-</v>
      </c>
      <c r="AG101" s="115" t="str">
        <v>-</v>
      </c>
    </row>
    <row r="102" spans="23:43" ht="13" customHeight="1" x14ac:dyDescent="0.35">
      <c r="W102" s="116" t="str">
        <v>Tín phiếu 28 ngày</v>
      </c>
      <c r="X102" s="117" t="str">
        <v>-</v>
      </c>
      <c r="Y102" s="115" t="str">
        <v>-</v>
      </c>
      <c r="Z102" s="117" t="str">
        <v>-</v>
      </c>
      <c r="AA102" s="115" t="str">
        <v>-</v>
      </c>
      <c r="AB102" s="117" t="str">
        <v>-</v>
      </c>
      <c r="AC102" s="115" t="str">
        <v>-</v>
      </c>
      <c r="AD102" s="117" t="str">
        <v>-</v>
      </c>
      <c r="AE102" s="115" t="str">
        <v>-</v>
      </c>
      <c r="AF102" s="117" t="str">
        <v>-</v>
      </c>
      <c r="AG102" s="115" t="str">
        <v>-</v>
      </c>
    </row>
    <row r="103" spans="23:43" ht="13" customHeight="1" x14ac:dyDescent="0.35">
      <c r="W103" s="116" t="str">
        <v>Reversed Repo 7 ngày</v>
      </c>
      <c r="X103" s="117">
        <v>0.04</v>
      </c>
      <c r="Y103" s="115">
        <v>-8028.37</v>
      </c>
      <c r="Z103" s="117">
        <v>0.04</v>
      </c>
      <c r="AA103" s="115">
        <v>-12179.01</v>
      </c>
      <c r="AB103" s="117">
        <v>0.04</v>
      </c>
      <c r="AC103" s="115">
        <v>-9151.23</v>
      </c>
      <c r="AD103" s="117">
        <v>0.04</v>
      </c>
      <c r="AE103" s="115">
        <v>-5952.59</v>
      </c>
      <c r="AF103" s="117">
        <v>0.04</v>
      </c>
      <c r="AG103" s="115">
        <v>-10235.69</v>
      </c>
    </row>
    <row r="104" spans="23:43" ht="13" customHeight="1" x14ac:dyDescent="0.35">
      <c r="W104" s="116" t="str">
        <v>Reversed Repo 14 ngày</v>
      </c>
      <c r="X104" s="117">
        <v>0.04</v>
      </c>
      <c r="Y104" s="115">
        <v>-16955.189999999999</v>
      </c>
      <c r="Z104" s="117">
        <v>0.04</v>
      </c>
      <c r="AA104" s="115">
        <v>-4525.3599999999997</v>
      </c>
      <c r="AB104" s="117">
        <v>0.04</v>
      </c>
      <c r="AC104" s="115">
        <v>-8953.06</v>
      </c>
      <c r="AD104" s="117">
        <v>0.04</v>
      </c>
      <c r="AE104" s="115">
        <v>-12424.62</v>
      </c>
      <c r="AF104" s="117">
        <v>0.04</v>
      </c>
      <c r="AG104" s="115">
        <v>-12756.94</v>
      </c>
    </row>
    <row r="105" spans="23:43" ht="13" customHeight="1" x14ac:dyDescent="0.35">
      <c r="W105" s="116" t="str">
        <v>Reversed Repo 21 ngày</v>
      </c>
      <c r="X105" s="117" t="str">
        <v>-</v>
      </c>
      <c r="Y105" s="115" t="str">
        <v>-</v>
      </c>
      <c r="Z105" s="117" t="str">
        <v>-</v>
      </c>
      <c r="AA105" s="115" t="str">
        <v>-</v>
      </c>
      <c r="AB105" s="117" t="str">
        <v>-</v>
      </c>
      <c r="AC105" s="115" t="str">
        <v>-</v>
      </c>
      <c r="AD105" s="117" t="str">
        <v>-</v>
      </c>
      <c r="AE105" s="115" t="str">
        <v>-</v>
      </c>
      <c r="AF105" s="117" t="str">
        <v>-</v>
      </c>
      <c r="AG105" s="115" t="str">
        <v>-</v>
      </c>
    </row>
    <row r="106" spans="23:43" ht="13" customHeight="1" x14ac:dyDescent="0.35">
      <c r="W106" s="116" t="str">
        <v>Reversed Repo 28 ngày</v>
      </c>
      <c r="X106" s="117">
        <v>0.04</v>
      </c>
      <c r="Y106" s="115">
        <v>-5048.4399999999996</v>
      </c>
      <c r="Z106" s="117">
        <v>0.04</v>
      </c>
      <c r="AA106" s="115">
        <v>-8874.19</v>
      </c>
      <c r="AB106" s="117">
        <v>0.04</v>
      </c>
      <c r="AC106" s="115">
        <v>-1892.63</v>
      </c>
      <c r="AD106" s="117">
        <v>0.04</v>
      </c>
      <c r="AE106" s="115">
        <v>-9088.26</v>
      </c>
      <c r="AF106" s="117">
        <v>0.04</v>
      </c>
      <c r="AG106" s="115">
        <v>-3119.09</v>
      </c>
    </row>
    <row r="107" spans="23:43" ht="13" customHeight="1" x14ac:dyDescent="0.35">
      <c r="W107" s="116" t="str">
        <v>Reversed Repo 35 ngày</v>
      </c>
      <c r="X107" s="117" t="str">
        <v>-</v>
      </c>
      <c r="Y107" s="115" t="str">
        <v>-</v>
      </c>
      <c r="Z107" s="117" t="str">
        <v>-</v>
      </c>
      <c r="AA107" s="115" t="str">
        <v>-</v>
      </c>
      <c r="AB107" s="117" t="str">
        <v>-</v>
      </c>
      <c r="AC107" s="115" t="str">
        <v>-</v>
      </c>
      <c r="AD107" s="117" t="str">
        <v>-</v>
      </c>
      <c r="AE107" s="115" t="str">
        <v>-</v>
      </c>
      <c r="AF107" s="117" t="str">
        <v>-</v>
      </c>
      <c r="AG107" s="115" t="str">
        <v>-</v>
      </c>
    </row>
    <row r="108" spans="23:43" ht="13" customHeight="1" x14ac:dyDescent="0.35">
      <c r="W108" s="118" t="str">
        <v>Reversed Repo 91 ngày</v>
      </c>
      <c r="X108" s="119">
        <v>0.04</v>
      </c>
      <c r="Y108" s="119">
        <v>-944.44</v>
      </c>
      <c r="Z108" s="119">
        <v>0.04</v>
      </c>
      <c r="AA108" s="119">
        <v>0</v>
      </c>
      <c r="AB108" s="119">
        <v>0.04</v>
      </c>
      <c r="AC108" s="119">
        <v>0</v>
      </c>
      <c r="AD108" s="119">
        <v>0.04</v>
      </c>
      <c r="AE108" s="119">
        <v>-1057.4100000000001</v>
      </c>
      <c r="AF108" s="119">
        <v>0.04</v>
      </c>
      <c r="AG108" s="119">
        <v>0</v>
      </c>
    </row>
    <row r="109" spans="23:43" ht="15" thickBot="1" x14ac:dyDescent="0.4">
      <c r="W109" s="150" t="str">
        <f>'report cover'!B20</f>
        <v>*Dữ liệu cập nhật lúc 11:25 ngày 08/08/2025</v>
      </c>
      <c r="X109" s="150"/>
      <c r="Y109" s="150"/>
      <c r="Z109" s="150"/>
      <c r="AA109" s="150"/>
      <c r="AB109" s="150"/>
      <c r="AC109" s="150"/>
      <c r="AD109" s="150"/>
      <c r="AE109" s="150"/>
      <c r="AF109" s="150"/>
      <c r="AG109" s="150"/>
      <c r="AH109" s="107"/>
    </row>
    <row r="110" spans="23:43" x14ac:dyDescent="0.35">
      <c r="W110" s="140" t="str">
        <f>'report cover'!B19</f>
        <v>BÁO CÁO CHIẾN LƯỢC ĐẦU TƯ TUẦN | NGÀY 04/08/2025 - 08/08/2025</v>
      </c>
      <c r="X110" s="140"/>
      <c r="Y110" s="140"/>
      <c r="Z110" s="140"/>
      <c r="AA110" s="140"/>
      <c r="AB110" s="140"/>
      <c r="AC110" s="140"/>
      <c r="AD110" s="142" t="str">
        <f>'report cover'!$C$2 &amp; " |  5  "</f>
        <v xml:space="preserve">PHÒNG MÔI GIỚI VÀ TƯ VẤN ĐẦU TƯ |  5  </v>
      </c>
      <c r="AE110" s="142"/>
      <c r="AF110" s="142"/>
      <c r="AG110" s="142"/>
    </row>
    <row r="111" spans="23:43" ht="14.5" customHeight="1" x14ac:dyDescent="0.35">
      <c r="AJ111" s="139" t="s">
        <v>193</v>
      </c>
      <c r="AK111" s="139"/>
      <c r="AL111" s="139"/>
      <c r="AM111" s="139"/>
      <c r="AN111" s="139"/>
      <c r="AO111" s="104"/>
      <c r="AP111" s="146" t="e" vm="5">
        <v>#VALUE!</v>
      </c>
      <c r="AQ111" s="146"/>
    </row>
    <row r="112" spans="23:43" ht="14.5" customHeight="1" thickBot="1" x14ac:dyDescent="0.4">
      <c r="AJ112" s="139"/>
      <c r="AK112" s="139"/>
      <c r="AL112" s="139"/>
      <c r="AM112" s="139"/>
      <c r="AN112" s="139"/>
      <c r="AO112" s="104"/>
      <c r="AP112" s="146"/>
      <c r="AQ112" s="146"/>
    </row>
    <row r="113" spans="36:53" ht="11" customHeight="1" thickTop="1" x14ac:dyDescent="0.35">
      <c r="AJ113" s="131"/>
      <c r="AK113" s="131"/>
      <c r="AL113" s="131"/>
      <c r="AM113" s="131"/>
      <c r="AN113" s="131"/>
      <c r="AO113" s="131"/>
      <c r="AP113" s="131"/>
    </row>
    <row r="114" spans="36:53" ht="17" customHeight="1" x14ac:dyDescent="0.35">
      <c r="AJ114" s="141" t="s">
        <v>351</v>
      </c>
      <c r="AK114" s="141"/>
      <c r="AL114" s="141"/>
      <c r="AM114" s="141"/>
      <c r="AN114" s="141"/>
      <c r="AO114" s="141"/>
      <c r="AP114" s="141"/>
    </row>
    <row r="116" spans="36:53" ht="14.5" customHeight="1" x14ac:dyDescent="0.35">
      <c r="AJ116" s="149" t="s">
        <v>348</v>
      </c>
      <c r="AK116" s="149"/>
      <c r="AL116" s="149"/>
      <c r="AM116" s="149"/>
      <c r="AN116" s="149"/>
      <c r="AP116" s="106" t="s">
        <v>347</v>
      </c>
    </row>
    <row r="117" spans="36:53" ht="43" customHeight="1" x14ac:dyDescent="0.35"/>
    <row r="118" spans="36:53" ht="43" customHeight="1" x14ac:dyDescent="0.35"/>
    <row r="119" spans="36:53" ht="43" customHeight="1" x14ac:dyDescent="0.35"/>
    <row r="120" spans="36:53" ht="43" customHeight="1" x14ac:dyDescent="0.35"/>
    <row r="121" spans="36:53" ht="14.5" customHeight="1" x14ac:dyDescent="0.35">
      <c r="AJ121" s="149" t="s">
        <v>345</v>
      </c>
      <c r="AK121" s="149"/>
      <c r="AL121" s="149"/>
      <c r="AM121" s="149"/>
      <c r="AN121" s="149"/>
      <c r="AP121" s="106" t="s">
        <v>353</v>
      </c>
    </row>
    <row r="122" spans="36:53" ht="113.5" customHeight="1" x14ac:dyDescent="0.35"/>
    <row r="123" spans="36:53" ht="15" thickBot="1" x14ac:dyDescent="0.4">
      <c r="AJ123" s="150" t="str">
        <f>'report cover'!B20</f>
        <v>*Dữ liệu cập nhật lúc 11:25 ngày 08/08/2025</v>
      </c>
      <c r="AK123" s="150"/>
      <c r="AL123" s="150"/>
      <c r="AM123" s="150"/>
      <c r="AN123" s="150"/>
      <c r="AO123" s="150"/>
      <c r="AP123" s="150"/>
    </row>
    <row r="124" spans="36:53" x14ac:dyDescent="0.35">
      <c r="AJ124" s="120" t="str">
        <f>'report cover'!B19</f>
        <v>BÁO CÁO CHIẾN LƯỢC ĐẦU TƯ TUẦN | NGÀY 04/08/2025 - 08/08/2025</v>
      </c>
      <c r="AK124" s="120"/>
      <c r="AL124" s="120"/>
      <c r="AM124" s="120"/>
      <c r="AN124" s="120"/>
      <c r="AO124" s="108"/>
      <c r="AP124" s="105" t="str">
        <f>'report cover'!$C$2 &amp; " |  6  "</f>
        <v xml:space="preserve">PHÒNG MÔI GIỚI VÀ TƯ VẤN ĐẦU TƯ |  6  </v>
      </c>
    </row>
    <row r="125" spans="36:53" x14ac:dyDescent="0.35">
      <c r="AS125" s="139" t="s">
        <v>193</v>
      </c>
      <c r="AT125" s="139"/>
      <c r="AU125" s="139"/>
      <c r="AV125" s="13"/>
      <c r="AW125" s="13"/>
      <c r="AX125" s="13"/>
      <c r="AY125" s="96"/>
      <c r="AZ125" s="146" t="e" vm="5">
        <v>#VALUE!</v>
      </c>
      <c r="BA125" s="146"/>
    </row>
    <row r="126" spans="36:53" ht="15" thickBot="1" x14ac:dyDescent="0.4">
      <c r="AS126" s="139"/>
      <c r="AT126" s="139"/>
      <c r="AU126" s="139"/>
      <c r="AV126" s="13"/>
      <c r="AW126" s="13"/>
      <c r="AX126" s="13"/>
      <c r="AY126" s="96"/>
      <c r="AZ126" s="146"/>
      <c r="BA126" s="146"/>
    </row>
    <row r="127" spans="36:53" ht="11" customHeight="1" thickTop="1" x14ac:dyDescent="0.35">
      <c r="AS127" s="131"/>
      <c r="AT127" s="131"/>
      <c r="AU127" s="131"/>
      <c r="AV127" s="131"/>
      <c r="AW127" s="131"/>
      <c r="AX127" s="131"/>
      <c r="AY127" s="131"/>
      <c r="AZ127" s="131"/>
    </row>
    <row r="128" spans="36:53" ht="17.5" customHeight="1" x14ac:dyDescent="0.35">
      <c r="AS128" s="141" t="s">
        <v>312</v>
      </c>
      <c r="AT128" s="141"/>
      <c r="AU128" s="141"/>
      <c r="AV128" s="141"/>
      <c r="AW128" s="141"/>
      <c r="AX128" s="141"/>
      <c r="AY128" s="141"/>
      <c r="AZ128" s="141"/>
    </row>
    <row r="129" spans="45:52" ht="11" customHeight="1" x14ac:dyDescent="0.35">
      <c r="AU129" s="109"/>
      <c r="AZ129" s="2"/>
    </row>
    <row r="130" spans="45:52" ht="16" customHeight="1" x14ac:dyDescent="0.35">
      <c r="AS130" s="128" t="s">
        <v>303</v>
      </c>
      <c r="AT130" s="123" t="s">
        <v>309</v>
      </c>
      <c r="AU130" s="124" t="s">
        <v>304</v>
      </c>
      <c r="AV130" s="125" t="s">
        <v>305</v>
      </c>
      <c r="AW130" s="126" t="s">
        <v>306</v>
      </c>
      <c r="AX130" s="126" t="s">
        <v>307</v>
      </c>
      <c r="AY130" s="122" t="s">
        <v>301</v>
      </c>
      <c r="AZ130" s="127" t="s">
        <v>302</v>
      </c>
    </row>
    <row r="131" spans="45:52" ht="17.5" customHeight="1" x14ac:dyDescent="0.35">
      <c r="AS131" s="99" t="str" cm="1">
        <f t="array" ref="AS131:AZ147" xml:space="preserve"> _xlfn.CHOOSECOLS(weekly_other_data[], 8, 7, 2, 3, 4, 5, 6, 1)</f>
        <v>Vàng thế giới</v>
      </c>
      <c r="AT131" s="101" t="str">
        <v>Kinh loại quý</v>
      </c>
      <c r="AU131" s="111">
        <v>3391.586181640625</v>
      </c>
      <c r="AV131" s="70">
        <v>-3.4396613243259377E-4</v>
      </c>
      <c r="AW131" s="70">
        <v>1.0216673261126186E-2</v>
      </c>
      <c r="AX131" s="70">
        <v>1.2759869915318411E-2</v>
      </c>
      <c r="AY131" s="101" t="str">
        <v>USD/ounce</v>
      </c>
      <c r="AZ131" s="98">
        <v>45877</v>
      </c>
    </row>
    <row r="132" spans="45:52" ht="17.5" customHeight="1" x14ac:dyDescent="0.35">
      <c r="AS132" s="100" t="str">
        <v>Vàng trong nước</v>
      </c>
      <c r="AT132" s="102" t="str">
        <v>Kim loại quý</v>
      </c>
      <c r="AU132" s="110">
        <v>124000</v>
      </c>
      <c r="AV132" s="70">
        <v>-8.058017727639033E-4</v>
      </c>
      <c r="AW132" s="70">
        <v>2.1416803953871577E-2</v>
      </c>
      <c r="AX132" s="70">
        <v>2.4793388429751984E-2</v>
      </c>
      <c r="AY132" s="102" t="str">
        <v>Triệu VNĐ/lượng</v>
      </c>
      <c r="AZ132" s="103">
        <v>45876</v>
      </c>
    </row>
    <row r="133" spans="45:52" ht="17.5" customHeight="1" x14ac:dyDescent="0.35">
      <c r="AS133" s="100" t="str">
        <v>Bitcoin</v>
      </c>
      <c r="AT133" s="102" t="str">
        <v>Tiền mã hoá</v>
      </c>
      <c r="AU133" s="110">
        <v>116827.7109375</v>
      </c>
      <c r="AV133" s="70">
        <v>-5.7681475547952665E-3</v>
      </c>
      <c r="AW133" s="70">
        <v>2.2795479438619148E-2</v>
      </c>
      <c r="AX133" s="70">
        <v>-1.0006031742017529E-2</v>
      </c>
      <c r="AY133" s="102" t="str">
        <v>USD</v>
      </c>
      <c r="AZ133" s="103">
        <v>45877</v>
      </c>
    </row>
    <row r="134" spans="45:52" ht="17.5" customHeight="1" x14ac:dyDescent="0.35">
      <c r="AS134" s="100" t="str">
        <v>Etherum</v>
      </c>
      <c r="AT134" s="102" t="str">
        <v>Tiền mã hoá</v>
      </c>
      <c r="AU134" s="110">
        <v>3920.03857421875</v>
      </c>
      <c r="AV134" s="70">
        <v>1.5145148228905558E-3</v>
      </c>
      <c r="AW134" s="70">
        <v>0.12077537813002071</v>
      </c>
      <c r="AX134" s="70">
        <v>0.10534073784942732</v>
      </c>
      <c r="AY134" s="102" t="str">
        <v>USD</v>
      </c>
      <c r="AZ134" s="103">
        <v>45877</v>
      </c>
    </row>
    <row r="135" spans="45:52" ht="17.5" customHeight="1" x14ac:dyDescent="0.35">
      <c r="AS135" s="100" t="str">
        <v>Chỉ số DXY</v>
      </c>
      <c r="AT135" s="102" t="str">
        <v>Tỷ giá</v>
      </c>
      <c r="AU135" s="97">
        <v>98.08300725104128</v>
      </c>
      <c r="AV135" s="70">
        <v>8.7861092178953548E-4</v>
      </c>
      <c r="AW135" s="70">
        <v>-5.9084638037772974E-3</v>
      </c>
      <c r="AX135" s="70">
        <v>-3.9227038533753422E-3</v>
      </c>
      <c r="AY135" s="102" t="str">
        <v>Point</v>
      </c>
      <c r="AZ135" s="103">
        <v>45877</v>
      </c>
    </row>
    <row r="136" spans="45:52" ht="17.5" customHeight="1" x14ac:dyDescent="0.35">
      <c r="AS136" s="100" t="str">
        <v>Dầu WTI</v>
      </c>
      <c r="AT136" s="102" t="str">
        <v>Năng lượng</v>
      </c>
      <c r="AU136" s="97">
        <v>62.040000915527344</v>
      </c>
      <c r="AV136" s="70">
        <v>-9.6614428450836343E-4</v>
      </c>
      <c r="AW136" s="70">
        <v>-3.649632701345995E-2</v>
      </c>
      <c r="AX136" s="70">
        <v>-4.2149079342762463E-2</v>
      </c>
      <c r="AY136" s="102" t="str">
        <v>USD/thùng</v>
      </c>
      <c r="AZ136" s="103">
        <v>45877</v>
      </c>
    </row>
    <row r="137" spans="45:52" ht="17.5" customHeight="1" x14ac:dyDescent="0.35">
      <c r="AS137" s="100" t="str">
        <v>Khí tự nhiên</v>
      </c>
      <c r="AT137" s="102" t="str">
        <v>Năng lượng</v>
      </c>
      <c r="AU137" s="110">
        <v>4.1719999313354492</v>
      </c>
      <c r="AV137" s="70">
        <v>2.1618602673587617E-3</v>
      </c>
      <c r="AW137" s="70">
        <v>-5.008325602119279E-3</v>
      </c>
      <c r="AX137" s="70">
        <v>0.17720091333692989</v>
      </c>
      <c r="AY137" s="102" t="str">
        <v>USD/MMBtu</v>
      </c>
      <c r="AZ137" s="103">
        <v>45876</v>
      </c>
    </row>
    <row r="138" spans="45:52" ht="17.5" customHeight="1" x14ac:dyDescent="0.35">
      <c r="AS138" s="100" t="str">
        <v>Quặng sắt</v>
      </c>
      <c r="AT138" s="102" t="str">
        <v>Vật liệu xây dựng</v>
      </c>
      <c r="AU138" s="97">
        <v>785.67</v>
      </c>
      <c r="AV138" s="70">
        <v>-3.6649081870752109E-3</v>
      </c>
      <c r="AW138" s="70">
        <v>-6.9954974434649486E-4</v>
      </c>
      <c r="AX138" s="70">
        <v>8.2775082775081721E-3</v>
      </c>
      <c r="AY138" s="102" t="str">
        <v>CNY/tấn</v>
      </c>
      <c r="AZ138" s="103">
        <v>45876</v>
      </c>
    </row>
    <row r="139" spans="45:52" ht="17.5" customHeight="1" x14ac:dyDescent="0.35">
      <c r="AS139" s="100" t="str">
        <v>Thép HRC</v>
      </c>
      <c r="AT139" s="102" t="str">
        <v>Vật liệu xây dựng</v>
      </c>
      <c r="AU139" s="97">
        <v>3496.67</v>
      </c>
      <c r="AV139" s="70">
        <v>0</v>
      </c>
      <c r="AW139" s="70">
        <v>-3.7977207977207827E-3</v>
      </c>
      <c r="AX139" s="70">
        <v>6.2817629179331425E-2</v>
      </c>
      <c r="AY139" s="102" t="str">
        <v>CNY/tấn</v>
      </c>
      <c r="AZ139" s="103">
        <v>45875</v>
      </c>
    </row>
    <row r="140" spans="45:52" ht="17.5" customHeight="1" x14ac:dyDescent="0.35">
      <c r="AS140" s="100" t="str">
        <v>Phốt pho vàng</v>
      </c>
      <c r="AT140" s="102" t="str">
        <v>Hóa chất</v>
      </c>
      <c r="AU140" s="110">
        <v>22779.33</v>
      </c>
      <c r="AV140" s="70">
        <v>5.0000000000001155E-3</v>
      </c>
      <c r="AW140" s="70">
        <v>2.0533578244702477E-2</v>
      </c>
      <c r="AX140" s="70">
        <v>-2.1901650201736622E-3</v>
      </c>
      <c r="AY140" s="102" t="str">
        <v>CNY/tấn</v>
      </c>
      <c r="AZ140" s="103">
        <v>45875</v>
      </c>
    </row>
    <row r="141" spans="45:52" ht="17.5" customHeight="1" x14ac:dyDescent="0.35">
      <c r="AS141" s="100" t="str">
        <v>Hạt nhựa PVC</v>
      </c>
      <c r="AT141" s="102" t="str">
        <v>Hóa chất</v>
      </c>
      <c r="AU141" s="110">
        <v>4827</v>
      </c>
      <c r="AV141" s="70">
        <v>1.2445550715618481E-3</v>
      </c>
      <c r="AW141" s="70">
        <v>-8.6260012322858515E-3</v>
      </c>
      <c r="AX141" s="70">
        <v>1.2374161073825496E-2</v>
      </c>
      <c r="AY141" s="102" t="str">
        <v>CNY/tấn</v>
      </c>
      <c r="AZ141" s="103">
        <v>45875</v>
      </c>
    </row>
    <row r="142" spans="45:52" ht="17.5" customHeight="1" x14ac:dyDescent="0.35">
      <c r="AS142" s="100" t="str">
        <v>Urê</v>
      </c>
      <c r="AT142" s="102" t="str">
        <v>Hóa chất</v>
      </c>
      <c r="AU142" s="97">
        <v>490.5</v>
      </c>
      <c r="AV142" s="70">
        <v>-4.0609137055837019E-3</v>
      </c>
      <c r="AW142" s="70">
        <v>4.8076923076923128E-2</v>
      </c>
      <c r="AX142" s="70">
        <v>6.7464635473340584E-2</v>
      </c>
      <c r="AY142" s="102" t="str">
        <v>USD/tấn</v>
      </c>
      <c r="AZ142" s="103">
        <v>45875</v>
      </c>
    </row>
    <row r="143" spans="45:52" ht="17.5" customHeight="1" x14ac:dyDescent="0.35">
      <c r="AS143" s="100" t="str">
        <v>Cao su</v>
      </c>
      <c r="AT143" s="102" t="str">
        <v>Hóa chất</v>
      </c>
      <c r="AU143" s="110">
        <v>2156.1565106273379</v>
      </c>
      <c r="AV143" s="70">
        <v>-8.1275398562049572E-3</v>
      </c>
      <c r="AW143" s="70">
        <v>5.7052297939779173E-3</v>
      </c>
      <c r="AX143" s="70">
        <v>1.2767315671879942E-2</v>
      </c>
      <c r="AY143" s="102" t="str">
        <v>USD/tấn</v>
      </c>
      <c r="AZ143" s="103">
        <v>45874</v>
      </c>
    </row>
    <row r="144" spans="45:52" ht="17.5" customHeight="1" x14ac:dyDescent="0.35">
      <c r="AS144" s="100" t="str">
        <v>Sợi cotton</v>
      </c>
      <c r="AT144" s="102" t="str">
        <v>Thực phẩm</v>
      </c>
      <c r="AU144" s="110">
        <v>19890</v>
      </c>
      <c r="AV144" s="70">
        <v>-7.5357950263754692E-4</v>
      </c>
      <c r="AW144" s="70">
        <v>3.2786885245901232E-3</v>
      </c>
      <c r="AX144" s="70">
        <v>-5.7485628592851556E-3</v>
      </c>
      <c r="AY144" s="102" t="str">
        <v>CNY/tấn</v>
      </c>
      <c r="AZ144" s="103">
        <v>45874</v>
      </c>
    </row>
    <row r="145" spans="1:52" ht="17.5" customHeight="1" x14ac:dyDescent="0.35">
      <c r="AS145" s="100" t="str">
        <v>Đường</v>
      </c>
      <c r="AT145" s="102" t="str">
        <v>Thực phẩm</v>
      </c>
      <c r="AU145" s="97">
        <v>462.5</v>
      </c>
      <c r="AV145" s="70">
        <v>8.6561350357050593E-4</v>
      </c>
      <c r="AW145" s="70">
        <v>-1.1329628046173656E-2</v>
      </c>
      <c r="AX145" s="70">
        <v>-4.1450777202072575E-2</v>
      </c>
      <c r="AY145" s="102" t="str">
        <v>USD/tấn</v>
      </c>
      <c r="AZ145" s="103">
        <v>45875</v>
      </c>
    </row>
    <row r="146" spans="1:52" ht="17.5" customHeight="1" x14ac:dyDescent="0.35">
      <c r="AS146" s="100" t="str">
        <v>Thị heo hơi</v>
      </c>
      <c r="AT146" s="102" t="str">
        <v>Thực phẩm</v>
      </c>
      <c r="AU146" s="110">
        <v>62166.67</v>
      </c>
      <c r="AV146" s="70">
        <v>0</v>
      </c>
      <c r="AW146" s="70">
        <v>0</v>
      </c>
      <c r="AX146" s="70">
        <v>-6.7499996625000169E-2</v>
      </c>
      <c r="AY146" s="102" t="str">
        <v>VNĐ/kg</v>
      </c>
      <c r="AZ146" s="103">
        <v>45876</v>
      </c>
    </row>
    <row r="147" spans="1:52" ht="17.5" customHeight="1" x14ac:dyDescent="0.35">
      <c r="AS147" s="100" t="str">
        <v>Gạo xuất khẩu</v>
      </c>
      <c r="AT147" s="102" t="str">
        <v>Thực phẩm</v>
      </c>
      <c r="AU147" s="110">
        <v>9100</v>
      </c>
      <c r="AV147" s="70">
        <v>0</v>
      </c>
      <c r="AW147" s="70">
        <v>0</v>
      </c>
      <c r="AX147" s="70">
        <v>-4.2105263157894757E-2</v>
      </c>
      <c r="AY147" s="102" t="str">
        <v>VNĐ/tấn</v>
      </c>
      <c r="AZ147" s="103">
        <v>45868</v>
      </c>
    </row>
    <row r="148" spans="1:52" ht="18" customHeight="1" thickBot="1" x14ac:dyDescent="0.4">
      <c r="AS148" s="147" t="str">
        <f>'report cover'!B20</f>
        <v>*Dữ liệu cập nhật lúc 11:25 ngày 08/08/2025</v>
      </c>
      <c r="AT148" s="147"/>
      <c r="AU148" s="147"/>
      <c r="AV148" s="147"/>
      <c r="AW148" s="147"/>
      <c r="AX148" s="147"/>
      <c r="AY148" s="147"/>
      <c r="AZ148" s="147"/>
    </row>
    <row r="149" spans="1:52" ht="17" customHeight="1" x14ac:dyDescent="0.35">
      <c r="AS149" s="140" t="str">
        <f>'report cover'!B19</f>
        <v>BÁO CÁO CHIẾN LƯỢC ĐẦU TƯ TUẦN | NGÀY 04/08/2025 - 08/08/2025</v>
      </c>
      <c r="AT149" s="140"/>
      <c r="AU149" s="140"/>
      <c r="AV149" s="95"/>
      <c r="AW149" s="142" t="str">
        <f>'report cover'!$C$2 &amp; " |  7  "</f>
        <v xml:space="preserve">PHÒNG MÔI GIỚI VÀ TƯ VẤN ĐẦU TƯ |  7  </v>
      </c>
      <c r="AX149" s="142"/>
      <c r="AY149" s="142"/>
      <c r="AZ149" s="142"/>
    </row>
    <row r="158" spans="1:52" x14ac:dyDescent="0.35">
      <c r="A158" s="20"/>
      <c r="B158" s="20"/>
      <c r="C158" s="20"/>
      <c r="D158" s="20"/>
      <c r="E158" s="20"/>
      <c r="F158" s="20"/>
      <c r="G158" s="20"/>
      <c r="H158" s="20"/>
      <c r="I158" s="20"/>
      <c r="J158" s="20"/>
      <c r="K158" s="20"/>
      <c r="L158" s="20"/>
      <c r="M158" s="20"/>
      <c r="N158" s="20"/>
      <c r="O158" s="20"/>
      <c r="P158" s="20"/>
      <c r="Q158" s="20"/>
      <c r="S158" s="20"/>
      <c r="T158" s="20"/>
      <c r="U158" s="20"/>
    </row>
  </sheetData>
  <mergeCells count="48">
    <mergeCell ref="B39:O39"/>
    <mergeCell ref="B80:O80"/>
    <mergeCell ref="W98:W99"/>
    <mergeCell ref="X98:Y98"/>
    <mergeCell ref="Z98:AA98"/>
    <mergeCell ref="B42:F43"/>
    <mergeCell ref="B45:O45"/>
    <mergeCell ref="B70:H70"/>
    <mergeCell ref="L70:O70"/>
    <mergeCell ref="B65:O68"/>
    <mergeCell ref="B69:O69"/>
    <mergeCell ref="T71:U72"/>
    <mergeCell ref="N42:P43"/>
    <mergeCell ref="W83:AA84"/>
    <mergeCell ref="R39:T39"/>
    <mergeCell ref="R80:T80"/>
    <mergeCell ref="R71:R72"/>
    <mergeCell ref="AS149:AU149"/>
    <mergeCell ref="AS125:AU126"/>
    <mergeCell ref="R65:T68"/>
    <mergeCell ref="W86:AG86"/>
    <mergeCell ref="AJ116:AN116"/>
    <mergeCell ref="AP111:AQ112"/>
    <mergeCell ref="AF83:AH84"/>
    <mergeCell ref="AW149:AZ149"/>
    <mergeCell ref="AS128:AZ128"/>
    <mergeCell ref="AS148:AZ148"/>
    <mergeCell ref="AB98:AC98"/>
    <mergeCell ref="AD98:AE98"/>
    <mergeCell ref="AF98:AG98"/>
    <mergeCell ref="AJ121:AN121"/>
    <mergeCell ref="AZ125:BA126"/>
    <mergeCell ref="W109:AG109"/>
    <mergeCell ref="AJ114:AP114"/>
    <mergeCell ref="AJ111:AN112"/>
    <mergeCell ref="AJ123:AP123"/>
    <mergeCell ref="W110:AC110"/>
    <mergeCell ref="AD110:AG110"/>
    <mergeCell ref="B1:F2"/>
    <mergeCell ref="R30:R31"/>
    <mergeCell ref="B29:H29"/>
    <mergeCell ref="B4:O4"/>
    <mergeCell ref="L29:O29"/>
    <mergeCell ref="B24:O27"/>
    <mergeCell ref="B28:O28"/>
    <mergeCell ref="R24:T27"/>
    <mergeCell ref="N1:P2"/>
    <mergeCell ref="T30:U31"/>
  </mergeCells>
  <conditionalFormatting sqref="C7:E7">
    <cfRule type="expression" dxfId="95" priority="72">
      <formula>C7&lt;0</formula>
    </cfRule>
    <cfRule type="expression" dxfId="94" priority="73">
      <formula>C7&gt;=0</formula>
    </cfRule>
  </conditionalFormatting>
  <conditionalFormatting sqref="C16:E16">
    <cfRule type="expression" dxfId="93" priority="66">
      <formula>C16&lt;0</formula>
    </cfRule>
    <cfRule type="expression" dxfId="92" priority="67">
      <formula>C16&gt;=0</formula>
    </cfRule>
  </conditionalFormatting>
  <conditionalFormatting sqref="C48:E48">
    <cfRule type="expression" dxfId="91" priority="60">
      <formula>C48&lt;0</formula>
    </cfRule>
    <cfRule type="expression" dxfId="90" priority="61">
      <formula>C48&gt;=0</formula>
    </cfRule>
  </conditionalFormatting>
  <conditionalFormatting sqref="C57:E57">
    <cfRule type="expression" dxfId="89" priority="58">
      <formula>C57&lt;0</formula>
    </cfRule>
    <cfRule type="expression" dxfId="88" priority="59">
      <formula>C57&gt;=0</formula>
    </cfRule>
  </conditionalFormatting>
  <conditionalFormatting sqref="H7:J7">
    <cfRule type="expression" dxfId="87" priority="70">
      <formula>H7&lt;0</formula>
    </cfRule>
    <cfRule type="expression" dxfId="86" priority="71">
      <formula>H7&gt;=0</formula>
    </cfRule>
  </conditionalFormatting>
  <conditionalFormatting sqref="H16:J16">
    <cfRule type="expression" dxfId="85" priority="64">
      <formula>H16&lt;0</formula>
    </cfRule>
    <cfRule type="expression" dxfId="84" priority="65">
      <formula>H16&gt;=0</formula>
    </cfRule>
  </conditionalFormatting>
  <conditionalFormatting sqref="H48:J48">
    <cfRule type="expression" dxfId="83" priority="56">
      <formula>H48&lt;0</formula>
    </cfRule>
    <cfRule type="expression" dxfId="82" priority="57">
      <formula>H48&gt;=0</formula>
    </cfRule>
  </conditionalFormatting>
  <conditionalFormatting sqref="H57:J57">
    <cfRule type="expression" dxfId="81" priority="52">
      <formula>H57&lt;0</formula>
    </cfRule>
    <cfRule type="expression" dxfId="80" priority="53">
      <formula>H57&gt;=0</formula>
    </cfRule>
  </conditionalFormatting>
  <conditionalFormatting sqref="M7:O7">
    <cfRule type="expression" dxfId="79" priority="68">
      <formula>M7&lt;0</formula>
    </cfRule>
    <cfRule type="expression" dxfId="78" priority="69">
      <formula>M7&gt;=0</formula>
    </cfRule>
  </conditionalFormatting>
  <conditionalFormatting sqref="M16:O16">
    <cfRule type="expression" dxfId="77" priority="62">
      <formula>M16&lt;0</formula>
    </cfRule>
    <cfRule type="expression" dxfId="76" priority="63">
      <formula>M16&gt;=0</formula>
    </cfRule>
  </conditionalFormatting>
  <conditionalFormatting sqref="M48:O48">
    <cfRule type="expression" dxfId="75" priority="54">
      <formula>M48&lt;0</formula>
    </cfRule>
    <cfRule type="expression" dxfId="74" priority="55">
      <formula>M48&gt;=0</formula>
    </cfRule>
  </conditionalFormatting>
  <conditionalFormatting sqref="M57:O57">
    <cfRule type="expression" dxfId="73" priority="50">
      <formula>M57&lt;0</formula>
    </cfRule>
    <cfRule type="expression" dxfId="72" priority="51">
      <formula>M57&gt;=0</formula>
    </cfRule>
  </conditionalFormatting>
  <conditionalFormatting sqref="S34:S38">
    <cfRule type="expression" dxfId="71" priority="35">
      <formula>S34="Trung lập"</formula>
    </cfRule>
    <cfRule type="expression" dxfId="70" priority="36">
      <formula>S34="Tiêu cực"</formula>
    </cfRule>
    <cfRule type="expression" dxfId="69" priority="37">
      <formula>S34="Tích cực"</formula>
    </cfRule>
  </conditionalFormatting>
  <conditionalFormatting sqref="S75:S79">
    <cfRule type="expression" dxfId="68" priority="20">
      <formula>S75="Trung lập"</formula>
    </cfRule>
    <cfRule type="expression" dxfId="67" priority="21">
      <formula>S75="Tiêu cực"</formula>
    </cfRule>
    <cfRule type="expression" dxfId="66" priority="22">
      <formula>S75="Tích cực"</formula>
    </cfRule>
  </conditionalFormatting>
  <conditionalFormatting sqref="Y100:Y108">
    <cfRule type="expression" dxfId="65" priority="13">
      <formula>Y100="-"</formula>
    </cfRule>
    <cfRule type="expression" dxfId="64" priority="14">
      <formula>Y100&lt;0</formula>
    </cfRule>
    <cfRule type="expression" dxfId="63" priority="15">
      <formula>Y100&gt;0</formula>
    </cfRule>
  </conditionalFormatting>
  <conditionalFormatting sqref="AA100:AA108">
    <cfRule type="expression" dxfId="62" priority="10">
      <formula>AA100="-"</formula>
    </cfRule>
    <cfRule type="expression" dxfId="61" priority="11">
      <formula>AA100&lt;0</formula>
    </cfRule>
    <cfRule type="expression" dxfId="60" priority="12">
      <formula>AA100&gt;0</formula>
    </cfRule>
  </conditionalFormatting>
  <conditionalFormatting sqref="AC100:AC108">
    <cfRule type="expression" dxfId="59" priority="7">
      <formula>AC100="-"</formula>
    </cfRule>
    <cfRule type="expression" dxfId="58" priority="8">
      <formula>AC100&lt;0</formula>
    </cfRule>
    <cfRule type="expression" dxfId="57" priority="9">
      <formula>AC100&gt;0</formula>
    </cfRule>
  </conditionalFormatting>
  <conditionalFormatting sqref="AE100:AE108">
    <cfRule type="expression" dxfId="56" priority="4">
      <formula>AE100="-"</formula>
    </cfRule>
    <cfRule type="expression" dxfId="55" priority="5">
      <formula>AE100&lt;0</formula>
    </cfRule>
    <cfRule type="expression" dxfId="54" priority="6">
      <formula>AE100&gt;0</formula>
    </cfRule>
  </conditionalFormatting>
  <conditionalFormatting sqref="AG100:AG108">
    <cfRule type="expression" dxfId="53" priority="1">
      <formula>AG100="-"</formula>
    </cfRule>
    <cfRule type="expression" dxfId="52" priority="2">
      <formula>AG100&lt;0</formula>
    </cfRule>
    <cfRule type="expression" dxfId="51" priority="3">
      <formula>AG100&gt;0</formula>
    </cfRule>
  </conditionalFormatting>
  <conditionalFormatting sqref="AV131:AX147">
    <cfRule type="expression" dxfId="50" priority="18">
      <formula>AV131&lt;0</formula>
    </cfRule>
    <cfRule type="expression" dxfId="49" priority="19">
      <formula>AV131&gt;=0</formula>
    </cfRule>
  </conditionalFormatting>
  <printOptions horizontalCentered="1" verticalCentered="1"/>
  <pageMargins left="0" right="0" top="0" bottom="0" header="0" footer="0"/>
  <pageSetup paperSize="11" orientation="landscape" r:id="rId1"/>
  <colBreaks count="1" manualBreakCount="1">
    <brk id="16"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03F57-69B2-44C5-B653-911B0BB3A964}">
  <dimension ref="A1:O25"/>
  <sheetViews>
    <sheetView workbookViewId="0">
      <selection activeCell="E37" sqref="E37"/>
    </sheetView>
  </sheetViews>
  <sheetFormatPr defaultRowHeight="14.5" x14ac:dyDescent="0.35"/>
  <cols>
    <col min="1" max="1" width="15.54296875" bestFit="1" customWidth="1"/>
    <col min="2" max="2" width="10.1796875" bestFit="1" customWidth="1"/>
    <col min="3" max="4" width="10.6328125" bestFit="1" customWidth="1"/>
    <col min="5" max="5" width="16.90625" bestFit="1" customWidth="1"/>
    <col min="6" max="6" width="11.453125" bestFit="1" customWidth="1"/>
    <col min="7" max="7" width="19.54296875" bestFit="1" customWidth="1"/>
    <col min="8" max="8" width="10.81640625" bestFit="1" customWidth="1"/>
    <col min="9" max="9" width="20" bestFit="1" customWidth="1"/>
    <col min="10" max="10" width="16.08984375" bestFit="1" customWidth="1"/>
    <col min="11" max="11" width="15.1796875" bestFit="1" customWidth="1"/>
    <col min="12" max="12" width="20.6328125" bestFit="1" customWidth="1"/>
    <col min="13" max="13" width="20.1796875" bestFit="1" customWidth="1"/>
    <col min="14" max="14" width="23.36328125" bestFit="1" customWidth="1"/>
    <col min="15" max="15" width="23.7265625" bestFit="1" customWidth="1"/>
  </cols>
  <sheetData>
    <row r="1" spans="1:15" x14ac:dyDescent="0.35">
      <c r="A1" t="s">
        <v>19</v>
      </c>
      <c r="B1" t="s">
        <v>266</v>
      </c>
      <c r="C1" t="s">
        <v>334</v>
      </c>
      <c r="D1" t="s">
        <v>335</v>
      </c>
      <c r="E1" t="s">
        <v>267</v>
      </c>
      <c r="F1" t="s">
        <v>268</v>
      </c>
      <c r="G1" t="s">
        <v>269</v>
      </c>
      <c r="H1" t="s">
        <v>270</v>
      </c>
      <c r="I1" t="s">
        <v>271</v>
      </c>
      <c r="J1" t="s">
        <v>336</v>
      </c>
      <c r="K1" t="s">
        <v>337</v>
      </c>
      <c r="L1" t="s">
        <v>338</v>
      </c>
      <c r="M1" t="s">
        <v>339</v>
      </c>
      <c r="N1" t="s">
        <v>340</v>
      </c>
      <c r="O1" t="s">
        <v>341</v>
      </c>
    </row>
    <row r="2" spans="1:15" x14ac:dyDescent="0.35">
      <c r="A2" s="1">
        <v>45876</v>
      </c>
      <c r="B2">
        <v>5.4800000000000001E-2</v>
      </c>
      <c r="C2">
        <v>5.2600000000000001E-2</v>
      </c>
      <c r="D2">
        <v>5.5100000000000003E-2</v>
      </c>
      <c r="E2">
        <v>25228</v>
      </c>
      <c r="F2">
        <v>26489.4</v>
      </c>
      <c r="G2">
        <v>26400</v>
      </c>
      <c r="H2">
        <v>23966.6</v>
      </c>
      <c r="I2">
        <v>26480</v>
      </c>
      <c r="J2">
        <v>26111.72</v>
      </c>
      <c r="K2">
        <v>-30539.22</v>
      </c>
      <c r="L2">
        <v>-4427.5</v>
      </c>
      <c r="M2">
        <v>0</v>
      </c>
      <c r="N2">
        <v>210350.6</v>
      </c>
      <c r="O2">
        <v>210350.6</v>
      </c>
    </row>
    <row r="3" spans="1:15" x14ac:dyDescent="0.35">
      <c r="A3" s="1">
        <v>45875</v>
      </c>
      <c r="B3">
        <v>5.4800000000000001E-2</v>
      </c>
      <c r="C3">
        <v>5.2600000000000001E-2</v>
      </c>
      <c r="D3">
        <v>5.5100000000000003E-2</v>
      </c>
      <c r="E3">
        <v>25239</v>
      </c>
      <c r="F3">
        <v>26500.95</v>
      </c>
      <c r="G3">
        <v>26400</v>
      </c>
      <c r="H3">
        <v>23977.05</v>
      </c>
      <c r="I3">
        <v>26480</v>
      </c>
      <c r="J3">
        <v>28522.880000000001</v>
      </c>
      <c r="K3">
        <v>-26706.35</v>
      </c>
      <c r="L3">
        <v>1816.5300000000025</v>
      </c>
      <c r="M3">
        <v>0</v>
      </c>
      <c r="N3">
        <v>214778.1</v>
      </c>
      <c r="O3">
        <v>214778.1</v>
      </c>
    </row>
    <row r="4" spans="1:15" x14ac:dyDescent="0.35">
      <c r="A4" s="1">
        <v>45874</v>
      </c>
      <c r="B4">
        <v>5.4800000000000001E-2</v>
      </c>
      <c r="C4">
        <v>5.2400000000000002E-2</v>
      </c>
      <c r="D4">
        <v>5.3600000000000002E-2</v>
      </c>
      <c r="E4">
        <v>25232</v>
      </c>
      <c r="F4">
        <v>26493.599999999999</v>
      </c>
      <c r="G4">
        <v>26420</v>
      </c>
      <c r="H4">
        <v>23970.400000000001</v>
      </c>
      <c r="I4">
        <v>26480</v>
      </c>
      <c r="J4">
        <v>19996.919999999998</v>
      </c>
      <c r="K4">
        <v>-22865.4</v>
      </c>
      <c r="L4">
        <v>-2868.4800000000032</v>
      </c>
      <c r="M4">
        <v>0</v>
      </c>
      <c r="N4">
        <v>212961.57</v>
      </c>
      <c r="O4">
        <v>212961.57</v>
      </c>
    </row>
    <row r="5" spans="1:15" x14ac:dyDescent="0.35">
      <c r="A5" s="1">
        <v>45873</v>
      </c>
      <c r="B5">
        <v>5.2200000000000003E-2</v>
      </c>
      <c r="C5">
        <v>4.82E-2</v>
      </c>
      <c r="D5">
        <v>5.1299999999999998E-2</v>
      </c>
      <c r="E5">
        <v>25219</v>
      </c>
      <c r="F5">
        <v>26479.95</v>
      </c>
      <c r="G5">
        <v>26420</v>
      </c>
      <c r="H5">
        <v>23958.05</v>
      </c>
      <c r="I5">
        <v>26480</v>
      </c>
      <c r="J5">
        <v>25578.560000000001</v>
      </c>
      <c r="K5">
        <v>-18853.62</v>
      </c>
      <c r="L5">
        <v>6724.9400000000023</v>
      </c>
      <c r="M5">
        <v>0</v>
      </c>
      <c r="N5">
        <v>215830.05</v>
      </c>
      <c r="O5">
        <v>215830.05</v>
      </c>
    </row>
    <row r="6" spans="1:15" x14ac:dyDescent="0.35">
      <c r="A6" s="1">
        <v>45870</v>
      </c>
      <c r="B6">
        <v>5.3600000000000002E-2</v>
      </c>
      <c r="C6">
        <v>4.5100000000000001E-2</v>
      </c>
      <c r="D6">
        <v>5.4600000000000003E-2</v>
      </c>
      <c r="E6">
        <v>25249</v>
      </c>
      <c r="F6">
        <v>26511.45</v>
      </c>
      <c r="G6">
        <v>26380</v>
      </c>
      <c r="H6">
        <v>23986.55</v>
      </c>
      <c r="I6">
        <v>26450</v>
      </c>
      <c r="J6">
        <v>30976.44</v>
      </c>
      <c r="K6">
        <v>-28746.31</v>
      </c>
      <c r="L6">
        <v>2230.1299999999974</v>
      </c>
      <c r="M6">
        <v>0</v>
      </c>
      <c r="N6">
        <v>209105.11</v>
      </c>
      <c r="O6">
        <v>209105.11</v>
      </c>
    </row>
    <row r="7" spans="1:15" x14ac:dyDescent="0.35">
      <c r="A7" s="1">
        <v>45869</v>
      </c>
      <c r="B7">
        <v>3.3500000000000002E-2</v>
      </c>
      <c r="C7">
        <v>4.6399999999999997E-2</v>
      </c>
      <c r="D7">
        <v>5.0200000000000002E-2</v>
      </c>
      <c r="E7">
        <v>25249</v>
      </c>
      <c r="F7">
        <v>26511.45</v>
      </c>
      <c r="G7">
        <v>26380</v>
      </c>
      <c r="H7">
        <v>23986.55</v>
      </c>
      <c r="I7">
        <v>26450</v>
      </c>
      <c r="J7">
        <v>7835.26</v>
      </c>
      <c r="K7">
        <v>-14431.76</v>
      </c>
      <c r="L7">
        <v>-6596.5</v>
      </c>
      <c r="M7">
        <v>0</v>
      </c>
      <c r="N7">
        <v>206874.98</v>
      </c>
      <c r="O7">
        <v>206874.98</v>
      </c>
    </row>
    <row r="8" spans="1:15" x14ac:dyDescent="0.35">
      <c r="A8" s="1">
        <v>45868</v>
      </c>
      <c r="B8">
        <v>3.6700000000000003E-2</v>
      </c>
      <c r="C8">
        <v>4.6600000000000003E-2</v>
      </c>
      <c r="D8">
        <v>4.8500000000000001E-2</v>
      </c>
      <c r="E8">
        <v>25240</v>
      </c>
      <c r="F8">
        <v>26502</v>
      </c>
      <c r="G8">
        <v>26390</v>
      </c>
      <c r="H8">
        <v>23978</v>
      </c>
      <c r="I8">
        <v>26450</v>
      </c>
      <c r="J8">
        <v>1493.85</v>
      </c>
      <c r="K8">
        <v>-10548.65</v>
      </c>
      <c r="L8">
        <v>-9054.7999999999993</v>
      </c>
      <c r="M8">
        <v>0</v>
      </c>
      <c r="N8">
        <v>213471.48</v>
      </c>
      <c r="O8">
        <v>213471.48</v>
      </c>
    </row>
    <row r="9" spans="1:15" x14ac:dyDescent="0.35">
      <c r="A9" s="1">
        <v>45867</v>
      </c>
      <c r="B9">
        <v>4.3299999999999998E-2</v>
      </c>
      <c r="C9">
        <v>5.7799999999999997E-2</v>
      </c>
      <c r="D9">
        <v>4.8099999999999997E-2</v>
      </c>
      <c r="E9">
        <v>25228</v>
      </c>
      <c r="F9">
        <v>26489.4</v>
      </c>
      <c r="G9">
        <v>26400</v>
      </c>
      <c r="H9">
        <v>23966.6</v>
      </c>
      <c r="I9">
        <v>26450</v>
      </c>
      <c r="J9">
        <v>10149.280000000001</v>
      </c>
      <c r="K9">
        <v>-13053.03</v>
      </c>
      <c r="L9">
        <v>-2903.75</v>
      </c>
      <c r="M9">
        <v>0</v>
      </c>
      <c r="N9">
        <v>222526.28</v>
      </c>
      <c r="O9">
        <v>222526.28</v>
      </c>
    </row>
    <row r="10" spans="1:15" x14ac:dyDescent="0.35">
      <c r="A10" s="1">
        <v>45866</v>
      </c>
      <c r="B10">
        <v>5.8500000000000003E-2</v>
      </c>
      <c r="C10">
        <v>5.3400000000000003E-2</v>
      </c>
      <c r="D10">
        <v>5.4399999999999997E-2</v>
      </c>
      <c r="E10">
        <v>25206</v>
      </c>
      <c r="F10">
        <v>26466.3</v>
      </c>
      <c r="G10">
        <v>26380</v>
      </c>
      <c r="H10">
        <v>23945.7</v>
      </c>
      <c r="I10">
        <v>26460</v>
      </c>
      <c r="J10">
        <v>18378</v>
      </c>
      <c r="K10">
        <v>-3818.7</v>
      </c>
      <c r="L10">
        <v>14559.3</v>
      </c>
      <c r="M10">
        <v>0</v>
      </c>
      <c r="N10">
        <v>225430.03</v>
      </c>
      <c r="O10">
        <v>225430.03</v>
      </c>
    </row>
    <row r="11" spans="1:15" x14ac:dyDescent="0.35">
      <c r="A11" s="1">
        <v>45863</v>
      </c>
      <c r="B11">
        <v>6.5000000000000002E-2</v>
      </c>
      <c r="C11">
        <v>5.3900000000000003E-2</v>
      </c>
      <c r="D11">
        <v>5.57E-2</v>
      </c>
      <c r="E11">
        <v>25164</v>
      </c>
      <c r="F11">
        <v>26422.2</v>
      </c>
      <c r="G11">
        <v>26300</v>
      </c>
      <c r="H11">
        <v>23905.8</v>
      </c>
      <c r="I11">
        <v>26460</v>
      </c>
      <c r="J11">
        <v>31528.76</v>
      </c>
      <c r="K11">
        <v>-7940.46</v>
      </c>
      <c r="L11">
        <v>23588.3</v>
      </c>
      <c r="M11">
        <v>0</v>
      </c>
      <c r="N11">
        <v>210870.73</v>
      </c>
      <c r="O11">
        <v>210870.73</v>
      </c>
    </row>
    <row r="12" spans="1:15" x14ac:dyDescent="0.35">
      <c r="A12" s="1">
        <v>45862</v>
      </c>
      <c r="B12">
        <v>5.9499999999999997E-2</v>
      </c>
      <c r="C12">
        <v>4.8800000000000003E-2</v>
      </c>
      <c r="D12">
        <v>5.1299999999999998E-2</v>
      </c>
      <c r="E12">
        <v>25164</v>
      </c>
      <c r="F12">
        <v>26422.2</v>
      </c>
      <c r="G12">
        <v>26300</v>
      </c>
      <c r="H12">
        <v>23905.8</v>
      </c>
      <c r="I12">
        <v>26460</v>
      </c>
      <c r="J12">
        <v>47176.06</v>
      </c>
      <c r="K12">
        <v>-24678.19</v>
      </c>
      <c r="L12">
        <v>22497.87</v>
      </c>
      <c r="M12">
        <v>0</v>
      </c>
      <c r="N12">
        <v>187282.43</v>
      </c>
      <c r="O12">
        <v>187282.43</v>
      </c>
    </row>
    <row r="13" spans="1:15" x14ac:dyDescent="0.35">
      <c r="A13" s="1">
        <v>45861</v>
      </c>
      <c r="B13">
        <v>5.2600000000000001E-2</v>
      </c>
      <c r="C13">
        <v>5.0200000000000002E-2</v>
      </c>
      <c r="D13">
        <v>4.9599999999999998E-2</v>
      </c>
      <c r="E13">
        <v>25166</v>
      </c>
      <c r="F13">
        <v>26424.3</v>
      </c>
      <c r="G13">
        <v>26320</v>
      </c>
      <c r="H13">
        <v>23907.7</v>
      </c>
      <c r="I13">
        <v>26460</v>
      </c>
      <c r="J13">
        <v>39713.629999999997</v>
      </c>
      <c r="K13">
        <v>-30000</v>
      </c>
      <c r="L13">
        <v>9713.6299999999974</v>
      </c>
      <c r="M13">
        <v>0</v>
      </c>
      <c r="N13">
        <v>164784.56</v>
      </c>
      <c r="O13">
        <v>164784.56</v>
      </c>
    </row>
    <row r="14" spans="1:15" x14ac:dyDescent="0.35">
      <c r="A14" s="1">
        <v>45860</v>
      </c>
      <c r="B14">
        <v>5.04E-2</v>
      </c>
      <c r="C14">
        <v>4.7699999999999999E-2</v>
      </c>
      <c r="D14">
        <v>5.0599999999999999E-2</v>
      </c>
      <c r="E14">
        <v>25177</v>
      </c>
      <c r="F14">
        <v>26435.85</v>
      </c>
      <c r="G14">
        <v>26320</v>
      </c>
      <c r="H14">
        <v>23918.15</v>
      </c>
      <c r="I14">
        <v>26460</v>
      </c>
      <c r="J14">
        <v>45918.43</v>
      </c>
      <c r="K14">
        <v>-31067.05</v>
      </c>
      <c r="L14">
        <v>14851.380000000001</v>
      </c>
      <c r="M14">
        <v>-1000</v>
      </c>
      <c r="N14">
        <v>156070.93</v>
      </c>
      <c r="O14">
        <v>155070.93</v>
      </c>
    </row>
    <row r="15" spans="1:15" x14ac:dyDescent="0.35">
      <c r="A15" s="1">
        <v>45859</v>
      </c>
      <c r="B15">
        <v>4.9299999999999997E-2</v>
      </c>
      <c r="C15">
        <v>4.6699999999999998E-2</v>
      </c>
      <c r="D15">
        <v>4.7800000000000002E-2</v>
      </c>
      <c r="E15">
        <v>25179</v>
      </c>
      <c r="F15">
        <v>26437.95</v>
      </c>
      <c r="G15">
        <v>26320</v>
      </c>
      <c r="H15">
        <v>23920.05</v>
      </c>
      <c r="I15">
        <v>26450</v>
      </c>
      <c r="J15">
        <v>25364.230000000003</v>
      </c>
      <c r="K15">
        <v>-17160.37</v>
      </c>
      <c r="L15">
        <v>8203.8600000000042</v>
      </c>
      <c r="M15">
        <v>-11000</v>
      </c>
      <c r="N15">
        <v>151219.54999999999</v>
      </c>
      <c r="O15">
        <v>140219.54999999999</v>
      </c>
    </row>
    <row r="16" spans="1:15" x14ac:dyDescent="0.35">
      <c r="A16" s="1">
        <v>45856</v>
      </c>
      <c r="B16">
        <v>5.0099999999999999E-2</v>
      </c>
      <c r="C16">
        <v>4.6699999999999998E-2</v>
      </c>
      <c r="D16">
        <v>4.8500000000000001E-2</v>
      </c>
      <c r="E16">
        <v>25185</v>
      </c>
      <c r="F16">
        <v>26444.25</v>
      </c>
      <c r="G16">
        <v>26330</v>
      </c>
      <c r="H16">
        <v>23925.75</v>
      </c>
      <c r="I16">
        <v>26420</v>
      </c>
      <c r="J16">
        <v>27715.62</v>
      </c>
      <c r="K16">
        <v>-11444.18</v>
      </c>
      <c r="L16">
        <v>16271.439999999999</v>
      </c>
      <c r="M16">
        <v>-15999.9</v>
      </c>
      <c r="N16">
        <v>148015.59</v>
      </c>
      <c r="O16">
        <v>132015.69</v>
      </c>
    </row>
    <row r="17" spans="1:15" x14ac:dyDescent="0.35">
      <c r="A17" s="1">
        <v>45855</v>
      </c>
      <c r="B17">
        <v>5.1700000000000003E-2</v>
      </c>
      <c r="C17">
        <v>4.6399999999999997E-2</v>
      </c>
      <c r="D17">
        <v>4.9299999999999997E-2</v>
      </c>
      <c r="E17">
        <v>25185</v>
      </c>
      <c r="F17">
        <v>26444.25</v>
      </c>
      <c r="G17">
        <v>26330</v>
      </c>
      <c r="H17">
        <v>23925.75</v>
      </c>
      <c r="I17">
        <v>26420</v>
      </c>
      <c r="J17">
        <v>29775.63</v>
      </c>
      <c r="K17">
        <v>-14756.42</v>
      </c>
      <c r="L17">
        <v>15019.210000000001</v>
      </c>
      <c r="M17">
        <v>-17399.900000000001</v>
      </c>
      <c r="N17">
        <v>133144.15</v>
      </c>
      <c r="O17">
        <v>115744.25</v>
      </c>
    </row>
    <row r="18" spans="1:15" x14ac:dyDescent="0.35">
      <c r="A18" s="1">
        <v>45854</v>
      </c>
      <c r="B18">
        <v>5.0900000000000001E-2</v>
      </c>
      <c r="C18">
        <v>4.6100000000000002E-2</v>
      </c>
      <c r="D18">
        <v>4.9099999999999998E-2</v>
      </c>
      <c r="E18">
        <v>25176</v>
      </c>
      <c r="F18">
        <v>26434.799999999999</v>
      </c>
      <c r="G18">
        <v>26340</v>
      </c>
      <c r="H18">
        <v>23917.200000000001</v>
      </c>
      <c r="I18">
        <v>26420</v>
      </c>
      <c r="J18">
        <v>35000</v>
      </c>
      <c r="K18">
        <v>-21994.75</v>
      </c>
      <c r="L18">
        <v>13005.25</v>
      </c>
      <c r="M18">
        <v>-22399.9</v>
      </c>
      <c r="N18">
        <v>123124.94</v>
      </c>
      <c r="O18">
        <v>100725.04000000001</v>
      </c>
    </row>
    <row r="19" spans="1:15" x14ac:dyDescent="0.35">
      <c r="A19" s="1">
        <v>45853</v>
      </c>
      <c r="B19">
        <v>4.7800000000000002E-2</v>
      </c>
      <c r="C19">
        <v>4.5499999999999999E-2</v>
      </c>
      <c r="D19">
        <v>4.7199999999999999E-2</v>
      </c>
      <c r="E19">
        <v>25168</v>
      </c>
      <c r="F19">
        <v>26426.400000000001</v>
      </c>
      <c r="G19">
        <v>26320</v>
      </c>
      <c r="H19">
        <v>23909.599999999999</v>
      </c>
      <c r="I19">
        <v>26420</v>
      </c>
      <c r="J19">
        <v>40977.94</v>
      </c>
      <c r="K19">
        <v>-25000</v>
      </c>
      <c r="L19">
        <v>15977.940000000002</v>
      </c>
      <c r="M19">
        <v>-26399.9</v>
      </c>
      <c r="N19">
        <v>114119.69</v>
      </c>
      <c r="O19">
        <v>87719.790000000008</v>
      </c>
    </row>
    <row r="20" spans="1:15" x14ac:dyDescent="0.35">
      <c r="A20" s="1">
        <v>45852</v>
      </c>
      <c r="B20">
        <v>4.6800000000000001E-2</v>
      </c>
      <c r="C20">
        <v>4.5900000000000003E-2</v>
      </c>
      <c r="D20">
        <v>4.7E-2</v>
      </c>
      <c r="E20">
        <v>25148</v>
      </c>
      <c r="F20">
        <v>26405.4</v>
      </c>
      <c r="G20">
        <v>26310</v>
      </c>
      <c r="H20">
        <v>23890.6</v>
      </c>
      <c r="I20">
        <v>26420</v>
      </c>
      <c r="J20">
        <v>22160.37</v>
      </c>
      <c r="K20">
        <v>-33019.72</v>
      </c>
      <c r="L20">
        <v>-10859.350000000002</v>
      </c>
      <c r="M20">
        <v>-21399.9</v>
      </c>
      <c r="N20">
        <v>93141.75</v>
      </c>
      <c r="O20">
        <v>71741.850000000006</v>
      </c>
    </row>
    <row r="21" spans="1:15" x14ac:dyDescent="0.35">
      <c r="A21" s="1">
        <v>45849</v>
      </c>
      <c r="B21">
        <v>4.65E-2</v>
      </c>
      <c r="C21">
        <v>4.2999999999999997E-2</v>
      </c>
      <c r="D21">
        <v>4.7800000000000002E-2</v>
      </c>
      <c r="E21">
        <v>25128</v>
      </c>
      <c r="F21">
        <v>26384.400000000001</v>
      </c>
      <c r="G21">
        <v>26290</v>
      </c>
      <c r="H21">
        <v>23871.599999999999</v>
      </c>
      <c r="I21">
        <v>26490</v>
      </c>
      <c r="J21">
        <v>19644.18</v>
      </c>
      <c r="K21">
        <v>-21400</v>
      </c>
      <c r="L21">
        <v>-1755.8199999999997</v>
      </c>
      <c r="M21">
        <v>-21400</v>
      </c>
      <c r="N21">
        <v>104001.2</v>
      </c>
      <c r="O21">
        <v>82601.2</v>
      </c>
    </row>
    <row r="22" spans="1:15" x14ac:dyDescent="0.35">
      <c r="A22" s="1">
        <v>45848</v>
      </c>
      <c r="B22">
        <v>4.6899999999999997E-2</v>
      </c>
      <c r="C22">
        <v>4.6699999999999998E-2</v>
      </c>
      <c r="D22">
        <v>4.7100000000000003E-2</v>
      </c>
      <c r="E22">
        <v>25128</v>
      </c>
      <c r="F22">
        <v>26384.400000000001</v>
      </c>
      <c r="G22">
        <v>26290</v>
      </c>
      <c r="H22">
        <v>23871.599999999999</v>
      </c>
      <c r="I22">
        <v>26490</v>
      </c>
      <c r="J22">
        <v>24409.620000000003</v>
      </c>
      <c r="K22">
        <v>-5195.7700000000004</v>
      </c>
      <c r="L22">
        <v>19213.850000000002</v>
      </c>
      <c r="M22">
        <v>-28200</v>
      </c>
      <c r="N22">
        <v>112557.02</v>
      </c>
      <c r="O22">
        <v>84357.02</v>
      </c>
    </row>
    <row r="23" spans="1:15" x14ac:dyDescent="0.35">
      <c r="A23" s="1">
        <v>45847</v>
      </c>
      <c r="B23">
        <v>4.65E-2</v>
      </c>
      <c r="C23">
        <v>4.9099999999999998E-2</v>
      </c>
      <c r="D23">
        <v>4.7500000000000001E-2</v>
      </c>
      <c r="E23">
        <v>25131</v>
      </c>
      <c r="F23">
        <v>26387.55</v>
      </c>
      <c r="G23">
        <v>26290</v>
      </c>
      <c r="H23">
        <v>23874.45</v>
      </c>
      <c r="I23">
        <v>26490</v>
      </c>
      <c r="J23">
        <v>18932.849999999999</v>
      </c>
      <c r="K23">
        <v>-5410.15</v>
      </c>
      <c r="L23">
        <v>13522.699999999999</v>
      </c>
      <c r="M23">
        <v>-32400</v>
      </c>
      <c r="N23">
        <v>97543.17</v>
      </c>
      <c r="O23">
        <v>65143.17</v>
      </c>
    </row>
    <row r="24" spans="1:15" x14ac:dyDescent="0.35">
      <c r="A24" s="1">
        <v>45846</v>
      </c>
      <c r="B24">
        <v>4.48E-2</v>
      </c>
      <c r="C24">
        <v>4.2799999999999998E-2</v>
      </c>
      <c r="D24">
        <v>4.6399999999999997E-2</v>
      </c>
      <c r="E24">
        <v>25119</v>
      </c>
      <c r="F24">
        <v>26374.95</v>
      </c>
      <c r="G24">
        <v>26320</v>
      </c>
      <c r="H24">
        <v>23863.05</v>
      </c>
      <c r="I24">
        <v>26490</v>
      </c>
      <c r="J24">
        <v>16509.599999999999</v>
      </c>
      <c r="K24">
        <v>-13043.36</v>
      </c>
      <c r="L24">
        <v>3466.239999999998</v>
      </c>
      <c r="M24">
        <v>-27400</v>
      </c>
      <c r="N24">
        <v>79020.47</v>
      </c>
      <c r="O24">
        <v>51620.47</v>
      </c>
    </row>
    <row r="25" spans="1:15" x14ac:dyDescent="0.35">
      <c r="A25" s="1">
        <v>45845</v>
      </c>
      <c r="B25">
        <v>4.2500000000000003E-2</v>
      </c>
      <c r="C25">
        <v>4.4699999999999997E-2</v>
      </c>
      <c r="D25">
        <v>4.6600000000000003E-2</v>
      </c>
      <c r="E25">
        <v>25121</v>
      </c>
      <c r="F25">
        <v>26377.05</v>
      </c>
      <c r="G25">
        <v>26305</v>
      </c>
      <c r="H25">
        <v>23864.95</v>
      </c>
      <c r="I25">
        <v>26500</v>
      </c>
      <c r="J25">
        <v>9000</v>
      </c>
      <c r="K25">
        <v>-38055.379999999997</v>
      </c>
      <c r="L25">
        <v>-29055.379999999997</v>
      </c>
      <c r="M25">
        <v>-22400</v>
      </c>
      <c r="N25">
        <v>70554.23</v>
      </c>
      <c r="O25">
        <v>48154.229999999996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30249-B96B-4DBD-9845-96FF0AA2F06B}">
  <dimension ref="A1:K12"/>
  <sheetViews>
    <sheetView workbookViewId="0">
      <selection activeCell="E37" sqref="E37"/>
    </sheetView>
  </sheetViews>
  <sheetFormatPr defaultRowHeight="14.5" x14ac:dyDescent="0.35"/>
  <cols>
    <col min="1" max="1" width="20.1796875" bestFit="1" customWidth="1"/>
    <col min="2" max="2" width="16.54296875" bestFit="1" customWidth="1"/>
    <col min="3" max="3" width="17.54296875" bestFit="1" customWidth="1"/>
    <col min="4" max="4" width="16.54296875" bestFit="1" customWidth="1"/>
    <col min="5" max="5" width="17.54296875" bestFit="1" customWidth="1"/>
    <col min="6" max="6" width="16.54296875" bestFit="1" customWidth="1"/>
    <col min="7" max="7" width="17.54296875" bestFit="1" customWidth="1"/>
    <col min="8" max="8" width="16.54296875" bestFit="1" customWidth="1"/>
    <col min="9" max="9" width="17.54296875" bestFit="1" customWidth="1"/>
    <col min="10" max="10" width="16.54296875" bestFit="1" customWidth="1"/>
    <col min="11" max="11" width="17.54296875" bestFit="1" customWidth="1"/>
    <col min="12" max="12" width="16.54296875" bestFit="1" customWidth="1"/>
    <col min="13" max="13" width="17.54296875" bestFit="1" customWidth="1"/>
    <col min="14" max="14" width="16.54296875" bestFit="1" customWidth="1"/>
    <col min="15" max="15" width="17.54296875" bestFit="1" customWidth="1"/>
    <col min="16" max="16" width="16.54296875" bestFit="1" customWidth="1"/>
    <col min="17" max="17" width="17.54296875" bestFit="1" customWidth="1"/>
    <col min="18" max="18" width="16.54296875" bestFit="1" customWidth="1"/>
    <col min="19" max="19" width="17.54296875" bestFit="1" customWidth="1"/>
    <col min="20" max="20" width="16.54296875" bestFit="1" customWidth="1"/>
    <col min="21" max="21" width="17.54296875" bestFit="1" customWidth="1"/>
  </cols>
  <sheetData>
    <row r="1" spans="1:11" x14ac:dyDescent="0.35">
      <c r="A1" t="s">
        <v>274</v>
      </c>
      <c r="B1" t="s">
        <v>360</v>
      </c>
      <c r="C1" t="s">
        <v>361</v>
      </c>
      <c r="D1" t="s">
        <v>362</v>
      </c>
      <c r="E1" t="s">
        <v>363</v>
      </c>
      <c r="F1" t="s">
        <v>364</v>
      </c>
      <c r="G1" t="s">
        <v>365</v>
      </c>
      <c r="H1" t="s">
        <v>366</v>
      </c>
      <c r="I1" t="s">
        <v>367</v>
      </c>
      <c r="J1" t="s">
        <v>368</v>
      </c>
      <c r="K1" t="s">
        <v>369</v>
      </c>
    </row>
    <row r="2" spans="1:11" x14ac:dyDescent="0.35">
      <c r="A2" t="s">
        <v>325</v>
      </c>
    </row>
    <row r="3" spans="1:11" x14ac:dyDescent="0.35">
      <c r="A3" t="s">
        <v>326</v>
      </c>
    </row>
    <row r="4" spans="1:11" x14ac:dyDescent="0.35">
      <c r="A4" t="s">
        <v>327</v>
      </c>
    </row>
    <row r="5" spans="1:11" x14ac:dyDescent="0.35">
      <c r="A5" t="s">
        <v>328</v>
      </c>
      <c r="B5">
        <v>0.04</v>
      </c>
      <c r="C5">
        <v>-8028.37</v>
      </c>
      <c r="D5">
        <v>0.04</v>
      </c>
      <c r="E5">
        <v>-12179.01</v>
      </c>
      <c r="F5">
        <v>0.04</v>
      </c>
      <c r="G5">
        <v>-9151.23</v>
      </c>
      <c r="H5">
        <v>0.04</v>
      </c>
      <c r="I5">
        <v>-5952.59</v>
      </c>
      <c r="J5">
        <v>0.04</v>
      </c>
      <c r="K5">
        <v>-10235.69</v>
      </c>
    </row>
    <row r="6" spans="1:11" x14ac:dyDescent="0.35">
      <c r="A6" t="s">
        <v>329</v>
      </c>
      <c r="B6">
        <v>0.04</v>
      </c>
      <c r="C6">
        <v>-16955.189999999999</v>
      </c>
      <c r="D6">
        <v>0.04</v>
      </c>
      <c r="E6">
        <v>-4525.3599999999997</v>
      </c>
      <c r="F6">
        <v>0.04</v>
      </c>
      <c r="G6">
        <v>-8953.06</v>
      </c>
      <c r="H6">
        <v>0.04</v>
      </c>
      <c r="I6">
        <v>-12424.62</v>
      </c>
      <c r="J6">
        <v>0.04</v>
      </c>
      <c r="K6">
        <v>-12756.94</v>
      </c>
    </row>
    <row r="7" spans="1:11" x14ac:dyDescent="0.35">
      <c r="A7" t="s">
        <v>330</v>
      </c>
    </row>
    <row r="8" spans="1:11" x14ac:dyDescent="0.35">
      <c r="A8" t="s">
        <v>331</v>
      </c>
      <c r="B8">
        <v>0.04</v>
      </c>
      <c r="C8">
        <v>-5048.4399999999996</v>
      </c>
      <c r="D8">
        <v>0.04</v>
      </c>
      <c r="E8">
        <v>-8874.19</v>
      </c>
      <c r="F8">
        <v>0.04</v>
      </c>
      <c r="G8">
        <v>-1892.63</v>
      </c>
      <c r="H8">
        <v>0.04</v>
      </c>
      <c r="I8">
        <v>-9088.26</v>
      </c>
      <c r="J8">
        <v>0.04</v>
      </c>
      <c r="K8">
        <v>-3119.09</v>
      </c>
    </row>
    <row r="9" spans="1:11" x14ac:dyDescent="0.35">
      <c r="A9" t="s">
        <v>332</v>
      </c>
    </row>
    <row r="10" spans="1:11" x14ac:dyDescent="0.35">
      <c r="A10" t="s">
        <v>333</v>
      </c>
      <c r="B10">
        <v>0.04</v>
      </c>
      <c r="C10">
        <v>-944.44</v>
      </c>
      <c r="D10">
        <v>0.04</v>
      </c>
      <c r="E10">
        <v>0</v>
      </c>
      <c r="F10">
        <v>0.04</v>
      </c>
      <c r="G10">
        <v>0</v>
      </c>
      <c r="H10">
        <v>0.04</v>
      </c>
      <c r="I10">
        <v>-1057.4100000000001</v>
      </c>
      <c r="J10">
        <v>0.04</v>
      </c>
      <c r="K10">
        <v>0</v>
      </c>
    </row>
    <row r="12" spans="1:11" x14ac:dyDescent="0.35">
      <c r="A12" t="e" cm="1">
        <f t="array" ref="A12:K12">DATEVALUE(RIGHT(weekly_omo_data[#Headers], 10))</f>
        <v>#VALUE!</v>
      </c>
      <c r="B12" s="2">
        <v>45870</v>
      </c>
      <c r="C12" s="2">
        <v>45870</v>
      </c>
      <c r="D12" s="2">
        <v>45873</v>
      </c>
      <c r="E12" s="2">
        <v>45873</v>
      </c>
      <c r="F12" s="2">
        <v>45874</v>
      </c>
      <c r="G12" s="2">
        <v>45874</v>
      </c>
      <c r="H12" s="2">
        <v>45875</v>
      </c>
      <c r="I12" s="2">
        <v>45875</v>
      </c>
      <c r="J12" s="2">
        <v>45876</v>
      </c>
      <c r="K12" s="2">
        <v>45876</v>
      </c>
    </row>
  </sheetData>
  <phoneticPr fontId="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FF1C9-7E31-47C7-83ED-F4C6B7D43547}">
  <dimension ref="A1:H14"/>
  <sheetViews>
    <sheetView workbookViewId="0">
      <selection activeCell="E37" sqref="E37"/>
    </sheetView>
  </sheetViews>
  <sheetFormatPr defaultRowHeight="14.5" x14ac:dyDescent="0.35"/>
  <cols>
    <col min="1" max="1" width="15.54296875" bestFit="1" customWidth="1"/>
    <col min="2" max="2" width="11.08984375" bestFit="1" customWidth="1"/>
    <col min="3" max="3" width="10.6328125" bestFit="1" customWidth="1"/>
    <col min="4" max="4" width="9.36328125" bestFit="1" customWidth="1"/>
    <col min="5" max="5" width="8.90625" bestFit="1" customWidth="1"/>
    <col min="6" max="6" width="10.453125" bestFit="1" customWidth="1"/>
    <col min="7" max="7" width="10" bestFit="1" customWidth="1"/>
    <col min="8" max="8" width="8.81640625" bestFit="1" customWidth="1"/>
  </cols>
  <sheetData>
    <row r="1" spans="1:8" x14ac:dyDescent="0.35">
      <c r="A1" t="s">
        <v>19</v>
      </c>
      <c r="B1" t="s">
        <v>319</v>
      </c>
      <c r="C1" t="s">
        <v>322</v>
      </c>
      <c r="D1" t="s">
        <v>320</v>
      </c>
      <c r="E1" t="s">
        <v>323</v>
      </c>
      <c r="F1" t="s">
        <v>318</v>
      </c>
      <c r="G1" t="s">
        <v>321</v>
      </c>
      <c r="H1" t="s">
        <v>324</v>
      </c>
    </row>
    <row r="2" spans="1:8" x14ac:dyDescent="0.35">
      <c r="A2" s="1">
        <v>45870</v>
      </c>
      <c r="B2">
        <v>0.06</v>
      </c>
      <c r="C2">
        <v>8.8999999999999996E-2</v>
      </c>
      <c r="D2">
        <v>5.3999999999999999E-2</v>
      </c>
      <c r="E2">
        <v>7.7499999999999999E-2</v>
      </c>
      <c r="F2">
        <v>4.8000000000000001E-2</v>
      </c>
      <c r="G2">
        <v>6.6000000000000003E-2</v>
      </c>
      <c r="H2">
        <v>79751.05</v>
      </c>
    </row>
    <row r="3" spans="1:8" x14ac:dyDescent="0.35">
      <c r="A3" s="1">
        <v>45839</v>
      </c>
      <c r="B3">
        <v>0.06</v>
      </c>
      <c r="C3">
        <v>8.8999999999999996E-2</v>
      </c>
      <c r="D3">
        <v>5.3999999999999999E-2</v>
      </c>
      <c r="E3">
        <v>7.7499999999999999E-2</v>
      </c>
      <c r="F3">
        <v>4.8000000000000001E-2</v>
      </c>
      <c r="G3">
        <v>6.6000000000000003E-2</v>
      </c>
      <c r="H3">
        <v>79751.05</v>
      </c>
    </row>
    <row r="4" spans="1:8" x14ac:dyDescent="0.35">
      <c r="A4" s="1">
        <v>45809</v>
      </c>
      <c r="B4">
        <v>0.06</v>
      </c>
      <c r="C4">
        <v>8.8999999999999996E-2</v>
      </c>
      <c r="D4">
        <v>5.3999999999999999E-2</v>
      </c>
      <c r="E4">
        <v>7.7499999999999999E-2</v>
      </c>
      <c r="F4">
        <v>4.8000000000000001E-2</v>
      </c>
      <c r="G4">
        <v>6.6000000000000003E-2</v>
      </c>
      <c r="H4">
        <v>79751.05</v>
      </c>
    </row>
    <row r="5" spans="1:8" x14ac:dyDescent="0.35">
      <c r="A5" s="1">
        <v>45778</v>
      </c>
      <c r="B5">
        <v>0.06</v>
      </c>
      <c r="C5">
        <v>8.8999999999999996E-2</v>
      </c>
      <c r="D5">
        <v>5.3999999999999999E-2</v>
      </c>
      <c r="E5">
        <v>7.7499999999999999E-2</v>
      </c>
      <c r="F5">
        <v>4.8000000000000001E-2</v>
      </c>
      <c r="G5">
        <v>6.6000000000000003E-2</v>
      </c>
      <c r="H5">
        <v>79751.05</v>
      </c>
    </row>
    <row r="6" spans="1:8" x14ac:dyDescent="0.35">
      <c r="A6" s="1">
        <v>45748</v>
      </c>
      <c r="B6">
        <v>0.06</v>
      </c>
      <c r="C6">
        <v>8.8999999999999996E-2</v>
      </c>
      <c r="D6">
        <v>5.3999999999999999E-2</v>
      </c>
      <c r="E6">
        <v>7.7499999999999999E-2</v>
      </c>
      <c r="F6">
        <v>4.8000000000000001E-2</v>
      </c>
      <c r="G6">
        <v>6.6000000000000003E-2</v>
      </c>
      <c r="H6">
        <v>80096.3</v>
      </c>
    </row>
    <row r="7" spans="1:8" x14ac:dyDescent="0.35">
      <c r="A7" s="1">
        <v>45717</v>
      </c>
      <c r="B7">
        <v>0.06</v>
      </c>
      <c r="C7">
        <v>0.09</v>
      </c>
      <c r="D7">
        <v>5.3999999999999999E-2</v>
      </c>
      <c r="E7">
        <v>7.8E-2</v>
      </c>
      <c r="F7">
        <v>4.8000000000000001E-2</v>
      </c>
      <c r="G7">
        <v>6.6000000000000003E-2</v>
      </c>
      <c r="H7">
        <v>80650.31</v>
      </c>
    </row>
    <row r="8" spans="1:8" x14ac:dyDescent="0.35">
      <c r="A8" s="1">
        <v>45689</v>
      </c>
      <c r="B8">
        <v>0.06</v>
      </c>
      <c r="C8">
        <v>0.09</v>
      </c>
      <c r="D8">
        <v>5.3999999999999999E-2</v>
      </c>
      <c r="E8">
        <v>7.85E-2</v>
      </c>
      <c r="F8">
        <v>4.8000000000000001E-2</v>
      </c>
      <c r="G8">
        <v>6.7000000000000004E-2</v>
      </c>
      <c r="H8">
        <v>79471.09</v>
      </c>
    </row>
    <row r="9" spans="1:8" x14ac:dyDescent="0.35">
      <c r="A9" s="1">
        <v>45658</v>
      </c>
      <c r="B9">
        <v>5.8999999999999997E-2</v>
      </c>
      <c r="C9">
        <v>0.09</v>
      </c>
      <c r="D9">
        <v>5.3999999999999999E-2</v>
      </c>
      <c r="E9">
        <v>7.85E-2</v>
      </c>
      <c r="F9">
        <v>4.9000000000000002E-2</v>
      </c>
      <c r="G9">
        <v>6.7000000000000004E-2</v>
      </c>
      <c r="H9">
        <v>78985.97</v>
      </c>
    </row>
    <row r="10" spans="1:8" x14ac:dyDescent="0.35">
      <c r="A10" s="1">
        <v>45627</v>
      </c>
      <c r="B10">
        <v>5.8999999999999997E-2</v>
      </c>
      <c r="C10">
        <v>0.09</v>
      </c>
      <c r="D10">
        <v>5.45E-2</v>
      </c>
      <c r="E10">
        <v>7.85E-2</v>
      </c>
      <c r="F10">
        <v>0.05</v>
      </c>
      <c r="G10">
        <v>6.7000000000000004E-2</v>
      </c>
      <c r="H10">
        <v>81214.37</v>
      </c>
    </row>
    <row r="11" spans="1:8" x14ac:dyDescent="0.35">
      <c r="A11" s="1">
        <v>45597</v>
      </c>
      <c r="B11">
        <v>0.06</v>
      </c>
      <c r="C11">
        <v>0.09</v>
      </c>
      <c r="D11">
        <v>5.5499999999999994E-2</v>
      </c>
      <c r="E11">
        <v>7.85E-2</v>
      </c>
      <c r="F11">
        <v>5.0999999999999997E-2</v>
      </c>
      <c r="G11">
        <v>6.7000000000000004E-2</v>
      </c>
      <c r="H11">
        <v>82039.08</v>
      </c>
    </row>
    <row r="12" spans="1:8" x14ac:dyDescent="0.35">
      <c r="A12" s="1">
        <v>45566</v>
      </c>
      <c r="B12">
        <v>0.06</v>
      </c>
      <c r="C12">
        <v>9.0999999999999998E-2</v>
      </c>
      <c r="D12">
        <v>5.5999999999999994E-2</v>
      </c>
      <c r="E12">
        <v>7.9000000000000001E-2</v>
      </c>
      <c r="F12">
        <v>5.1999999999999998E-2</v>
      </c>
      <c r="G12">
        <v>6.7000000000000004E-2</v>
      </c>
      <c r="H12">
        <v>82469.16</v>
      </c>
    </row>
    <row r="13" spans="1:8" x14ac:dyDescent="0.35">
      <c r="A13" s="1">
        <v>45536</v>
      </c>
      <c r="B13">
        <v>0.06</v>
      </c>
      <c r="C13">
        <v>9.0999999999999998E-2</v>
      </c>
      <c r="D13">
        <v>5.6499999999999995E-2</v>
      </c>
      <c r="E13">
        <v>7.9000000000000001E-2</v>
      </c>
      <c r="F13">
        <v>5.2999999999999999E-2</v>
      </c>
      <c r="G13">
        <v>6.7000000000000004E-2</v>
      </c>
      <c r="H13">
        <v>82344.14</v>
      </c>
    </row>
    <row r="14" spans="1:8" x14ac:dyDescent="0.35">
      <c r="A14" s="1">
        <v>45505</v>
      </c>
      <c r="B14">
        <v>6.0999999999999999E-2</v>
      </c>
      <c r="C14">
        <v>9.1999999999999998E-2</v>
      </c>
      <c r="D14">
        <v>5.6999999999999995E-2</v>
      </c>
      <c r="E14">
        <v>0.08</v>
      </c>
      <c r="F14">
        <v>5.2999999999999999E-2</v>
      </c>
      <c r="G14">
        <v>6.8000000000000005E-2</v>
      </c>
      <c r="H14">
        <v>81992.789999999994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49BF3-C8C7-4B4B-A954-09943C535939}">
  <dimension ref="A1:H18"/>
  <sheetViews>
    <sheetView workbookViewId="0">
      <selection activeCell="M16" sqref="M16"/>
    </sheetView>
  </sheetViews>
  <sheetFormatPr defaultRowHeight="14.5" x14ac:dyDescent="0.35"/>
  <cols>
    <col min="1" max="1" width="15.54296875" bestFit="1" customWidth="1"/>
    <col min="2" max="2" width="11.81640625" bestFit="1" customWidth="1"/>
    <col min="3" max="4" width="12.453125" bestFit="1" customWidth="1"/>
    <col min="5" max="5" width="13.08984375" bestFit="1" customWidth="1"/>
    <col min="6" max="6" width="14.90625" bestFit="1" customWidth="1"/>
    <col min="7" max="7" width="15.08984375" bestFit="1" customWidth="1"/>
    <col min="8" max="8" width="14.6328125" bestFit="1" customWidth="1"/>
    <col min="9" max="9" width="11" bestFit="1" customWidth="1"/>
  </cols>
  <sheetData>
    <row r="1" spans="1:8" x14ac:dyDescent="0.35">
      <c r="A1" t="s">
        <v>19</v>
      </c>
      <c r="B1" t="s">
        <v>20</v>
      </c>
      <c r="C1" t="s">
        <v>21</v>
      </c>
      <c r="D1" t="s">
        <v>239</v>
      </c>
      <c r="E1" t="s">
        <v>240</v>
      </c>
      <c r="F1" t="s">
        <v>273</v>
      </c>
      <c r="G1" t="s">
        <v>23</v>
      </c>
      <c r="H1" t="s">
        <v>274</v>
      </c>
    </row>
    <row r="2" spans="1:8" x14ac:dyDescent="0.35">
      <c r="A2" s="1">
        <v>45877</v>
      </c>
      <c r="B2">
        <v>3391.586181640625</v>
      </c>
      <c r="C2">
        <v>-3.4396613243259377E-4</v>
      </c>
      <c r="D2">
        <v>1.0216673261126186E-2</v>
      </c>
      <c r="E2">
        <v>1.2759869915318411E-2</v>
      </c>
      <c r="F2" t="s">
        <v>292</v>
      </c>
      <c r="G2" t="s">
        <v>313</v>
      </c>
      <c r="H2" t="s">
        <v>293</v>
      </c>
    </row>
    <row r="3" spans="1:8" x14ac:dyDescent="0.35">
      <c r="A3" s="1">
        <v>45876</v>
      </c>
      <c r="B3">
        <v>124000</v>
      </c>
      <c r="C3">
        <v>-8.058017727639033E-4</v>
      </c>
      <c r="D3">
        <v>2.1416803953871577E-2</v>
      </c>
      <c r="E3">
        <v>2.4793388429751984E-2</v>
      </c>
      <c r="F3" t="s">
        <v>284</v>
      </c>
      <c r="G3" t="s">
        <v>285</v>
      </c>
      <c r="H3" t="s">
        <v>314</v>
      </c>
    </row>
    <row r="4" spans="1:8" x14ac:dyDescent="0.35">
      <c r="A4" s="1">
        <v>45877</v>
      </c>
      <c r="B4">
        <v>116827.7109375</v>
      </c>
      <c r="C4">
        <v>-5.7681475547952665E-3</v>
      </c>
      <c r="D4">
        <v>2.2795479438619148E-2</v>
      </c>
      <c r="E4">
        <v>-1.0006031742017529E-2</v>
      </c>
      <c r="F4" t="s">
        <v>295</v>
      </c>
      <c r="G4" t="s">
        <v>310</v>
      </c>
      <c r="H4" t="s">
        <v>296</v>
      </c>
    </row>
    <row r="5" spans="1:8" x14ac:dyDescent="0.35">
      <c r="A5" s="1">
        <v>45877</v>
      </c>
      <c r="B5">
        <v>3920.03857421875</v>
      </c>
      <c r="C5">
        <v>1.5145148228905558E-3</v>
      </c>
      <c r="D5">
        <v>0.12077537813002071</v>
      </c>
      <c r="E5">
        <v>0.10534073784942732</v>
      </c>
      <c r="F5" t="s">
        <v>295</v>
      </c>
      <c r="G5" t="s">
        <v>310</v>
      </c>
      <c r="H5" t="s">
        <v>317</v>
      </c>
    </row>
    <row r="6" spans="1:8" x14ac:dyDescent="0.35">
      <c r="A6" s="1">
        <v>45877</v>
      </c>
      <c r="B6">
        <v>98.08300725104128</v>
      </c>
      <c r="C6">
        <v>8.7861092178953548E-4</v>
      </c>
      <c r="D6">
        <v>-5.9084638037772974E-3</v>
      </c>
      <c r="E6">
        <v>-3.9227038533753422E-3</v>
      </c>
      <c r="F6" t="s">
        <v>294</v>
      </c>
      <c r="G6" t="s">
        <v>315</v>
      </c>
      <c r="H6" t="s">
        <v>308</v>
      </c>
    </row>
    <row r="7" spans="1:8" x14ac:dyDescent="0.35">
      <c r="A7" s="1">
        <v>45877</v>
      </c>
      <c r="B7">
        <v>62.040000915527344</v>
      </c>
      <c r="C7">
        <v>-9.6614428450836343E-4</v>
      </c>
      <c r="D7">
        <v>-3.649632701345995E-2</v>
      </c>
      <c r="E7">
        <v>-4.2149079342762463E-2</v>
      </c>
      <c r="F7" t="s">
        <v>297</v>
      </c>
      <c r="G7" t="s">
        <v>311</v>
      </c>
      <c r="H7" t="s">
        <v>298</v>
      </c>
    </row>
    <row r="8" spans="1:8" x14ac:dyDescent="0.35">
      <c r="A8" s="1">
        <v>45876</v>
      </c>
      <c r="B8">
        <v>4.1719999313354492</v>
      </c>
      <c r="C8">
        <v>2.1618602673587617E-3</v>
      </c>
      <c r="D8">
        <v>-5.008325602119279E-3</v>
      </c>
      <c r="E8">
        <v>0.17720091333692989</v>
      </c>
      <c r="F8" t="s">
        <v>299</v>
      </c>
      <c r="G8" t="s">
        <v>311</v>
      </c>
      <c r="H8" t="s">
        <v>300</v>
      </c>
    </row>
    <row r="9" spans="1:8" x14ac:dyDescent="0.35">
      <c r="A9" s="1">
        <v>45876</v>
      </c>
      <c r="B9">
        <v>785.67</v>
      </c>
      <c r="C9">
        <v>-3.6649081870752109E-3</v>
      </c>
      <c r="D9">
        <v>-6.9954974434649486E-4</v>
      </c>
      <c r="E9">
        <v>8.2775082775081721E-3</v>
      </c>
      <c r="F9" t="s">
        <v>279</v>
      </c>
      <c r="G9" t="s">
        <v>316</v>
      </c>
      <c r="H9" t="s">
        <v>283</v>
      </c>
    </row>
    <row r="10" spans="1:8" x14ac:dyDescent="0.35">
      <c r="A10" s="1">
        <v>45875</v>
      </c>
      <c r="B10">
        <v>3496.67</v>
      </c>
      <c r="C10">
        <v>0</v>
      </c>
      <c r="D10">
        <v>-3.7977207977207827E-3</v>
      </c>
      <c r="E10">
        <v>6.2817629179331425E-2</v>
      </c>
      <c r="F10" t="s">
        <v>279</v>
      </c>
      <c r="G10" t="s">
        <v>316</v>
      </c>
      <c r="H10" t="s">
        <v>286</v>
      </c>
    </row>
    <row r="11" spans="1:8" x14ac:dyDescent="0.35">
      <c r="A11" s="1">
        <v>45875</v>
      </c>
      <c r="B11">
        <v>22779.33</v>
      </c>
      <c r="C11">
        <v>5.0000000000001155E-3</v>
      </c>
      <c r="D11">
        <v>2.0533578244702477E-2</v>
      </c>
      <c r="E11">
        <v>-2.1901650201736622E-3</v>
      </c>
      <c r="F11" t="s">
        <v>279</v>
      </c>
      <c r="G11" t="s">
        <v>287</v>
      </c>
      <c r="H11" t="s">
        <v>289</v>
      </c>
    </row>
    <row r="12" spans="1:8" x14ac:dyDescent="0.35">
      <c r="A12" s="1">
        <v>45875</v>
      </c>
      <c r="B12">
        <v>4827</v>
      </c>
      <c r="C12">
        <v>1.2445550715618481E-3</v>
      </c>
      <c r="D12">
        <v>-8.6260012322858515E-3</v>
      </c>
      <c r="E12">
        <v>1.2374161073825496E-2</v>
      </c>
      <c r="F12" t="s">
        <v>279</v>
      </c>
      <c r="G12" t="s">
        <v>287</v>
      </c>
      <c r="H12" t="s">
        <v>288</v>
      </c>
    </row>
    <row r="13" spans="1:8" x14ac:dyDescent="0.35">
      <c r="A13" s="1">
        <v>45875</v>
      </c>
      <c r="B13">
        <v>490.5</v>
      </c>
      <c r="C13">
        <v>-4.0609137055837019E-3</v>
      </c>
      <c r="D13">
        <v>4.8076923076923128E-2</v>
      </c>
      <c r="E13">
        <v>6.7464635473340584E-2</v>
      </c>
      <c r="F13" t="s">
        <v>277</v>
      </c>
      <c r="G13" t="s">
        <v>287</v>
      </c>
      <c r="H13" t="s">
        <v>290</v>
      </c>
    </row>
    <row r="14" spans="1:8" x14ac:dyDescent="0.35">
      <c r="A14" s="1">
        <v>45874</v>
      </c>
      <c r="B14">
        <v>2156.1565106273379</v>
      </c>
      <c r="C14">
        <v>-8.1275398562049572E-3</v>
      </c>
      <c r="D14">
        <v>5.7052297939779173E-3</v>
      </c>
      <c r="E14">
        <v>1.2767315671879942E-2</v>
      </c>
      <c r="F14" t="s">
        <v>277</v>
      </c>
      <c r="G14" t="s">
        <v>287</v>
      </c>
      <c r="H14" t="s">
        <v>291</v>
      </c>
    </row>
    <row r="15" spans="1:8" x14ac:dyDescent="0.35">
      <c r="A15" s="1">
        <v>45874</v>
      </c>
      <c r="B15">
        <v>19890</v>
      </c>
      <c r="C15">
        <v>-7.5357950263754692E-4</v>
      </c>
      <c r="D15">
        <v>3.2786885245901232E-3</v>
      </c>
      <c r="E15">
        <v>-5.7485628592851556E-3</v>
      </c>
      <c r="F15" t="s">
        <v>279</v>
      </c>
      <c r="G15" t="s">
        <v>116</v>
      </c>
      <c r="H15" t="s">
        <v>280</v>
      </c>
    </row>
    <row r="16" spans="1:8" x14ac:dyDescent="0.35">
      <c r="A16" s="1">
        <v>45875</v>
      </c>
      <c r="B16">
        <v>462.5</v>
      </c>
      <c r="C16">
        <v>8.6561350357050593E-4</v>
      </c>
      <c r="D16">
        <v>-1.1329628046173656E-2</v>
      </c>
      <c r="E16">
        <v>-4.1450777202072575E-2</v>
      </c>
      <c r="F16" t="s">
        <v>277</v>
      </c>
      <c r="G16" t="s">
        <v>116</v>
      </c>
      <c r="H16" t="s">
        <v>278</v>
      </c>
    </row>
    <row r="17" spans="1:8" x14ac:dyDescent="0.35">
      <c r="A17" s="1">
        <v>45876</v>
      </c>
      <c r="B17">
        <v>62166.67</v>
      </c>
      <c r="C17">
        <v>0</v>
      </c>
      <c r="D17">
        <v>0</v>
      </c>
      <c r="E17">
        <v>-6.7499996625000169E-2</v>
      </c>
      <c r="F17" t="s">
        <v>275</v>
      </c>
      <c r="G17" t="s">
        <v>116</v>
      </c>
      <c r="H17" t="s">
        <v>276</v>
      </c>
    </row>
    <row r="18" spans="1:8" x14ac:dyDescent="0.35">
      <c r="A18" s="1">
        <v>45868</v>
      </c>
      <c r="B18">
        <v>9100</v>
      </c>
      <c r="C18">
        <v>0</v>
      </c>
      <c r="D18">
        <v>0</v>
      </c>
      <c r="E18">
        <v>-4.2105263157894757E-2</v>
      </c>
      <c r="F18" t="s">
        <v>281</v>
      </c>
      <c r="G18" t="s">
        <v>116</v>
      </c>
      <c r="H18" t="s">
        <v>282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760E-BA66-4ABF-899D-CE0161B7556E}">
  <dimension ref="A1:O159"/>
  <sheetViews>
    <sheetView view="pageBreakPreview" topLeftCell="F91" zoomScale="115" zoomScaleNormal="130" zoomScaleSheetLayoutView="115" workbookViewId="0">
      <selection activeCell="J102" sqref="J102"/>
    </sheetView>
  </sheetViews>
  <sheetFormatPr defaultRowHeight="14.5" x14ac:dyDescent="0.35"/>
  <cols>
    <col min="1" max="1" width="2.1796875" customWidth="1"/>
    <col min="2" max="2" width="60.54296875" customWidth="1"/>
    <col min="3" max="3" width="35.90625" customWidth="1"/>
    <col min="4" max="5" width="2.1796875" customWidth="1"/>
    <col min="6" max="6" width="64.7265625" customWidth="1"/>
    <col min="7" max="7" width="32" customWidth="1"/>
    <col min="8" max="9" width="2.1796875" customWidth="1"/>
    <col min="10" max="10" width="26.26953125" customWidth="1"/>
    <col min="11" max="11" width="11.54296875" customWidth="1"/>
    <col min="12" max="12" width="15.26953125" customWidth="1"/>
    <col min="13" max="13" width="43.1796875" customWidth="1"/>
    <col min="14" max="14" width="2.1796875" customWidth="1"/>
    <col min="15" max="15" width="2" customWidth="1"/>
  </cols>
  <sheetData>
    <row r="1" spans="2:9" ht="14.65" customHeight="1" x14ac:dyDescent="0.35">
      <c r="B1" s="139" t="s">
        <v>199</v>
      </c>
      <c r="C1" s="146" t="e" vm="5">
        <v>#VALUE!</v>
      </c>
      <c r="D1" s="146"/>
    </row>
    <row r="2" spans="2:9" ht="14.65" customHeight="1" thickBot="1" x14ac:dyDescent="0.4">
      <c r="B2" s="139"/>
      <c r="C2" s="146"/>
      <c r="D2" s="146"/>
    </row>
    <row r="3" spans="2:9" ht="8.65" customHeight="1" thickTop="1" x14ac:dyDescent="0.35">
      <c r="B3" s="131"/>
      <c r="C3" s="131"/>
    </row>
    <row r="4" spans="2:9" ht="17.149999999999999" customHeight="1" x14ac:dyDescent="0.35">
      <c r="B4" s="141" t="s">
        <v>201</v>
      </c>
      <c r="C4" s="141"/>
    </row>
    <row r="5" spans="2:9" ht="8.65" customHeight="1" x14ac:dyDescent="0.35"/>
    <row r="6" spans="2:9" ht="15" customHeight="1" x14ac:dyDescent="0.35">
      <c r="B6" s="158" t="e" vm="6">
        <f ca="1">_xlfn.IMAGE("https://pub-196e071ed6aa4a6a80cd72afba5ebd53.r2.dev/TA_WEEKLY_VNINDEX.png" &amp; "?v=" &amp; RAND(), "image", 1)</f>
        <v>#VALUE!</v>
      </c>
      <c r="C6" s="82" t="s">
        <v>253</v>
      </c>
    </row>
    <row r="7" spans="2:9" ht="103" customHeight="1" x14ac:dyDescent="0.35">
      <c r="B7" s="158"/>
      <c r="C7" s="174" t="str">
        <f>F7</f>
        <v>*Dữ liệu cập nhật lúc VNINDEX đã có một tuần tăng điểm mạnh mẽ, đóng cửa tại 1572.04, tăng ấn tượng 76.83 điểm từ mức mở cửa tuần 1493.37 điểm. Giá hiện vượt xa SMA 20 tại 1515.60 và SMA 60 ở 1407.79, khẳng định xu hướng tăng tích cực đang duy trì rất mạnh mẽ. Chỉ báo RSI 14 đạt 69.93, duy trì trên ngưỡng 50, cho thấy áp lực mua vẫn chiếm ưu thế, dù có chút chững lại.</v>
      </c>
      <c r="F7" s="11" t="str" cm="1">
        <f t="array" ref="F7:F11">_xlfn.TEXTSPLIT(G7, , CHAR(10))</f>
        <v>*Dữ liệu cập nhật lúc VNINDEX đã có một tuần tăng điểm mạnh mẽ, đóng cửa tại 1572.04, tăng ấn tượng 76.83 điểm từ mức mở cửa tuần 1493.37 điểm. Giá hiện vượt xa SMA 20 tại 1515.60 và SMA 60 ở 1407.79, khẳng định xu hướng tăng tích cực đang duy trì rất mạnh mẽ. Chỉ báo RSI 14 đạt 69.93, duy trì trên ngưỡng 50, cho thấy áp lực mua vẫn chiếm ưu thế, dù có chút chững lại.</v>
      </c>
      <c r="G7" s="153" t="str">
        <f>"*Dữ liệu cập nhật lúc " &amp; VLOOKUP("ta_vnindex",weekly_data_comments[], 3, 0)</f>
        <v>*Dữ liệu cập nhật lúc VNINDEX đã có một tuần tăng điểm mạnh mẽ, đóng cửa tại 1572.04, tăng ấn tượng 76.83 điểm từ mức mở cửa tuần 1493.37 điểm. Giá hiện vượt xa SMA 20 tại 1515.60 và SMA 60 ở 1407.79, khẳng định xu hướng tăng tích cực đang duy trì rất mạnh mẽ. Chỉ báo RSI 14 đạt 69.93, duy trì trên ngưỡng 50, cho thấy áp lực mua vẫn chiếm ưu thế, dù có chút chững lại.
Ngưỡng mở cửa tuần 1493.37 điểm, cách giá 78 điểm, cùng Fibonacci tháng 38.2% tại 1504.53, đang tạo vùng hỗ trợ. Giá đã vượt đỉnh tháng trước 1564.92 điểm, nay trở thành hỗ trợ mạnh, chỉ cách giá đóng cửa 7 điểm. Khung quý cho thấy hỗ trợ mạnh tại ngưỡng mở cửa 1378.14 điểm; Fibonacci quý 38.2% ở 1391.40 cách 180 điểm.
Mốc hỗ trợ cốt lõi nhất cần theo dõi là 1564.92, đỉnh tháng trước, đóng vai trò quan trọng cho xu hướng tăng. Duy trì vị thế mua; mua bổ sung nếu giá điều chỉnh về 1564.92 và xuất hiện tín hiệu đảo chiều tích cực.</v>
      </c>
    </row>
    <row r="8" spans="2:9" ht="15" customHeight="1" x14ac:dyDescent="0.35">
      <c r="B8" s="158"/>
      <c r="C8" s="82" t="s">
        <v>254</v>
      </c>
      <c r="F8" t="str">
        <v/>
      </c>
      <c r="G8" s="153"/>
    </row>
    <row r="9" spans="2:9" ht="92" customHeight="1" x14ac:dyDescent="0.35">
      <c r="B9" s="158"/>
      <c r="C9" s="174" t="str">
        <f>F9</f>
        <v>Ngưỡng mở cửa tuần 1493.37 điểm, cách giá 78 điểm, cùng Fibonacci tháng 38.2% tại 1504.53, đang tạo vùng hỗ trợ. Giá đã vượt đỉnh tháng trước 1564.92 điểm, nay trở thành hỗ trợ mạnh, chỉ cách giá đóng cửa 7 điểm. Khung quý cho thấy hỗ trợ mạnh tại ngưỡng mở cửa 1378.14 điểm; Fibonacci quý 38.2% ở 1391.40 cách 180 điểm.</v>
      </c>
      <c r="F9" s="11" t="str">
        <v>Ngưỡng mở cửa tuần 1493.37 điểm, cách giá 78 điểm, cùng Fibonacci tháng 38.2% tại 1504.53, đang tạo vùng hỗ trợ. Giá đã vượt đỉnh tháng trước 1564.92 điểm, nay trở thành hỗ trợ mạnh, chỉ cách giá đóng cửa 7 điểm. Khung quý cho thấy hỗ trợ mạnh tại ngưỡng mở cửa 1378.14 điểm; Fibonacci quý 38.2% ở 1391.40 cách 180 điểm.</v>
      </c>
      <c r="G9" s="153"/>
    </row>
    <row r="10" spans="2:9" ht="15" customHeight="1" x14ac:dyDescent="0.35">
      <c r="B10" s="158"/>
      <c r="C10" s="82" t="s">
        <v>255</v>
      </c>
      <c r="F10" t="str">
        <v/>
      </c>
      <c r="G10" s="153"/>
    </row>
    <row r="11" spans="2:9" ht="66" customHeight="1" x14ac:dyDescent="0.35">
      <c r="B11" s="158"/>
      <c r="C11" s="174" t="str">
        <f>F11</f>
        <v>Mốc hỗ trợ cốt lõi nhất cần theo dõi là 1564.92, đỉnh tháng trước, đóng vai trò quan trọng cho xu hướng tăng. Duy trì vị thế mua; mua bổ sung nếu giá điều chỉnh về 1564.92 và xuất hiện tín hiệu đảo chiều tích cực.</v>
      </c>
      <c r="F11" s="11" t="str">
        <v>Mốc hỗ trợ cốt lõi nhất cần theo dõi là 1564.92, đỉnh tháng trước, đóng vai trò quan trọng cho xu hướng tăng. Duy trì vị thế mua; mua bổ sung nếu giá điều chỉnh về 1564.92 và xuất hiện tín hiệu đảo chiều tích cực.</v>
      </c>
      <c r="G11" s="153"/>
      <c r="I11" s="10"/>
    </row>
    <row r="12" spans="2:9" ht="14.65" customHeight="1" thickBot="1" x14ac:dyDescent="0.4">
      <c r="B12" s="157" t="str">
        <f>'report cover'!B20</f>
        <v>*Dữ liệu cập nhật lúc 11:25 ngày 08/08/2025</v>
      </c>
      <c r="C12" s="157"/>
      <c r="F12" s="11"/>
      <c r="G12" s="11"/>
      <c r="I12" s="10"/>
    </row>
    <row r="13" spans="2:9" ht="17.149999999999999" customHeight="1" x14ac:dyDescent="0.35">
      <c r="B13" s="29" t="str">
        <f>'report cover'!B19</f>
        <v>BÁO CÁO CHIẾN LƯỢC ĐẦU TƯ TUẦN | NGÀY 04/08/2025 - 08/08/2025</v>
      </c>
      <c r="C13" s="31" t="str">
        <f>'report cover'!$C$2 &amp; " |  8  "</f>
        <v xml:space="preserve">PHÒNG MÔI GIỚI VÀ TƯ VẤN ĐẦU TƯ |  8  </v>
      </c>
    </row>
    <row r="14" spans="2:9" ht="14.65" customHeight="1" x14ac:dyDescent="0.35">
      <c r="F14" s="139" t="s">
        <v>199</v>
      </c>
      <c r="G14" s="146" t="e" vm="5">
        <v>#VALUE!</v>
      </c>
      <c r="H14" s="146"/>
    </row>
    <row r="15" spans="2:9" ht="14.65" customHeight="1" thickBot="1" x14ac:dyDescent="0.4">
      <c r="F15" s="139"/>
      <c r="G15" s="146"/>
      <c r="H15" s="146"/>
    </row>
    <row r="16" spans="2:9" ht="8.65" customHeight="1" thickTop="1" x14ac:dyDescent="0.35">
      <c r="F16" s="131"/>
      <c r="G16" s="131"/>
    </row>
    <row r="17" spans="2:14" ht="17.25" customHeight="1" x14ac:dyDescent="0.35">
      <c r="F17" s="41" t="s">
        <v>247</v>
      </c>
      <c r="G17" s="41"/>
    </row>
    <row r="18" spans="2:14" ht="8.65" customHeight="1" x14ac:dyDescent="0.35"/>
    <row r="19" spans="2:14" ht="173.15" customHeight="1" x14ac:dyDescent="0.35">
      <c r="B19" s="81" t="str">
        <f>"*Dữ liệu cập nhật lúc " &amp; VLOOKUP("ms_chart",weekly_data_comments[], 3, 0)</f>
        <v>*Dữ liệu cập nhật lúc Xu hướng tuần đã giảm xuống 65.70% trong phiên gần nhất, sau khi tăng mạnh từ 39.84% lên 70.45% tuần qua. Xu hướng tháng duy trì tăng ổn định từ 62.01% lên 67.02% trong tuần, đồng pha rõ rệt với sự phục hồi của xu hướng tuần. Đáng chú ý, xu hướng quý vẫn kiên định ở vùng giá trị cao 81.27%, tạo nền tảng hỗ trợ mạnh mẽ cho đà tăng của cả hai xu hướng kia.
Sự kiện này minh họa nguyên tắc chi phối, khi xu hướng quý ở mức cao 81.27% đã kìm hãm đà giảm của xu hướng tuần và tháng. Thị trường hiện tại cho thấy đà tăng bền vững, với xu hướng ngắn hạn tiếp tục khả quan, tuy nhiên cần chú ý rủi ro khi tiến gần các đỉnh cao. Do đó, khuyến nghị duy trì vị thế và thận trọng trong giao dịch, chờ đợi cơ hội mua khi các đường xu hướng điều chỉnh hợp lý.</v>
      </c>
      <c r="C19" s="81"/>
    </row>
    <row r="20" spans="2:14" ht="14.65" customHeight="1" x14ac:dyDescent="0.35"/>
    <row r="21" spans="2:14" ht="19" customHeight="1" x14ac:dyDescent="0.35">
      <c r="F21" s="82" t="s">
        <v>256</v>
      </c>
    </row>
    <row r="22" spans="2:14" ht="40.4" customHeight="1" x14ac:dyDescent="0.35">
      <c r="B22" s="11" t="str" cm="1">
        <f t="array" ref="B22:B24">_xlfn.TEXTSPLIT(B19, , CHAR(10))</f>
        <v>*Dữ liệu cập nhật lúc Xu hướng tuần đã giảm xuống 65.70% trong phiên gần nhất, sau khi tăng mạnh từ 39.84% lên 70.45% tuần qua. Xu hướng tháng duy trì tăng ổn định từ 62.01% lên 67.02% trong tuần, đồng pha rõ rệt với sự phục hồi của xu hướng tuần. Đáng chú ý, xu hướng quý vẫn kiên định ở vùng giá trị cao 81.27%, tạo nền tảng hỗ trợ mạnh mẽ cho đà tăng của cả hai xu hướng kia.</v>
      </c>
      <c r="F22" s="173" t="str">
        <f>B22</f>
        <v>*Dữ liệu cập nhật lúc Xu hướng tuần đã giảm xuống 65.70% trong phiên gần nhất, sau khi tăng mạnh từ 39.84% lên 70.45% tuần qua. Xu hướng tháng duy trì tăng ổn định từ 62.01% lên 67.02% trong tuần, đồng pha rõ rệt với sự phục hồi của xu hướng tuần. Đáng chú ý, xu hướng quý vẫn kiên định ở vùng giá trị cao 81.27%, tạo nền tảng hỗ trợ mạnh mẽ cho đà tăng của cả hai xu hướng kia.</v>
      </c>
      <c r="G22" s="173"/>
    </row>
    <row r="23" spans="2:14" ht="19" customHeight="1" x14ac:dyDescent="0.35">
      <c r="B23" t="str">
        <v/>
      </c>
      <c r="F23" s="82" t="s">
        <v>255</v>
      </c>
    </row>
    <row r="24" spans="2:14" ht="40.4" customHeight="1" x14ac:dyDescent="0.35">
      <c r="B24" s="81" t="str">
        <v>Sự kiện này minh họa nguyên tắc chi phối, khi xu hướng quý ở mức cao 81.27% đã kìm hãm đà giảm của xu hướng tuần và tháng. Thị trường hiện tại cho thấy đà tăng bền vững, với xu hướng ngắn hạn tiếp tục khả quan, tuy nhiên cần chú ý rủi ro khi tiến gần các đỉnh cao. Do đó, khuyến nghị duy trì vị thế và thận trọng trong giao dịch, chờ đợi cơ hội mua khi các đường xu hướng điều chỉnh hợp lý.</v>
      </c>
      <c r="C24" s="81"/>
      <c r="F24" s="173" t="str">
        <f>B24</f>
        <v>Sự kiện này minh họa nguyên tắc chi phối, khi xu hướng quý ở mức cao 81.27% đã kìm hãm đà giảm của xu hướng tuần và tháng. Thị trường hiện tại cho thấy đà tăng bền vững, với xu hướng ngắn hạn tiếp tục khả quan, tuy nhiên cần chú ý rủi ro khi tiến gần các đỉnh cao. Do đó, khuyến nghị duy trì vị thế và thận trọng trong giao dịch, chờ đợi cơ hội mua khi các đường xu hướng điều chỉnh hợp lý.</v>
      </c>
      <c r="G24" s="173"/>
      <c r="H24" s="11"/>
    </row>
    <row r="25" spans="2:14" ht="14.65" customHeight="1" thickBot="1" x14ac:dyDescent="0.4">
      <c r="G25" s="79" t="str">
        <f>'report cover'!B20</f>
        <v>*Dữ liệu cập nhật lúc 11:25 ngày 08/08/2025</v>
      </c>
    </row>
    <row r="26" spans="2:14" ht="17.149999999999999" customHeight="1" x14ac:dyDescent="0.35">
      <c r="F26" s="29" t="str">
        <f>'report cover'!B19</f>
        <v>BÁO CÁO CHIẾN LƯỢC ĐẦU TƯ TUẦN | NGÀY 04/08/2025 - 08/08/2025</v>
      </c>
      <c r="G26" s="31" t="str">
        <f>'report cover'!$C$2 &amp; " |  9  "</f>
        <v xml:space="preserve">PHÒNG MÔI GIỚI VÀ TƯ VẤN ĐẦU TƯ |  9  </v>
      </c>
    </row>
    <row r="27" spans="2:14" ht="14.65" customHeight="1" x14ac:dyDescent="0.35">
      <c r="J27" s="139" t="s">
        <v>199</v>
      </c>
      <c r="K27" s="139"/>
      <c r="L27" s="139"/>
      <c r="M27" s="146" t="e" vm="5">
        <v>#VALUE!</v>
      </c>
      <c r="N27" s="146"/>
    </row>
    <row r="28" spans="2:14" ht="14.65" customHeight="1" thickBot="1" x14ac:dyDescent="0.4">
      <c r="F28" s="153"/>
      <c r="G28" s="153"/>
      <c r="J28" s="139"/>
      <c r="K28" s="139"/>
      <c r="L28" s="139"/>
      <c r="M28" s="146"/>
      <c r="N28" s="146"/>
    </row>
    <row r="29" spans="2:14" ht="8.65" customHeight="1" thickTop="1" x14ac:dyDescent="0.35">
      <c r="F29" s="153"/>
      <c r="G29" s="153"/>
      <c r="J29" s="131"/>
      <c r="K29" s="131"/>
      <c r="L29" s="131"/>
      <c r="M29" s="131"/>
    </row>
    <row r="30" spans="2:14" ht="17.149999999999999" customHeight="1" x14ac:dyDescent="0.35">
      <c r="F30" s="153"/>
      <c r="G30" s="153"/>
      <c r="J30" s="141" t="s">
        <v>202</v>
      </c>
      <c r="K30" s="141"/>
      <c r="L30" s="141"/>
      <c r="M30" s="141"/>
    </row>
    <row r="31" spans="2:14" ht="8.65" customHeight="1" x14ac:dyDescent="0.35">
      <c r="F31" s="153"/>
      <c r="G31" s="153"/>
    </row>
    <row r="32" spans="2:14" x14ac:dyDescent="0.35">
      <c r="F32" s="153"/>
      <c r="G32" s="153"/>
      <c r="J32" s="160" t="s">
        <v>203</v>
      </c>
      <c r="K32" s="160"/>
    </row>
    <row r="33" spans="6:12" ht="8.65" customHeight="1" x14ac:dyDescent="0.35">
      <c r="F33" s="153"/>
      <c r="G33" s="153"/>
    </row>
    <row r="34" spans="6:12" x14ac:dyDescent="0.35">
      <c r="F34" s="153"/>
      <c r="G34" s="153"/>
      <c r="J34" s="66" t="s">
        <v>92</v>
      </c>
      <c r="K34" s="65">
        <f>'data part 2'!B20</f>
        <v>733.02991900000006</v>
      </c>
      <c r="L34" s="18"/>
    </row>
    <row r="35" spans="6:12" x14ac:dyDescent="0.35">
      <c r="F35" s="153"/>
      <c r="G35" s="153"/>
      <c r="J35" s="66" t="s">
        <v>93</v>
      </c>
      <c r="K35" s="65">
        <f>'data part 2'!B21</f>
        <v>-786.94097299999999</v>
      </c>
      <c r="L35" s="18"/>
    </row>
    <row r="36" spans="6:12" x14ac:dyDescent="0.35">
      <c r="F36" s="153"/>
      <c r="G36" s="153"/>
      <c r="J36" s="66" t="s">
        <v>94</v>
      </c>
      <c r="K36" s="65">
        <f>'data part 2'!B22</f>
        <v>-53.911053999999993</v>
      </c>
      <c r="L36" s="18"/>
    </row>
    <row r="37" spans="6:12" x14ac:dyDescent="0.35">
      <c r="J37" s="161" t="s">
        <v>244</v>
      </c>
      <c r="K37" s="161"/>
      <c r="L37" s="37"/>
    </row>
    <row r="38" spans="6:12" ht="8.65" customHeight="1" x14ac:dyDescent="0.35">
      <c r="J38" s="17"/>
      <c r="K38" s="17"/>
      <c r="L38" s="17"/>
    </row>
    <row r="39" spans="6:12" x14ac:dyDescent="0.35">
      <c r="J39" s="66" t="s">
        <v>89</v>
      </c>
      <c r="K39" s="65">
        <f>'data part 2'!C20</f>
        <v>23092.051148800001</v>
      </c>
      <c r="L39" s="18"/>
    </row>
    <row r="40" spans="6:12" x14ac:dyDescent="0.35">
      <c r="J40" s="66" t="s">
        <v>90</v>
      </c>
      <c r="K40" s="65">
        <f>'data part 2'!C21</f>
        <v>-35993.267339263999</v>
      </c>
      <c r="L40" s="18"/>
    </row>
    <row r="41" spans="6:12" x14ac:dyDescent="0.35">
      <c r="J41" s="66" t="s">
        <v>91</v>
      </c>
      <c r="K41" s="65">
        <f>'data part 2'!C22</f>
        <v>-12901.216190464002</v>
      </c>
      <c r="L41" s="18"/>
    </row>
    <row r="42" spans="6:12" x14ac:dyDescent="0.35">
      <c r="J42" s="161" t="s">
        <v>243</v>
      </c>
      <c r="K42" s="161"/>
      <c r="L42" s="37"/>
    </row>
    <row r="43" spans="6:12" ht="8.65" customHeight="1" x14ac:dyDescent="0.35">
      <c r="J43" s="16"/>
      <c r="K43" s="16"/>
      <c r="L43" s="16"/>
    </row>
    <row r="44" spans="6:12" x14ac:dyDescent="0.35">
      <c r="J44" s="160" t="s">
        <v>204</v>
      </c>
      <c r="K44" s="160"/>
    </row>
    <row r="45" spans="6:12" ht="8.65" customHeight="1" x14ac:dyDescent="0.35">
      <c r="J45" s="44"/>
    </row>
    <row r="46" spans="6:12" ht="15.65" customHeight="1" x14ac:dyDescent="0.35"/>
    <row r="47" spans="6:12" ht="15.65" customHeight="1" x14ac:dyDescent="0.35"/>
    <row r="48" spans="6:12" ht="15.65" customHeight="1" x14ac:dyDescent="0.35"/>
    <row r="49" spans="10:14" ht="14.5" customHeight="1" x14ac:dyDescent="0.35"/>
    <row r="50" spans="10:14" ht="14.5" customHeight="1" x14ac:dyDescent="0.35"/>
    <row r="51" spans="10:14" ht="15.65" customHeight="1" x14ac:dyDescent="0.35"/>
    <row r="52" spans="10:14" ht="15.65" customHeight="1" x14ac:dyDescent="0.35"/>
    <row r="53" spans="10:14" ht="15.65" customHeight="1" x14ac:dyDescent="0.35"/>
    <row r="54" spans="10:14" ht="17.25" customHeight="1" thickBot="1" x14ac:dyDescent="0.4">
      <c r="M54" s="79" t="str">
        <f>'report cover'!B20</f>
        <v>*Dữ liệu cập nhật lúc 11:25 ngày 08/08/2025</v>
      </c>
    </row>
    <row r="55" spans="10:14" ht="17.149999999999999" customHeight="1" x14ac:dyDescent="0.35">
      <c r="J55" s="29" t="e">
        <f>'report cover'!#REF! &amp; " | " &amp; 'report cover'!$A$2</f>
        <v>#REF!</v>
      </c>
      <c r="K55" s="43"/>
      <c r="L55" s="42"/>
      <c r="M55" s="31" t="str">
        <f>'report cover'!$C$2 &amp; " |  10  "</f>
        <v xml:space="preserve">PHÒNG MÔI GIỚI VÀ TƯ VẤN ĐẦU TƯ |  10  </v>
      </c>
    </row>
    <row r="56" spans="10:14" ht="14.5" customHeight="1" x14ac:dyDescent="0.35">
      <c r="J56" s="139" t="s">
        <v>199</v>
      </c>
      <c r="K56" s="139"/>
      <c r="L56" s="139"/>
      <c r="M56" s="146" t="e" vm="5">
        <v>#VALUE!</v>
      </c>
      <c r="N56" s="146"/>
    </row>
    <row r="57" spans="10:14" ht="14.5" customHeight="1" thickBot="1" x14ac:dyDescent="0.4">
      <c r="J57" s="139"/>
      <c r="K57" s="139"/>
      <c r="L57" s="139"/>
      <c r="M57" s="146"/>
      <c r="N57" s="146"/>
    </row>
    <row r="58" spans="10:14" ht="8.65" customHeight="1" thickTop="1" x14ac:dyDescent="0.35">
      <c r="J58" s="131"/>
      <c r="K58" s="131"/>
      <c r="L58" s="131"/>
      <c r="M58" s="131"/>
    </row>
    <row r="59" spans="10:14" ht="17.25" customHeight="1" x14ac:dyDescent="0.35">
      <c r="J59" s="141" t="s">
        <v>202</v>
      </c>
      <c r="K59" s="141"/>
      <c r="L59" s="141"/>
      <c r="M59" s="141"/>
    </row>
    <row r="60" spans="10:14" ht="8.65" customHeight="1" x14ac:dyDescent="0.35"/>
    <row r="61" spans="10:14" x14ac:dyDescent="0.35">
      <c r="J61" s="156" t="s">
        <v>205</v>
      </c>
      <c r="K61" s="156"/>
    </row>
    <row r="62" spans="10:14" ht="8.65" customHeight="1" x14ac:dyDescent="0.35"/>
    <row r="63" spans="10:14" x14ac:dyDescent="0.35">
      <c r="J63" s="66" t="s">
        <v>92</v>
      </c>
      <c r="K63" s="65">
        <f>'data part 2'!B25</f>
        <v>131.42515799999998</v>
      </c>
      <c r="L63" s="18"/>
    </row>
    <row r="64" spans="10:14" x14ac:dyDescent="0.35">
      <c r="J64" s="66" t="s">
        <v>93</v>
      </c>
      <c r="K64" s="65">
        <f>'data part 2'!B26</f>
        <v>-217.11784600000001</v>
      </c>
      <c r="L64" s="18"/>
    </row>
    <row r="65" spans="10:13" x14ac:dyDescent="0.35">
      <c r="J65" s="66" t="s">
        <v>94</v>
      </c>
      <c r="K65" s="65">
        <f>'data part 2'!B27</f>
        <v>-85.692688000000004</v>
      </c>
      <c r="L65" s="18"/>
    </row>
    <row r="66" spans="10:13" x14ac:dyDescent="0.35">
      <c r="J66" s="161" t="s">
        <v>244</v>
      </c>
      <c r="K66" s="161"/>
      <c r="L66" s="37"/>
    </row>
    <row r="67" spans="10:13" ht="8.65" customHeight="1" x14ac:dyDescent="0.35">
      <c r="J67" s="17"/>
      <c r="K67" s="17"/>
      <c r="L67" s="17"/>
    </row>
    <row r="68" spans="10:13" x14ac:dyDescent="0.35">
      <c r="J68" s="66" t="s">
        <v>89</v>
      </c>
      <c r="K68" s="65">
        <f>'data part 2'!C25</f>
        <v>5006.0087906560002</v>
      </c>
      <c r="L68" s="18"/>
    </row>
    <row r="69" spans="10:13" x14ac:dyDescent="0.35">
      <c r="J69" s="66" t="s">
        <v>90</v>
      </c>
      <c r="K69" s="65">
        <f>'data part 2'!C26</f>
        <v>-7482.9409784319996</v>
      </c>
      <c r="L69" s="18"/>
    </row>
    <row r="70" spans="10:13" x14ac:dyDescent="0.35">
      <c r="J70" s="66" t="s">
        <v>91</v>
      </c>
      <c r="K70" s="65">
        <f>'data part 2'!C27</f>
        <v>-2476.9321877760003</v>
      </c>
      <c r="L70" s="18"/>
    </row>
    <row r="71" spans="10:13" x14ac:dyDescent="0.35">
      <c r="J71" s="161" t="s">
        <v>243</v>
      </c>
      <c r="K71" s="161"/>
      <c r="L71" s="37"/>
    </row>
    <row r="72" spans="10:13" ht="8.65" customHeight="1" x14ac:dyDescent="0.35">
      <c r="J72" s="16"/>
      <c r="K72" s="16"/>
      <c r="L72" s="16"/>
    </row>
    <row r="73" spans="10:13" x14ac:dyDescent="0.35">
      <c r="J73" s="156" t="s">
        <v>206</v>
      </c>
      <c r="K73" s="156"/>
      <c r="M73" s="80" t="s">
        <v>252</v>
      </c>
    </row>
    <row r="74" spans="10:13" ht="8.65" customHeight="1" x14ac:dyDescent="0.35"/>
    <row r="75" spans="10:13" ht="15.65" customHeight="1" x14ac:dyDescent="0.35"/>
    <row r="76" spans="10:13" ht="15.65" customHeight="1" x14ac:dyDescent="0.35"/>
    <row r="77" spans="10:13" ht="15.65" customHeight="1" x14ac:dyDescent="0.35"/>
    <row r="78" spans="10:13" ht="14.5" customHeight="1" x14ac:dyDescent="0.35"/>
    <row r="79" spans="10:13" ht="14.5" customHeight="1" x14ac:dyDescent="0.35"/>
    <row r="80" spans="10:13" ht="15.65" customHeight="1" x14ac:dyDescent="0.35"/>
    <row r="81" spans="7:14" ht="15.65" customHeight="1" x14ac:dyDescent="0.35"/>
    <row r="82" spans="7:14" ht="15.65" customHeight="1" x14ac:dyDescent="0.35"/>
    <row r="83" spans="7:14" ht="17.25" customHeight="1" thickBot="1" x14ac:dyDescent="0.4">
      <c r="M83" s="79" t="str">
        <f>'report cover'!B20</f>
        <v>*Dữ liệu cập nhật lúc 11:25 ngày 08/08/2025</v>
      </c>
    </row>
    <row r="84" spans="7:14" ht="17.149999999999999" customHeight="1" x14ac:dyDescent="0.35">
      <c r="J84" s="29" t="str">
        <f>'report cover'!B19</f>
        <v>BÁO CÁO CHIẾN LƯỢC ĐẦU TƯ TUẦN | NGÀY 04/08/2025 - 08/08/2025</v>
      </c>
      <c r="K84" s="43"/>
      <c r="L84" s="42"/>
      <c r="M84" s="31" t="str">
        <f>'report cover'!$C$2 &amp; " |  11  "</f>
        <v xml:space="preserve">PHÒNG MÔI GIỚI VÀ TƯ VẤN ĐẦU TƯ |  11  </v>
      </c>
    </row>
    <row r="85" spans="7:14" ht="14.5" customHeight="1" x14ac:dyDescent="0.35">
      <c r="G85" t="s">
        <v>200</v>
      </c>
      <c r="J85" s="139" t="s">
        <v>199</v>
      </c>
      <c r="K85" s="139"/>
      <c r="L85" s="139"/>
      <c r="M85" s="146" t="e" vm="5">
        <v>#VALUE!</v>
      </c>
      <c r="N85" s="146"/>
    </row>
    <row r="86" spans="7:14" ht="14.5" customHeight="1" thickBot="1" x14ac:dyDescent="0.4">
      <c r="J86" s="139"/>
      <c r="K86" s="139"/>
      <c r="L86" s="139"/>
      <c r="M86" s="146"/>
      <c r="N86" s="146"/>
    </row>
    <row r="87" spans="7:14" ht="8.65" customHeight="1" thickTop="1" x14ac:dyDescent="0.35">
      <c r="J87" s="131"/>
      <c r="K87" s="131"/>
      <c r="L87" s="131"/>
      <c r="M87" s="131"/>
    </row>
    <row r="88" spans="7:14" ht="17.149999999999999" customHeight="1" x14ac:dyDescent="0.35">
      <c r="J88" s="141" t="s">
        <v>207</v>
      </c>
      <c r="K88" s="141"/>
      <c r="L88" s="141"/>
      <c r="M88" s="141"/>
    </row>
    <row r="89" spans="7:14" ht="8.65" customHeight="1" x14ac:dyDescent="0.35"/>
    <row r="90" spans="7:14" x14ac:dyDescent="0.35">
      <c r="J90" s="14" t="s">
        <v>103</v>
      </c>
      <c r="L90" s="156" t="s">
        <v>249</v>
      </c>
      <c r="M90" s="156"/>
    </row>
    <row r="92" spans="7:14" x14ac:dyDescent="0.35">
      <c r="J92" s="66" t="s">
        <v>134</v>
      </c>
      <c r="K92" s="65">
        <f>'data part 2'!N4</f>
        <v>267540.58398556063</v>
      </c>
      <c r="L92" s="18"/>
    </row>
    <row r="93" spans="7:14" x14ac:dyDescent="0.35">
      <c r="J93" s="66" t="s">
        <v>135</v>
      </c>
      <c r="K93" s="65">
        <f>-'data part 2'!O4</f>
        <v>-25547.378591547389</v>
      </c>
      <c r="L93" s="18"/>
    </row>
    <row r="94" spans="7:14" x14ac:dyDescent="0.35">
      <c r="J94" s="66" t="s">
        <v>136</v>
      </c>
      <c r="K94" s="65">
        <f>'data part 2'!P4</f>
        <v>241993.20539401317</v>
      </c>
      <c r="L94" s="18"/>
    </row>
    <row r="95" spans="7:14" x14ac:dyDescent="0.35">
      <c r="J95" s="66" t="s">
        <v>137</v>
      </c>
      <c r="K95" s="76">
        <f>'data part 2'!Q4</f>
        <v>3.1065917034784733E-2</v>
      </c>
      <c r="L95" s="19"/>
    </row>
    <row r="96" spans="7:14" x14ac:dyDescent="0.35">
      <c r="J96" s="161" t="s">
        <v>102</v>
      </c>
      <c r="K96" s="161"/>
      <c r="L96" s="37"/>
    </row>
    <row r="97" spans="1:15" x14ac:dyDescent="0.35">
      <c r="K97" s="18"/>
      <c r="L97" s="18"/>
    </row>
    <row r="98" spans="1:15" x14ac:dyDescent="0.35">
      <c r="J98" s="156" t="s">
        <v>248</v>
      </c>
      <c r="K98" s="156"/>
      <c r="L98" s="38"/>
    </row>
    <row r="99" spans="1:15" ht="173.5" customHeight="1" x14ac:dyDescent="0.35"/>
    <row r="100" spans="1:15" ht="17.149999999999999" customHeight="1" thickBot="1" x14ac:dyDescent="0.4">
      <c r="M100" s="79" t="str">
        <f>'report cover'!B20</f>
        <v>*Dữ liệu cập nhật lúc 11:25 ngày 08/08/2025</v>
      </c>
    </row>
    <row r="101" spans="1:15" ht="17.149999999999999" customHeight="1" x14ac:dyDescent="0.35">
      <c r="J101" s="159" t="str">
        <f>'report cover'!B19</f>
        <v>BÁO CÁO CHIẾN LƯỢC ĐẦU TƯ TUẦN | NGÀY 04/08/2025 - 08/08/2025</v>
      </c>
      <c r="K101" s="159"/>
      <c r="L101" s="159"/>
      <c r="M101" s="45" t="str">
        <f>'report cover'!$C$2 &amp; " |  12  "</f>
        <v xml:space="preserve">PHÒNG MÔI GIỚI VÀ TƯ VẤN ĐẦU TƯ |  12  </v>
      </c>
    </row>
    <row r="107" spans="1:15" x14ac:dyDescent="0.35">
      <c r="A107" s="20"/>
      <c r="B107" s="20"/>
      <c r="C107" s="20"/>
      <c r="D107" s="20"/>
      <c r="E107" s="20"/>
      <c r="F107" s="20"/>
      <c r="G107" s="20"/>
      <c r="H107" s="20"/>
      <c r="I107" s="20"/>
      <c r="J107" s="20"/>
      <c r="K107" s="20"/>
      <c r="L107" s="20"/>
      <c r="M107" s="20"/>
      <c r="N107" s="20"/>
      <c r="O107" s="20"/>
    </row>
    <row r="133" spans="15:15" x14ac:dyDescent="0.35">
      <c r="O133" s="20"/>
    </row>
    <row r="159" spans="15:15" x14ac:dyDescent="0.35">
      <c r="O159" s="20"/>
    </row>
  </sheetData>
  <mergeCells count="32">
    <mergeCell ref="C1:D2"/>
    <mergeCell ref="G14:H15"/>
    <mergeCell ref="M27:N28"/>
    <mergeCell ref="M56:N57"/>
    <mergeCell ref="M85:N86"/>
    <mergeCell ref="B1:B2"/>
    <mergeCell ref="B4:C4"/>
    <mergeCell ref="G7:G11"/>
    <mergeCell ref="B6:B11"/>
    <mergeCell ref="J101:L101"/>
    <mergeCell ref="J32:K32"/>
    <mergeCell ref="J44:K44"/>
    <mergeCell ref="J61:K61"/>
    <mergeCell ref="J73:K73"/>
    <mergeCell ref="F28:G36"/>
    <mergeCell ref="J96:K96"/>
    <mergeCell ref="J98:K98"/>
    <mergeCell ref="J66:K66"/>
    <mergeCell ref="J71:K71"/>
    <mergeCell ref="J37:K37"/>
    <mergeCell ref="J42:K42"/>
    <mergeCell ref="L90:M90"/>
    <mergeCell ref="J88:M88"/>
    <mergeCell ref="B12:C12"/>
    <mergeCell ref="F22:G22"/>
    <mergeCell ref="F14:F15"/>
    <mergeCell ref="F24:G24"/>
    <mergeCell ref="J30:M30"/>
    <mergeCell ref="J59:M59"/>
    <mergeCell ref="J27:L28"/>
    <mergeCell ref="J56:L57"/>
    <mergeCell ref="J85:L86"/>
  </mergeCells>
  <conditionalFormatting sqref="K34:K36">
    <cfRule type="expression" dxfId="48" priority="9">
      <formula>K34&lt;0</formula>
    </cfRule>
    <cfRule type="expression" dxfId="47" priority="10">
      <formula>K34&gt;=0</formula>
    </cfRule>
  </conditionalFormatting>
  <conditionalFormatting sqref="K39:K41">
    <cfRule type="expression" dxfId="46" priority="7">
      <formula>K39&lt;0</formula>
    </cfRule>
    <cfRule type="expression" dxfId="45" priority="8">
      <formula>K39&gt;=0</formula>
    </cfRule>
  </conditionalFormatting>
  <conditionalFormatting sqref="K63:K65">
    <cfRule type="expression" dxfId="44" priority="5">
      <formula>K63&lt;0</formula>
    </cfRule>
    <cfRule type="expression" dxfId="43" priority="6">
      <formula>K63&gt;=0</formula>
    </cfRule>
  </conditionalFormatting>
  <conditionalFormatting sqref="K68:K70">
    <cfRule type="expression" dxfId="42" priority="3">
      <formula>K68&lt;0</formula>
    </cfRule>
    <cfRule type="expression" dxfId="41" priority="4">
      <formula>K68&gt;=0</formula>
    </cfRule>
  </conditionalFormatting>
  <conditionalFormatting sqref="K92:K95">
    <cfRule type="expression" dxfId="40" priority="1">
      <formula>K92&lt;0</formula>
    </cfRule>
    <cfRule type="expression" dxfId="39" priority="2">
      <formula>K92&gt;=0</formula>
    </cfRule>
  </conditionalFormatting>
  <printOptions verticalCentered="1"/>
  <pageMargins left="0" right="0" top="0" bottom="0" header="0" footer="0"/>
  <pageSetup paperSize="11" scale="104"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3C6-16CC-4E34-B067-4AE1978B4976}">
  <dimension ref="A1:AD105"/>
  <sheetViews>
    <sheetView view="pageBreakPreview" topLeftCell="A48" zoomScale="115" zoomScaleNormal="115" zoomScaleSheetLayoutView="115" workbookViewId="0">
      <selection activeCell="B53" sqref="B53:G54"/>
    </sheetView>
  </sheetViews>
  <sheetFormatPr defaultRowHeight="14.5" x14ac:dyDescent="0.35"/>
  <cols>
    <col min="1" max="1" width="2.26953125" customWidth="1"/>
    <col min="2" max="2" width="5.81640625" customWidth="1"/>
    <col min="3" max="3" width="14.453125" customWidth="1"/>
    <col min="4" max="4" width="4.26953125" customWidth="1"/>
    <col min="5" max="7" width="7.54296875" customWidth="1"/>
    <col min="8" max="8" width="4.26953125" customWidth="1"/>
    <col min="9" max="14" width="7.54296875" customWidth="1"/>
    <col min="15" max="15" width="2" customWidth="1"/>
    <col min="16" max="16" width="2.1796875" customWidth="1"/>
    <col min="17" max="17" width="9.26953125" customWidth="1"/>
    <col min="18" max="29" width="7.26953125" customWidth="1"/>
    <col min="30" max="30" width="2.1796875" customWidth="1"/>
  </cols>
  <sheetData>
    <row r="1" spans="1:30" ht="14.65" customHeight="1" x14ac:dyDescent="0.35">
      <c r="B1" s="162" t="s">
        <v>209</v>
      </c>
      <c r="C1" s="162"/>
      <c r="D1" s="162"/>
      <c r="E1" s="162"/>
      <c r="F1" s="162"/>
      <c r="G1" s="162"/>
      <c r="M1" s="146" t="e" vm="4">
        <v>#VALUE!</v>
      </c>
      <c r="N1" s="146"/>
      <c r="O1" s="146"/>
    </row>
    <row r="2" spans="1:30" ht="14.65" customHeight="1" thickBot="1" x14ac:dyDescent="0.4">
      <c r="B2" s="162"/>
      <c r="C2" s="162"/>
      <c r="D2" s="162"/>
      <c r="E2" s="162"/>
      <c r="F2" s="162"/>
      <c r="G2" s="162"/>
      <c r="M2" s="146"/>
      <c r="N2" s="146"/>
      <c r="O2" s="146"/>
    </row>
    <row r="3" spans="1:30" ht="8.65" customHeight="1" thickTop="1" x14ac:dyDescent="0.35">
      <c r="B3" s="131"/>
      <c r="C3" s="131"/>
      <c r="D3" s="131"/>
      <c r="E3" s="131"/>
      <c r="F3" s="131"/>
      <c r="G3" s="131"/>
      <c r="H3" s="131"/>
      <c r="I3" s="131"/>
      <c r="J3" s="131"/>
      <c r="K3" s="131"/>
      <c r="L3" s="131"/>
      <c r="M3" s="131"/>
      <c r="N3" s="131"/>
    </row>
    <row r="4" spans="1:30" ht="17.149999999999999" customHeight="1" x14ac:dyDescent="0.35">
      <c r="B4" s="141" t="s">
        <v>208</v>
      </c>
      <c r="C4" s="141"/>
      <c r="D4" s="141"/>
      <c r="E4" s="141"/>
      <c r="F4" s="141"/>
      <c r="G4" s="141"/>
      <c r="H4" s="141"/>
      <c r="I4" s="141"/>
      <c r="J4" s="141"/>
      <c r="K4" s="141"/>
      <c r="L4" s="141"/>
      <c r="M4" s="141"/>
      <c r="N4" s="141"/>
    </row>
    <row r="5" spans="1:30" ht="8.65" customHeight="1" x14ac:dyDescent="0.35">
      <c r="B5" s="15"/>
      <c r="C5" s="15"/>
      <c r="D5" s="15"/>
      <c r="E5" s="15"/>
      <c r="F5" s="15"/>
      <c r="G5" s="15"/>
      <c r="H5" s="15"/>
      <c r="I5" s="15"/>
      <c r="J5" s="15"/>
      <c r="K5" s="15"/>
      <c r="L5" s="15"/>
      <c r="M5" s="15"/>
      <c r="N5" s="15"/>
    </row>
    <row r="6" spans="1:30" ht="17.5" customHeight="1" x14ac:dyDescent="0.35">
      <c r="B6" s="149" t="s">
        <v>184</v>
      </c>
      <c r="C6" s="149"/>
      <c r="D6" s="15"/>
      <c r="E6" s="149" t="s">
        <v>185</v>
      </c>
      <c r="F6" s="149"/>
      <c r="G6" s="149"/>
      <c r="H6" s="15"/>
      <c r="I6" s="149" t="s">
        <v>189</v>
      </c>
      <c r="J6" s="149"/>
      <c r="K6" s="149"/>
      <c r="L6" s="149"/>
      <c r="M6" s="149"/>
      <c r="N6" s="149"/>
    </row>
    <row r="7" spans="1:30" ht="31.5" customHeight="1" x14ac:dyDescent="0.35">
      <c r="A7" s="20"/>
      <c r="B7" s="67" t="s">
        <v>176</v>
      </c>
      <c r="C7" s="67" t="s">
        <v>177</v>
      </c>
      <c r="D7" s="61"/>
      <c r="E7" s="67" t="s">
        <v>188</v>
      </c>
      <c r="F7" s="67" t="s">
        <v>186</v>
      </c>
      <c r="G7" s="67" t="s">
        <v>187</v>
      </c>
      <c r="H7" s="61"/>
      <c r="I7" s="67" t="s">
        <v>178</v>
      </c>
      <c r="J7" s="67" t="s">
        <v>179</v>
      </c>
      <c r="K7" s="67" t="s">
        <v>180</v>
      </c>
      <c r="L7" s="67" t="s">
        <v>181</v>
      </c>
      <c r="M7" s="67" t="s">
        <v>182</v>
      </c>
      <c r="N7" s="67" t="s">
        <v>183</v>
      </c>
      <c r="O7" s="20"/>
      <c r="P7" s="20"/>
      <c r="Q7" s="20"/>
      <c r="R7" s="20"/>
      <c r="S7" s="20"/>
      <c r="T7" s="20"/>
      <c r="U7" s="20"/>
      <c r="V7" s="20"/>
      <c r="W7" s="20"/>
      <c r="X7" s="20"/>
      <c r="Y7" s="20"/>
      <c r="Z7" s="20"/>
      <c r="AA7" s="20"/>
      <c r="AB7" s="20"/>
      <c r="AC7" s="20"/>
      <c r="AD7" s="20"/>
    </row>
    <row r="8" spans="1:30" ht="15" customHeight="1" x14ac:dyDescent="0.35">
      <c r="B8" s="68" t="str" cm="1">
        <f t="array" ref="B8:N24">_xlfn.LET(
    _xlpm.start_row, 1,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MWG</v>
      </c>
      <c r="C8" s="68" t="str">
        <v>Bán lẻ</v>
      </c>
      <c r="D8" s="49" t="str">
        <v/>
      </c>
      <c r="E8" s="69">
        <v>71.699996999999996</v>
      </c>
      <c r="F8" s="70">
        <v>7.0149000000000003E-2</v>
      </c>
      <c r="G8" s="70">
        <v>0.87959399999999999</v>
      </c>
      <c r="H8" s="50" t="str">
        <v/>
      </c>
      <c r="I8" s="70">
        <v>9.6329999999999999E-2</v>
      </c>
      <c r="J8" s="70">
        <v>8.4390000000000003E-3</v>
      </c>
      <c r="K8" s="70">
        <v>0.13113</v>
      </c>
      <c r="L8" s="70">
        <v>0.19428000000000001</v>
      </c>
      <c r="M8" s="70">
        <v>2.7283000000000002E-2</v>
      </c>
      <c r="N8" s="70">
        <v>0.75382300000000002</v>
      </c>
    </row>
    <row r="9" spans="1:30" ht="15" customHeight="1" x14ac:dyDescent="0.35">
      <c r="B9" s="68" t="str">
        <v>KBC</v>
      </c>
      <c r="C9" s="68" t="str">
        <v>BĐS KCN</v>
      </c>
      <c r="D9" s="50" t="str">
        <v/>
      </c>
      <c r="E9" s="69">
        <v>33.200001</v>
      </c>
      <c r="F9" s="70">
        <v>5.2297999999999997E-2</v>
      </c>
      <c r="G9" s="70">
        <v>0.79577200000000003</v>
      </c>
      <c r="H9" s="50" t="str">
        <v/>
      </c>
      <c r="I9" s="70">
        <v>3.7499999999999999E-2</v>
      </c>
      <c r="J9" s="70">
        <v>4.7319E-2</v>
      </c>
      <c r="K9" s="70">
        <v>0.27203100000000002</v>
      </c>
      <c r="L9" s="70">
        <v>0.21834899999999999</v>
      </c>
      <c r="M9" s="70">
        <v>-8.5399000000000003E-2</v>
      </c>
      <c r="N9" s="70">
        <v>0.37190099999999998</v>
      </c>
    </row>
    <row r="10" spans="1:30" ht="15" customHeight="1" x14ac:dyDescent="0.35">
      <c r="B10" s="68" t="str">
        <v>SIP</v>
      </c>
      <c r="C10" s="68" t="str">
        <v>BĐS KCN</v>
      </c>
      <c r="D10" s="50" t="str">
        <v/>
      </c>
      <c r="E10" s="69">
        <v>66</v>
      </c>
      <c r="F10" s="70">
        <v>2.1672E-2</v>
      </c>
      <c r="G10" s="70">
        <v>0.76119599999999998</v>
      </c>
      <c r="H10" s="50" t="str">
        <v/>
      </c>
      <c r="I10" s="70">
        <v>-1.9317000000000001E-2</v>
      </c>
      <c r="J10" s="70">
        <v>-4.2090000000000002E-2</v>
      </c>
      <c r="K10" s="70">
        <v>0.12778600000000001</v>
      </c>
      <c r="L10" s="70">
        <v>-7.1791999999999995E-2</v>
      </c>
      <c r="M10" s="70">
        <v>-0.11772199999999999</v>
      </c>
      <c r="N10" s="70">
        <v>0.43994299999999997</v>
      </c>
    </row>
    <row r="11" spans="1:30" ht="15" customHeight="1" x14ac:dyDescent="0.35">
      <c r="B11" s="68" t="str">
        <v>SZC</v>
      </c>
      <c r="C11" s="68" t="str">
        <v>BĐS KCN</v>
      </c>
      <c r="D11" s="50" t="str">
        <v/>
      </c>
      <c r="E11" s="69">
        <v>37.049999</v>
      </c>
      <c r="F11" s="70">
        <v>1.5068E-2</v>
      </c>
      <c r="G11" s="70">
        <v>0.79630599999999996</v>
      </c>
      <c r="H11" s="50" t="str">
        <v/>
      </c>
      <c r="I11" s="70">
        <v>-1.2E-2</v>
      </c>
      <c r="J11" s="70">
        <v>-7.4906E-2</v>
      </c>
      <c r="K11" s="70">
        <v>4.8091000000000002E-2</v>
      </c>
      <c r="L11" s="70">
        <v>-0.12823499999999999</v>
      </c>
      <c r="M11" s="70">
        <v>-0.191048</v>
      </c>
      <c r="N11" s="70">
        <v>0.109849</v>
      </c>
    </row>
    <row r="12" spans="1:30" ht="15" customHeight="1" x14ac:dyDescent="0.35">
      <c r="B12" s="68" t="str">
        <v>BCM</v>
      </c>
      <c r="C12" s="68" t="str">
        <v>BĐS KCN</v>
      </c>
      <c r="D12" s="50" t="str">
        <v/>
      </c>
      <c r="E12" s="69">
        <v>69.800003000000004</v>
      </c>
      <c r="F12" s="70">
        <v>-1.6900999999999999E-2</v>
      </c>
      <c r="G12" s="70">
        <v>0.75150899999999998</v>
      </c>
      <c r="H12" s="50" t="str">
        <v/>
      </c>
      <c r="I12" s="70">
        <v>-2.6499000000000002E-2</v>
      </c>
      <c r="J12" s="70">
        <v>-4.3836E-2</v>
      </c>
      <c r="K12" s="70">
        <v>0.11146499999999999</v>
      </c>
      <c r="L12" s="70">
        <v>-2.8570000000000002E-3</v>
      </c>
      <c r="M12" s="70">
        <v>-4.8827000000000002E-2</v>
      </c>
      <c r="N12" s="70">
        <v>0.40600000000000003</v>
      </c>
    </row>
    <row r="13" spans="1:30" ht="15" customHeight="1" x14ac:dyDescent="0.35">
      <c r="B13" s="68" t="str">
        <v>VGC</v>
      </c>
      <c r="C13" s="68" t="str">
        <v>BĐS KCN</v>
      </c>
      <c r="D13" s="50" t="str">
        <v/>
      </c>
      <c r="E13" s="69">
        <v>55.400002000000001</v>
      </c>
      <c r="F13" s="70">
        <v>-3.8193999999999999E-2</v>
      </c>
      <c r="G13" s="70">
        <v>0.741456</v>
      </c>
      <c r="H13" s="50" t="str">
        <v/>
      </c>
      <c r="I13" s="70">
        <v>-8.7315000000000004E-2</v>
      </c>
      <c r="J13" s="70">
        <v>-0.13437499999999999</v>
      </c>
      <c r="K13" s="70">
        <v>0.25909100000000002</v>
      </c>
      <c r="L13" s="70">
        <v>0.23111100000000001</v>
      </c>
      <c r="M13" s="70">
        <v>-6.2911999999999996E-2</v>
      </c>
      <c r="N13" s="70">
        <v>0.45769300000000002</v>
      </c>
    </row>
    <row r="14" spans="1:30" ht="15" customHeight="1" x14ac:dyDescent="0.35">
      <c r="B14" s="68" t="str">
        <v>CEO</v>
      </c>
      <c r="C14" s="68" t="str">
        <v>Bất động sản</v>
      </c>
      <c r="D14" s="50" t="str">
        <v/>
      </c>
      <c r="E14" s="69">
        <v>24</v>
      </c>
      <c r="F14" s="70">
        <v>6.6447000000000006E-2</v>
      </c>
      <c r="G14" s="70">
        <v>0.8206</v>
      </c>
      <c r="H14" s="50" t="str">
        <v/>
      </c>
      <c r="I14" s="70">
        <v>3.1481000000000002E-2</v>
      </c>
      <c r="J14" s="70">
        <v>-8.8110999999999995E-2</v>
      </c>
      <c r="K14" s="70">
        <v>0.60306599999999999</v>
      </c>
      <c r="L14" s="70">
        <v>0.95101899999999995</v>
      </c>
      <c r="M14" s="70">
        <v>8.1337999999999994E-2</v>
      </c>
      <c r="N14" s="70">
        <v>1.080012</v>
      </c>
    </row>
    <row r="15" spans="1:30" ht="15" customHeight="1" x14ac:dyDescent="0.35">
      <c r="B15" s="68" t="str">
        <v>HDG</v>
      </c>
      <c r="C15" s="68" t="str">
        <v>Bất động sản</v>
      </c>
      <c r="D15" s="50" t="str">
        <v/>
      </c>
      <c r="E15" s="69">
        <v>27.65</v>
      </c>
      <c r="F15" s="70">
        <v>4.5369E-2</v>
      </c>
      <c r="G15" s="70">
        <v>0.82092200000000004</v>
      </c>
      <c r="H15" s="50" t="str">
        <v/>
      </c>
      <c r="I15" s="70">
        <v>5.9387000000000002E-2</v>
      </c>
      <c r="J15" s="70">
        <v>-6.2712000000000004E-2</v>
      </c>
      <c r="K15" s="70">
        <v>0.11491899999999999</v>
      </c>
      <c r="L15" s="70">
        <v>6.1606000000000001E-2</v>
      </c>
      <c r="M15" s="70">
        <v>-7.8333E-2</v>
      </c>
      <c r="N15" s="70">
        <v>0.38388600000000001</v>
      </c>
    </row>
    <row r="16" spans="1:30" ht="15" customHeight="1" x14ac:dyDescent="0.35">
      <c r="B16" s="68" t="str">
        <v>VHM</v>
      </c>
      <c r="C16" s="68" t="str">
        <v>Bất động sản</v>
      </c>
      <c r="D16" s="50" t="str">
        <v/>
      </c>
      <c r="E16" s="69">
        <v>93.199996999999996</v>
      </c>
      <c r="F16" s="70">
        <v>1.0846E-2</v>
      </c>
      <c r="G16" s="70">
        <v>0.80895300000000003</v>
      </c>
      <c r="H16" s="50" t="str">
        <v/>
      </c>
      <c r="I16" s="70">
        <v>3.5555999999999997E-2</v>
      </c>
      <c r="J16" s="70">
        <v>-4.8980000000000003E-2</v>
      </c>
      <c r="K16" s="70">
        <v>0.24765699999999999</v>
      </c>
      <c r="L16" s="70">
        <v>1.32419</v>
      </c>
      <c r="M16" s="70">
        <v>0.91966999999999999</v>
      </c>
      <c r="N16" s="70">
        <v>1.7411760000000001</v>
      </c>
    </row>
    <row r="17" spans="2:15" ht="15" customHeight="1" x14ac:dyDescent="0.35">
      <c r="B17" s="68" t="str">
        <v>TCH</v>
      </c>
      <c r="C17" s="68" t="str">
        <v>Bất động sản</v>
      </c>
      <c r="D17" s="50" t="str">
        <v/>
      </c>
      <c r="E17" s="69">
        <v>24.1</v>
      </c>
      <c r="F17" s="70">
        <v>8.3680000000000004E-3</v>
      </c>
      <c r="G17" s="70">
        <v>0.75402599999999997</v>
      </c>
      <c r="H17" s="50" t="str">
        <v/>
      </c>
      <c r="I17" s="70">
        <v>6.2630000000000003E-3</v>
      </c>
      <c r="J17" s="70">
        <v>-0.109057</v>
      </c>
      <c r="K17" s="70">
        <v>0.22334999999999999</v>
      </c>
      <c r="L17" s="70">
        <v>0.59075900000000003</v>
      </c>
      <c r="M17" s="70">
        <v>0.113164</v>
      </c>
      <c r="N17" s="70">
        <v>0.91269800000000001</v>
      </c>
    </row>
    <row r="18" spans="2:15" ht="15" customHeight="1" x14ac:dyDescent="0.35">
      <c r="B18" s="68" t="str">
        <v>VRE</v>
      </c>
      <c r="C18" s="68" t="str">
        <v>Bất động sản</v>
      </c>
      <c r="D18" s="50" t="str">
        <v/>
      </c>
      <c r="E18" s="69">
        <v>29.25</v>
      </c>
      <c r="F18" s="70">
        <v>5.1549999999999999E-3</v>
      </c>
      <c r="G18" s="70">
        <v>1.0865419999999999</v>
      </c>
      <c r="H18" s="50" t="str">
        <v/>
      </c>
      <c r="I18" s="70">
        <v>4.8386999999999999E-2</v>
      </c>
      <c r="J18" s="70">
        <v>-3.4653000000000003E-2</v>
      </c>
      <c r="K18" s="70">
        <v>0.19631899999999999</v>
      </c>
      <c r="L18" s="70">
        <v>0.70058100000000001</v>
      </c>
      <c r="M18" s="70">
        <v>1.7391E-2</v>
      </c>
      <c r="N18" s="70">
        <v>0.75149699999999997</v>
      </c>
    </row>
    <row r="19" spans="2:15" ht="15" customHeight="1" x14ac:dyDescent="0.35">
      <c r="B19" s="68" t="str">
        <v>HDC</v>
      </c>
      <c r="C19" s="68" t="str">
        <v>Bất động sản</v>
      </c>
      <c r="D19" s="50" t="str">
        <v/>
      </c>
      <c r="E19" s="69">
        <v>35.200001</v>
      </c>
      <c r="F19" s="70">
        <v>-1.9498999999999999E-2</v>
      </c>
      <c r="G19" s="70">
        <v>0.68478300000000003</v>
      </c>
      <c r="H19" s="50" t="str">
        <v/>
      </c>
      <c r="I19" s="70">
        <v>-3.4293999999999998E-2</v>
      </c>
      <c r="J19" s="70">
        <v>5.7140000000000003E-3</v>
      </c>
      <c r="K19" s="70">
        <v>0.40518999999999999</v>
      </c>
      <c r="L19" s="70">
        <v>0.40239000000000003</v>
      </c>
      <c r="M19" s="70">
        <v>0.19409999999999999</v>
      </c>
      <c r="N19" s="70">
        <v>0.61596799999999996</v>
      </c>
    </row>
    <row r="20" spans="2:15" ht="15" customHeight="1" x14ac:dyDescent="0.35">
      <c r="B20" s="68" t="str">
        <v>TAL</v>
      </c>
      <c r="C20" s="68" t="str">
        <v>Bất động sản</v>
      </c>
      <c r="D20" s="50" t="str">
        <v/>
      </c>
      <c r="E20" s="69">
        <v>30.65</v>
      </c>
      <c r="F20" s="70">
        <v>-2.6984000000000001E-2</v>
      </c>
      <c r="G20" s="70">
        <v>1.140261</v>
      </c>
      <c r="H20" s="50" t="str">
        <v/>
      </c>
      <c r="I20" s="70">
        <v>1.634E-3</v>
      </c>
      <c r="J20" s="70">
        <v>6.0553999999999997E-2</v>
      </c>
      <c r="K20" s="70">
        <v>0.20438999999999999</v>
      </c>
      <c r="L20" s="70">
        <v>0.58814200000000005</v>
      </c>
      <c r="M20" s="70">
        <v>0.282802</v>
      </c>
      <c r="N20" s="70">
        <v>0</v>
      </c>
    </row>
    <row r="21" spans="2:15" ht="15" customHeight="1" x14ac:dyDescent="0.35">
      <c r="B21" s="68" t="str">
        <v>HHS</v>
      </c>
      <c r="C21" s="68" t="str">
        <v>Bất động sản</v>
      </c>
      <c r="D21" s="50" t="str">
        <v/>
      </c>
      <c r="E21" s="69">
        <v>17.399999999999999</v>
      </c>
      <c r="F21" s="70">
        <v>-2.7932999999999999E-2</v>
      </c>
      <c r="G21" s="70">
        <v>0.67887900000000001</v>
      </c>
      <c r="H21" s="50" t="str">
        <v/>
      </c>
      <c r="I21" s="70">
        <v>-8.1794000000000006E-2</v>
      </c>
      <c r="J21" s="70">
        <v>-0.107692</v>
      </c>
      <c r="K21" s="70">
        <v>0.18771299999999999</v>
      </c>
      <c r="L21" s="70">
        <v>1.3418570000000001</v>
      </c>
      <c r="M21" s="70">
        <v>0.48741899999999999</v>
      </c>
      <c r="N21" s="70">
        <v>1.6050850000000001</v>
      </c>
    </row>
    <row r="22" spans="2:15" ht="15" customHeight="1" x14ac:dyDescent="0.35">
      <c r="B22" s="68" t="str">
        <v>HCM</v>
      </c>
      <c r="C22" s="68" t="str">
        <v>Chứng khoán</v>
      </c>
      <c r="D22" s="50" t="str">
        <v/>
      </c>
      <c r="E22" s="69">
        <v>27.9</v>
      </c>
      <c r="F22" s="70">
        <v>5.6818E-2</v>
      </c>
      <c r="G22" s="70">
        <v>0.99640399999999996</v>
      </c>
      <c r="H22" s="50" t="str">
        <v/>
      </c>
      <c r="I22" s="70">
        <v>7.9303999999999999E-2</v>
      </c>
      <c r="J22" s="70">
        <v>1.0869999999999999E-2</v>
      </c>
      <c r="K22" s="70">
        <v>0.31603799999999999</v>
      </c>
      <c r="L22" s="70">
        <v>0.224521</v>
      </c>
      <c r="M22" s="70">
        <v>0.13595499999999999</v>
      </c>
      <c r="N22" s="70">
        <v>0.58828599999999998</v>
      </c>
    </row>
    <row r="23" spans="2:15" ht="15" customHeight="1" x14ac:dyDescent="0.35">
      <c r="B23" s="68" t="str">
        <v>VIX</v>
      </c>
      <c r="C23" s="68" t="str">
        <v>Chứng khoán</v>
      </c>
      <c r="D23" s="50" t="str">
        <v/>
      </c>
      <c r="E23" s="69">
        <v>28.5</v>
      </c>
      <c r="F23" s="70">
        <v>2.8881E-2</v>
      </c>
      <c r="G23" s="70">
        <v>0.79419200000000001</v>
      </c>
      <c r="H23" s="50" t="str">
        <v/>
      </c>
      <c r="I23" s="70">
        <v>4.3956000000000002E-2</v>
      </c>
      <c r="J23" s="70">
        <v>4.2048000000000002E-2</v>
      </c>
      <c r="K23" s="70">
        <v>1.252964</v>
      </c>
      <c r="L23" s="70">
        <v>2.0411589999999999</v>
      </c>
      <c r="M23" s="70">
        <v>0.74418799999999996</v>
      </c>
      <c r="N23" s="70">
        <v>2.1700210000000002</v>
      </c>
    </row>
    <row r="24" spans="2:15" ht="15" customHeight="1" x14ac:dyDescent="0.35">
      <c r="B24" s="68" t="str">
        <v>FTS</v>
      </c>
      <c r="C24" s="68" t="str">
        <v>Chứng khoán</v>
      </c>
      <c r="D24" s="50" t="str">
        <v/>
      </c>
      <c r="E24" s="69">
        <v>41.849997999999999</v>
      </c>
      <c r="F24" s="70">
        <v>1.7010999999999998E-2</v>
      </c>
      <c r="G24" s="70">
        <v>0.95338900000000004</v>
      </c>
      <c r="H24" s="50" t="str">
        <v/>
      </c>
      <c r="I24" s="70">
        <v>3.0787999999999999E-2</v>
      </c>
      <c r="J24" s="70">
        <v>-7.2062000000000001E-2</v>
      </c>
      <c r="K24" s="70">
        <v>0.12803200000000001</v>
      </c>
      <c r="L24" s="70">
        <v>0.102322</v>
      </c>
      <c r="M24" s="70">
        <v>-4.3522999999999999E-2</v>
      </c>
      <c r="N24" s="70">
        <v>0.54537000000000002</v>
      </c>
    </row>
    <row r="25" spans="2:15" ht="17.25" customHeight="1" thickBot="1" x14ac:dyDescent="0.4">
      <c r="B25" s="15"/>
      <c r="C25" s="15"/>
      <c r="D25" s="15"/>
      <c r="E25" s="15"/>
      <c r="F25" s="15"/>
      <c r="G25" s="15"/>
      <c r="H25" s="15"/>
      <c r="I25" s="164" t="str">
        <f>"*Dữ liệu cập nhật lúc " &amp; VLOOKUP("update_time",weekly_data_comments[], 3, 0)</f>
        <v>*Dữ liệu cập nhật lúc 11:25 ngày 08/08/2025</v>
      </c>
      <c r="J25" s="164"/>
      <c r="K25" s="164"/>
      <c r="L25" s="164"/>
      <c r="M25" s="164"/>
      <c r="N25" s="164"/>
    </row>
    <row r="26" spans="2:15" ht="17.149999999999999" customHeight="1" x14ac:dyDescent="0.35">
      <c r="B26" s="121" t="str">
        <f>'report cover'!B19</f>
        <v>BÁO CÁO CHIẾN LƯỢC ĐẦU TƯ TUẦN | NGÀY 04/08/2025 - 08/08/2025</v>
      </c>
      <c r="C26" s="121"/>
      <c r="D26" s="121"/>
      <c r="E26" s="121"/>
      <c r="F26" s="121"/>
      <c r="G26" s="121"/>
      <c r="H26" s="121"/>
      <c r="I26" s="163" t="str">
        <f>'report cover'!$C$2 &amp; " |  13  "</f>
        <v xml:space="preserve">PHÒNG MÔI GIỚI VÀ TƯ VẤN ĐẦU TƯ |  13  </v>
      </c>
      <c r="J26" s="163"/>
      <c r="K26" s="163"/>
      <c r="L26" s="163"/>
      <c r="M26" s="163"/>
      <c r="N26" s="163"/>
    </row>
    <row r="27" spans="2:15" x14ac:dyDescent="0.35">
      <c r="B27" s="162" t="s">
        <v>209</v>
      </c>
      <c r="C27" s="162"/>
      <c r="D27" s="162"/>
      <c r="E27" s="162"/>
      <c r="F27" s="162"/>
      <c r="G27" s="162"/>
      <c r="M27" s="146" t="e" vm="4">
        <v>#VALUE!</v>
      </c>
      <c r="N27" s="146"/>
      <c r="O27" s="146"/>
    </row>
    <row r="28" spans="2:15" ht="15" thickBot="1" x14ac:dyDescent="0.4">
      <c r="B28" s="162"/>
      <c r="C28" s="162"/>
      <c r="D28" s="162"/>
      <c r="E28" s="162"/>
      <c r="F28" s="162"/>
      <c r="G28" s="162"/>
      <c r="M28" s="146"/>
      <c r="N28" s="146"/>
      <c r="O28" s="146"/>
    </row>
    <row r="29" spans="2:15" ht="8.65" customHeight="1" thickTop="1" x14ac:dyDescent="0.35">
      <c r="B29" s="131"/>
      <c r="C29" s="131"/>
      <c r="D29" s="131"/>
      <c r="E29" s="131"/>
      <c r="F29" s="131"/>
      <c r="G29" s="131"/>
      <c r="H29" s="131"/>
      <c r="I29" s="131"/>
      <c r="J29" s="131"/>
      <c r="K29" s="131"/>
      <c r="L29" s="131"/>
      <c r="M29" s="131"/>
      <c r="N29" s="131"/>
    </row>
    <row r="30" spans="2:15" ht="17.149999999999999" customHeight="1" x14ac:dyDescent="0.35">
      <c r="B30" s="141" t="s">
        <v>208</v>
      </c>
      <c r="C30" s="141"/>
      <c r="D30" s="141"/>
      <c r="E30" s="141"/>
      <c r="F30" s="141"/>
      <c r="G30" s="141"/>
      <c r="H30" s="141"/>
      <c r="I30" s="141"/>
      <c r="J30" s="141"/>
      <c r="K30" s="141"/>
      <c r="L30" s="141"/>
      <c r="M30" s="141"/>
      <c r="N30" s="141"/>
    </row>
    <row r="31" spans="2:15" ht="8.65" customHeight="1" x14ac:dyDescent="0.35"/>
    <row r="32" spans="2:15" ht="17.5" customHeight="1" x14ac:dyDescent="0.35">
      <c r="B32" s="149" t="s">
        <v>184</v>
      </c>
      <c r="C32" s="149"/>
      <c r="D32" s="15"/>
      <c r="E32" s="149" t="s">
        <v>185</v>
      </c>
      <c r="F32" s="149"/>
      <c r="G32" s="149"/>
      <c r="H32" s="15"/>
      <c r="I32" s="149" t="s">
        <v>189</v>
      </c>
      <c r="J32" s="149"/>
      <c r="K32" s="149"/>
      <c r="L32" s="149"/>
      <c r="M32" s="149"/>
      <c r="N32" s="149"/>
    </row>
    <row r="33" spans="2:15" ht="31" customHeight="1" x14ac:dyDescent="0.35">
      <c r="B33" s="67" t="s">
        <v>176</v>
      </c>
      <c r="C33" s="67" t="s">
        <v>177</v>
      </c>
      <c r="D33" s="61"/>
      <c r="E33" s="67" t="s">
        <v>188</v>
      </c>
      <c r="F33" s="67" t="s">
        <v>186</v>
      </c>
      <c r="G33" s="67" t="s">
        <v>187</v>
      </c>
      <c r="H33" s="61"/>
      <c r="I33" s="67" t="s">
        <v>178</v>
      </c>
      <c r="J33" s="67" t="s">
        <v>179</v>
      </c>
      <c r="K33" s="67" t="s">
        <v>180</v>
      </c>
      <c r="L33" s="67" t="s">
        <v>181</v>
      </c>
      <c r="M33" s="67" t="s">
        <v>182</v>
      </c>
      <c r="N33" s="67" t="s">
        <v>183</v>
      </c>
      <c r="O33" s="20"/>
    </row>
    <row r="34" spans="2:15" ht="15" customHeight="1" x14ac:dyDescent="0.35">
      <c r="B34" s="68" t="str" cm="1">
        <f t="array" ref="B34:N50">_xlfn.LET(
    _xlpm.start_row, 18,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VCI</v>
      </c>
      <c r="C34" s="68" t="str">
        <v>Chứng khoán</v>
      </c>
      <c r="D34" s="49" t="str">
        <v/>
      </c>
      <c r="E34" s="69">
        <v>45.099997999999999</v>
      </c>
      <c r="F34" s="70">
        <v>1.0078E-2</v>
      </c>
      <c r="G34" s="70">
        <v>0.77402300000000002</v>
      </c>
      <c r="H34" s="50" t="str">
        <v/>
      </c>
      <c r="I34" s="70">
        <v>4.3980999999999999E-2</v>
      </c>
      <c r="J34" s="70">
        <v>-1.9564999999999999E-2</v>
      </c>
      <c r="K34" s="70">
        <v>0.27761999999999998</v>
      </c>
      <c r="L34" s="70">
        <v>0.366234</v>
      </c>
      <c r="M34" s="70">
        <v>7.9376000000000002E-2</v>
      </c>
      <c r="N34" s="70">
        <v>0.46033299999999999</v>
      </c>
    </row>
    <row r="35" spans="2:15" ht="15" customHeight="1" x14ac:dyDescent="0.35">
      <c r="B35" s="68" t="str">
        <v>BVS</v>
      </c>
      <c r="C35" s="68" t="str">
        <v>Chứng khoán</v>
      </c>
      <c r="D35" s="50" t="str">
        <v/>
      </c>
      <c r="E35" s="69">
        <v>40.599997999999999</v>
      </c>
      <c r="F35" s="70">
        <v>7.4440000000000001E-3</v>
      </c>
      <c r="G35" s="70">
        <v>0.81773700000000005</v>
      </c>
      <c r="H35" s="50" t="str">
        <v/>
      </c>
      <c r="I35" s="70">
        <v>9.9500000000000005E-3</v>
      </c>
      <c r="J35" s="70">
        <v>-8.7639999999999996E-2</v>
      </c>
      <c r="K35" s="70">
        <v>0.28888900000000001</v>
      </c>
      <c r="L35" s="70">
        <v>9.4339999999999993E-2</v>
      </c>
      <c r="M35" s="70">
        <v>-0.16394900000000001</v>
      </c>
      <c r="N35" s="70">
        <v>0.68229799999999996</v>
      </c>
    </row>
    <row r="36" spans="2:15" ht="15" customHeight="1" x14ac:dyDescent="0.35">
      <c r="B36" s="68" t="str">
        <v>BSI</v>
      </c>
      <c r="C36" s="68" t="str">
        <v>Chứng khoán</v>
      </c>
      <c r="D36" s="50" t="str">
        <v/>
      </c>
      <c r="E36" s="69">
        <v>47</v>
      </c>
      <c r="F36" s="70">
        <v>1.065E-3</v>
      </c>
      <c r="G36" s="70">
        <v>0.91481299999999999</v>
      </c>
      <c r="H36" s="50" t="str">
        <v/>
      </c>
      <c r="I36" s="70">
        <v>2.8445999999999999E-2</v>
      </c>
      <c r="J36" s="70">
        <v>-6.7460000000000006E-2</v>
      </c>
      <c r="K36" s="70">
        <v>0.160494</v>
      </c>
      <c r="L36" s="70">
        <v>6.4881999999999995E-2</v>
      </c>
      <c r="M36" s="70">
        <v>-0.154978</v>
      </c>
      <c r="N36" s="70">
        <v>0.29899500000000001</v>
      </c>
    </row>
    <row r="37" spans="2:15" ht="15" customHeight="1" x14ac:dyDescent="0.35">
      <c r="B37" s="68" t="str">
        <v>CTS</v>
      </c>
      <c r="C37" s="68" t="str">
        <v>Chứng khoán</v>
      </c>
      <c r="D37" s="50" t="str">
        <v/>
      </c>
      <c r="E37" s="69">
        <v>40.349997999999999</v>
      </c>
      <c r="F37" s="70">
        <v>-7.3800000000000003E-3</v>
      </c>
      <c r="G37" s="70">
        <v>0.73724900000000004</v>
      </c>
      <c r="H37" s="50" t="str">
        <v/>
      </c>
      <c r="I37" s="70">
        <v>-8.6E-3</v>
      </c>
      <c r="J37" s="70">
        <v>-7.2414000000000006E-2</v>
      </c>
      <c r="K37" s="70">
        <v>0.53130900000000003</v>
      </c>
      <c r="L37" s="70">
        <v>0.62080000000000002</v>
      </c>
      <c r="M37" s="70">
        <v>0.24220700000000001</v>
      </c>
      <c r="N37" s="70">
        <v>1.0982000000000001</v>
      </c>
    </row>
    <row r="38" spans="2:15" ht="15" customHeight="1" x14ac:dyDescent="0.35">
      <c r="B38" s="68" t="str">
        <v>VTP</v>
      </c>
      <c r="C38" s="68" t="str">
        <v>Công nghiệp</v>
      </c>
      <c r="D38" s="50" t="str">
        <v/>
      </c>
      <c r="E38" s="69">
        <v>118.699997</v>
      </c>
      <c r="F38" s="70">
        <v>4.5815000000000002E-2</v>
      </c>
      <c r="G38" s="70">
        <v>0.74353800000000003</v>
      </c>
      <c r="H38" s="50" t="str">
        <v/>
      </c>
      <c r="I38" s="70">
        <v>7.3236999999999997E-2</v>
      </c>
      <c r="J38" s="70">
        <v>-7.8416E-2</v>
      </c>
      <c r="K38" s="70">
        <v>7.2266999999999998E-2</v>
      </c>
      <c r="L38" s="70">
        <v>-0.145428</v>
      </c>
      <c r="M38" s="70">
        <v>-0.22922100000000001</v>
      </c>
      <c r="N38" s="70">
        <v>1.1796059999999999</v>
      </c>
    </row>
    <row r="39" spans="2:15" ht="15" customHeight="1" x14ac:dyDescent="0.35">
      <c r="B39" s="68" t="str">
        <v>TV1</v>
      </c>
      <c r="C39" s="68" t="str">
        <v>DV hạ tầng</v>
      </c>
      <c r="D39" s="50" t="str">
        <v/>
      </c>
      <c r="E39" s="69">
        <v>25.4</v>
      </c>
      <c r="F39" s="70">
        <v>-7.8130000000000005E-3</v>
      </c>
      <c r="G39" s="70">
        <v>0.73244600000000004</v>
      </c>
      <c r="H39" s="50" t="str">
        <v/>
      </c>
      <c r="I39" s="70">
        <v>-7.8130000000000005E-3</v>
      </c>
      <c r="J39" s="70">
        <v>-5.2239000000000001E-2</v>
      </c>
      <c r="K39" s="70">
        <v>5.3941999999999997E-2</v>
      </c>
      <c r="L39" s="70">
        <v>0.14932100000000001</v>
      </c>
      <c r="M39" s="70">
        <v>1.7732000000000001E-2</v>
      </c>
      <c r="N39" s="70">
        <v>0.46622400000000003</v>
      </c>
    </row>
    <row r="40" spans="2:15" ht="15" customHeight="1" x14ac:dyDescent="0.35">
      <c r="B40" s="68" t="str">
        <v>ACV</v>
      </c>
      <c r="C40" s="68" t="str">
        <v>Du lịch và DV</v>
      </c>
      <c r="D40" s="50" t="str">
        <v/>
      </c>
      <c r="E40" s="69">
        <v>66.300003000000004</v>
      </c>
      <c r="F40" s="70">
        <v>7.2085999999999997E-2</v>
      </c>
      <c r="G40" s="70">
        <v>1.3334729999999999</v>
      </c>
      <c r="H40" s="50" t="str">
        <v/>
      </c>
      <c r="I40" s="70">
        <v>8.8120000000000004E-2</v>
      </c>
      <c r="J40" s="70">
        <v>6.5805000000000002E-2</v>
      </c>
      <c r="K40" s="70">
        <v>0.17605999999999999</v>
      </c>
      <c r="L40" s="70">
        <v>-0.13037099999999999</v>
      </c>
      <c r="M40" s="70">
        <v>-0.20914199999999999</v>
      </c>
      <c r="N40" s="70">
        <v>0.71871499999999999</v>
      </c>
    </row>
    <row r="41" spans="2:15" ht="15" customHeight="1" x14ac:dyDescent="0.35">
      <c r="B41" s="68" t="str">
        <v>HVN</v>
      </c>
      <c r="C41" s="68" t="str">
        <v>Du lịch và DV</v>
      </c>
      <c r="D41" s="50" t="str">
        <v/>
      </c>
      <c r="E41" s="69">
        <v>32.75</v>
      </c>
      <c r="F41" s="70">
        <v>-3.0439999999999998E-3</v>
      </c>
      <c r="G41" s="70">
        <v>0.818828</v>
      </c>
      <c r="H41" s="50" t="str">
        <v/>
      </c>
      <c r="I41" s="70">
        <v>-6.0699999999999999E-3</v>
      </c>
      <c r="J41" s="70">
        <v>-6.2947000000000003E-2</v>
      </c>
      <c r="K41" s="70">
        <v>0.117114</v>
      </c>
      <c r="L41" s="70">
        <v>0.43794699999999998</v>
      </c>
      <c r="M41" s="70">
        <v>0.123153</v>
      </c>
      <c r="N41" s="70">
        <v>2.645321</v>
      </c>
    </row>
    <row r="42" spans="2:15" ht="15" customHeight="1" x14ac:dyDescent="0.35">
      <c r="B42" s="68" t="str">
        <v>VJC</v>
      </c>
      <c r="C42" s="68" t="str">
        <v>Du lịch và DV</v>
      </c>
      <c r="D42" s="50" t="str">
        <v/>
      </c>
      <c r="E42" s="69">
        <v>123.900002</v>
      </c>
      <c r="F42" s="70">
        <v>-2.6709E-2</v>
      </c>
      <c r="G42" s="70">
        <v>0.91706900000000002</v>
      </c>
      <c r="H42" s="50" t="str">
        <v/>
      </c>
      <c r="I42" s="70">
        <v>2.2277000000000002E-2</v>
      </c>
      <c r="J42" s="70">
        <v>-4.4719000000000002E-2</v>
      </c>
      <c r="K42" s="70">
        <v>0.41924400000000001</v>
      </c>
      <c r="L42" s="70">
        <v>0.237762</v>
      </c>
      <c r="M42" s="70">
        <v>3.5952999999999999E-2</v>
      </c>
      <c r="N42" s="70">
        <v>0.27732000000000001</v>
      </c>
    </row>
    <row r="43" spans="2:15" ht="15" customHeight="1" x14ac:dyDescent="0.35">
      <c r="B43" s="68" t="str">
        <v>PLX</v>
      </c>
      <c r="C43" s="68" t="str">
        <v>Dầu khí</v>
      </c>
      <c r="D43" s="50" t="str">
        <v/>
      </c>
      <c r="E43" s="69">
        <v>37.349997999999999</v>
      </c>
      <c r="F43" s="70">
        <v>2.0492E-2</v>
      </c>
      <c r="G43" s="70">
        <v>0.88288299999999997</v>
      </c>
      <c r="H43" s="50" t="str">
        <v/>
      </c>
      <c r="I43" s="70">
        <v>3.0345E-2</v>
      </c>
      <c r="J43" s="70">
        <v>-3.2383000000000002E-2</v>
      </c>
      <c r="K43" s="70">
        <v>3.3195000000000002E-2</v>
      </c>
      <c r="L43" s="70">
        <v>1.7179E-2</v>
      </c>
      <c r="M43" s="70">
        <v>-0.25334699999999999</v>
      </c>
      <c r="N43" s="70">
        <v>0.16604099999999999</v>
      </c>
    </row>
    <row r="44" spans="2:15" ht="15" customHeight="1" x14ac:dyDescent="0.35">
      <c r="B44" s="68" t="str">
        <v>DPM</v>
      </c>
      <c r="C44" s="68" t="str">
        <v>Hoá chất</v>
      </c>
      <c r="D44" s="50" t="str">
        <v/>
      </c>
      <c r="E44" s="69">
        <v>28.4</v>
      </c>
      <c r="F44" s="70">
        <v>0.17766899999999999</v>
      </c>
      <c r="G44" s="70">
        <v>0.92041899999999999</v>
      </c>
      <c r="H44" s="50" t="str">
        <v/>
      </c>
      <c r="I44" s="70">
        <v>0.18901999999999999</v>
      </c>
      <c r="J44" s="70">
        <v>0.16241</v>
      </c>
      <c r="K44" s="70">
        <v>0.34693099999999999</v>
      </c>
      <c r="L44" s="70">
        <v>0.46205400000000002</v>
      </c>
      <c r="M44" s="70">
        <v>0.35552800000000001</v>
      </c>
      <c r="N44" s="70">
        <v>0.74406899999999998</v>
      </c>
    </row>
    <row r="45" spans="2:15" ht="15" customHeight="1" x14ac:dyDescent="0.35">
      <c r="B45" s="68" t="str">
        <v>DCM</v>
      </c>
      <c r="C45" s="68" t="str">
        <v>Hoá chất</v>
      </c>
      <c r="D45" s="50" t="str">
        <v/>
      </c>
      <c r="E45" s="69">
        <v>41.200001</v>
      </c>
      <c r="F45" s="70">
        <v>0.13342499999999999</v>
      </c>
      <c r="G45" s="70">
        <v>1.27667</v>
      </c>
      <c r="H45" s="50" t="str">
        <v/>
      </c>
      <c r="I45" s="70">
        <v>0.14127400000000001</v>
      </c>
      <c r="J45" s="70">
        <v>8.7070999999999996E-2</v>
      </c>
      <c r="K45" s="70">
        <v>0.237237</v>
      </c>
      <c r="L45" s="70">
        <v>0.22528000000000001</v>
      </c>
      <c r="M45" s="70">
        <v>4.3540000000000002E-2</v>
      </c>
      <c r="N45" s="70">
        <v>0.53976500000000005</v>
      </c>
    </row>
    <row r="46" spans="2:15" ht="15" customHeight="1" x14ac:dyDescent="0.35">
      <c r="B46" s="68" t="str">
        <v>BFC</v>
      </c>
      <c r="C46" s="68" t="str">
        <v>Hoá chất</v>
      </c>
      <c r="D46" s="50" t="str">
        <v/>
      </c>
      <c r="E46" s="69">
        <v>45.799999</v>
      </c>
      <c r="F46" s="70">
        <v>4.9255E-2</v>
      </c>
      <c r="G46" s="70">
        <v>1.2296819999999999</v>
      </c>
      <c r="H46" s="50" t="str">
        <v/>
      </c>
      <c r="I46" s="70">
        <v>6.8845000000000003E-2</v>
      </c>
      <c r="J46" s="70">
        <v>-5.5669999999999997E-2</v>
      </c>
      <c r="K46" s="70">
        <v>7.6381000000000004E-2</v>
      </c>
      <c r="L46" s="70">
        <v>0.199269</v>
      </c>
      <c r="M46" s="70">
        <v>-2.0133000000000002E-2</v>
      </c>
      <c r="N46" s="70">
        <v>1.116357</v>
      </c>
    </row>
    <row r="47" spans="2:15" ht="15" customHeight="1" x14ac:dyDescent="0.35">
      <c r="B47" s="68" t="str">
        <v>DGC</v>
      </c>
      <c r="C47" s="68" t="str">
        <v>Hoá chất</v>
      </c>
      <c r="D47" s="50" t="str">
        <v/>
      </c>
      <c r="E47" s="69">
        <v>106.400002</v>
      </c>
      <c r="F47" s="70">
        <v>3.1008000000000001E-2</v>
      </c>
      <c r="G47" s="70">
        <v>1.178682</v>
      </c>
      <c r="H47" s="50" t="str">
        <v/>
      </c>
      <c r="I47" s="70">
        <v>4.0078000000000003E-2</v>
      </c>
      <c r="J47" s="70">
        <v>-1.1152E-2</v>
      </c>
      <c r="K47" s="70">
        <v>6.9347000000000006E-2</v>
      </c>
      <c r="L47" s="70">
        <v>-8.7479000000000001E-2</v>
      </c>
      <c r="M47" s="70">
        <v>-0.18431500000000001</v>
      </c>
      <c r="N47" s="70">
        <v>0.244895</v>
      </c>
    </row>
    <row r="48" spans="2:15" ht="15" customHeight="1" x14ac:dyDescent="0.35">
      <c r="B48" s="68" t="str">
        <v>CSV</v>
      </c>
      <c r="C48" s="68" t="str">
        <v>Hoá chất</v>
      </c>
      <c r="D48" s="50" t="str">
        <v/>
      </c>
      <c r="E48" s="69">
        <v>36.5</v>
      </c>
      <c r="F48" s="70">
        <v>2.9618999999999999E-2</v>
      </c>
      <c r="G48" s="70">
        <v>0.77294799999999997</v>
      </c>
      <c r="H48" s="50" t="str">
        <v/>
      </c>
      <c r="I48" s="70">
        <v>2.3843E-2</v>
      </c>
      <c r="J48" s="70">
        <v>-7.1247000000000005E-2</v>
      </c>
      <c r="K48" s="70">
        <v>3.9885999999999998E-2</v>
      </c>
      <c r="L48" s="70">
        <v>-0.18432699999999999</v>
      </c>
      <c r="M48" s="70">
        <v>-0.220748</v>
      </c>
      <c r="N48" s="70">
        <v>1.373874</v>
      </c>
    </row>
    <row r="49" spans="2:15" ht="15" customHeight="1" x14ac:dyDescent="0.35">
      <c r="B49" s="68" t="str">
        <v>GVR</v>
      </c>
      <c r="C49" s="68" t="str">
        <v>Hoá chất</v>
      </c>
      <c r="D49" s="50" t="str">
        <v/>
      </c>
      <c r="E49" s="69">
        <v>30.450001</v>
      </c>
      <c r="F49" s="70">
        <v>1.8395000000000002E-2</v>
      </c>
      <c r="G49" s="70">
        <v>0.98241599999999996</v>
      </c>
      <c r="H49" s="50" t="str">
        <v/>
      </c>
      <c r="I49" s="70">
        <v>4.9509999999999997E-3</v>
      </c>
      <c r="J49" s="70">
        <v>-6.0185000000000002E-2</v>
      </c>
      <c r="K49" s="70">
        <v>5.1812999999999998E-2</v>
      </c>
      <c r="L49" s="70">
        <v>-1.639E-3</v>
      </c>
      <c r="M49" s="70">
        <v>-0.21196799999999999</v>
      </c>
      <c r="N49" s="70">
        <v>0.51395299999999999</v>
      </c>
    </row>
    <row r="50" spans="2:15" ht="15" customHeight="1" x14ac:dyDescent="0.35">
      <c r="B50" s="68" t="str">
        <v>DDV</v>
      </c>
      <c r="C50" s="68" t="str">
        <v>Hoá chất</v>
      </c>
      <c r="D50" s="50" t="str">
        <v/>
      </c>
      <c r="E50" s="69">
        <v>33.400002000000001</v>
      </c>
      <c r="F50" s="70">
        <v>1.5198E-2</v>
      </c>
      <c r="G50" s="70">
        <v>0.76156500000000005</v>
      </c>
      <c r="H50" s="50" t="str">
        <v/>
      </c>
      <c r="I50" s="70">
        <v>2.4539999999999999E-2</v>
      </c>
      <c r="J50" s="70">
        <v>6.0239999999999998E-3</v>
      </c>
      <c r="K50" s="70">
        <v>0.21897800000000001</v>
      </c>
      <c r="L50" s="70">
        <v>0.74248000000000003</v>
      </c>
      <c r="M50" s="70">
        <v>0.44356099999999998</v>
      </c>
      <c r="N50" s="70">
        <v>2.8643369999999999</v>
      </c>
    </row>
    <row r="51" spans="2:15" ht="17.149999999999999" customHeight="1" thickBot="1" x14ac:dyDescent="0.4">
      <c r="B51" s="15"/>
      <c r="C51" s="15"/>
      <c r="D51" s="15"/>
      <c r="E51" s="15"/>
      <c r="F51" s="15"/>
      <c r="G51" s="15"/>
      <c r="H51" s="15"/>
      <c r="I51" s="164" t="str">
        <f>"*Dữ liệu cập nhật lúc " &amp; VLOOKUP("update_time",weekly_data_comments[], 3, 0)</f>
        <v>*Dữ liệu cập nhật lúc 11:25 ngày 08/08/2025</v>
      </c>
      <c r="J51" s="164"/>
      <c r="K51" s="164"/>
      <c r="L51" s="164"/>
      <c r="M51" s="164"/>
      <c r="N51" s="164"/>
    </row>
    <row r="52" spans="2:15" ht="17.149999999999999" customHeight="1" x14ac:dyDescent="0.35">
      <c r="B52" s="121" t="str">
        <f>'report cover'!B19</f>
        <v>BÁO CÁO CHIẾN LƯỢC ĐẦU TƯ TUẦN | NGÀY 04/08/2025 - 08/08/2025</v>
      </c>
      <c r="C52" s="121"/>
      <c r="D52" s="121"/>
      <c r="E52" s="121"/>
      <c r="F52" s="121"/>
      <c r="G52" s="121"/>
      <c r="H52" s="121"/>
      <c r="I52" s="163" t="str">
        <f>'report cover'!$C$2 &amp; " |  14  "</f>
        <v xml:space="preserve">PHÒNG MÔI GIỚI VÀ TƯ VẤN ĐẦU TƯ |  14  </v>
      </c>
      <c r="J52" s="163"/>
      <c r="K52" s="163"/>
      <c r="L52" s="163"/>
      <c r="M52" s="163"/>
      <c r="N52" s="163"/>
    </row>
    <row r="53" spans="2:15" x14ac:dyDescent="0.35">
      <c r="B53" s="162" t="s">
        <v>209</v>
      </c>
      <c r="C53" s="162"/>
      <c r="D53" s="162"/>
      <c r="E53" s="162"/>
      <c r="F53" s="162"/>
      <c r="G53" s="162"/>
      <c r="M53" s="146" t="e" vm="4">
        <v>#VALUE!</v>
      </c>
      <c r="N53" s="146"/>
      <c r="O53" s="146"/>
    </row>
    <row r="54" spans="2:15" ht="15" thickBot="1" x14ac:dyDescent="0.4">
      <c r="B54" s="162"/>
      <c r="C54" s="162"/>
      <c r="D54" s="162"/>
      <c r="E54" s="162"/>
      <c r="F54" s="162"/>
      <c r="G54" s="162"/>
      <c r="M54" s="146"/>
      <c r="N54" s="146"/>
      <c r="O54" s="146"/>
    </row>
    <row r="55" spans="2:15" ht="8.65" customHeight="1" thickTop="1" x14ac:dyDescent="0.35">
      <c r="B55" s="131"/>
      <c r="C55" s="131"/>
      <c r="D55" s="131"/>
      <c r="E55" s="131"/>
      <c r="F55" s="131"/>
      <c r="G55" s="131"/>
      <c r="H55" s="131"/>
      <c r="I55" s="131"/>
      <c r="J55" s="131"/>
      <c r="K55" s="131"/>
      <c r="L55" s="131"/>
      <c r="M55" s="131"/>
      <c r="N55" s="131"/>
    </row>
    <row r="56" spans="2:15" ht="17.149999999999999" customHeight="1" x14ac:dyDescent="0.35">
      <c r="B56" s="141" t="s">
        <v>208</v>
      </c>
      <c r="C56" s="141"/>
      <c r="D56" s="141"/>
      <c r="E56" s="141"/>
      <c r="F56" s="141"/>
      <c r="G56" s="141"/>
      <c r="H56" s="141"/>
      <c r="I56" s="141"/>
      <c r="J56" s="141"/>
      <c r="K56" s="141"/>
      <c r="L56" s="141"/>
      <c r="M56" s="141"/>
      <c r="N56" s="141"/>
    </row>
    <row r="57" spans="2:15" ht="8.65" customHeight="1" x14ac:dyDescent="0.35"/>
    <row r="58" spans="2:15" ht="17.5" customHeight="1" x14ac:dyDescent="0.35">
      <c r="B58" s="149" t="s">
        <v>184</v>
      </c>
      <c r="C58" s="149"/>
      <c r="D58" s="15"/>
      <c r="E58" s="149" t="s">
        <v>185</v>
      </c>
      <c r="F58" s="149"/>
      <c r="G58" s="149"/>
      <c r="H58" s="15"/>
      <c r="I58" s="149" t="s">
        <v>189</v>
      </c>
      <c r="J58" s="149"/>
      <c r="K58" s="149"/>
      <c r="L58" s="149"/>
      <c r="M58" s="149"/>
      <c r="N58" s="149"/>
    </row>
    <row r="59" spans="2:15" ht="31.5" customHeight="1" x14ac:dyDescent="0.35">
      <c r="B59" s="67" t="s">
        <v>176</v>
      </c>
      <c r="C59" s="67" t="s">
        <v>177</v>
      </c>
      <c r="D59" s="61"/>
      <c r="E59" s="67" t="s">
        <v>188</v>
      </c>
      <c r="F59" s="67" t="s">
        <v>186</v>
      </c>
      <c r="G59" s="67" t="s">
        <v>187</v>
      </c>
      <c r="H59" s="61"/>
      <c r="I59" s="67" t="s">
        <v>178</v>
      </c>
      <c r="J59" s="67" t="s">
        <v>179</v>
      </c>
      <c r="K59" s="67" t="s">
        <v>180</v>
      </c>
      <c r="L59" s="67" t="s">
        <v>181</v>
      </c>
      <c r="M59" s="67" t="s">
        <v>182</v>
      </c>
      <c r="N59" s="67" t="s">
        <v>183</v>
      </c>
      <c r="O59" s="20"/>
    </row>
    <row r="60" spans="2:15" ht="15" customHeight="1" x14ac:dyDescent="0.35">
      <c r="B60" s="68" t="str" cm="1">
        <f t="array" ref="B60:N72">_xlfn.LET(
    _xlpm.start_row, 35,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MBB</v>
      </c>
      <c r="C60" s="68" t="str">
        <v>Ngân hàng</v>
      </c>
      <c r="D60" s="49" t="str">
        <v/>
      </c>
      <c r="E60" s="69">
        <v>30.549999</v>
      </c>
      <c r="F60" s="70">
        <v>9.8920999999999995E-2</v>
      </c>
      <c r="G60" s="70">
        <v>1.0528709999999999</v>
      </c>
      <c r="H60" s="50" t="str">
        <v/>
      </c>
      <c r="I60" s="70">
        <v>0.11293300000000001</v>
      </c>
      <c r="J60" s="70">
        <v>5.8924999999999998E-2</v>
      </c>
      <c r="K60" s="70">
        <v>0.18410899999999999</v>
      </c>
      <c r="L60" s="70">
        <v>0.39691799999999999</v>
      </c>
      <c r="M60" s="70">
        <v>0.34093499999999999</v>
      </c>
      <c r="N60" s="70">
        <v>0.92527300000000001</v>
      </c>
    </row>
    <row r="61" spans="2:15" ht="15" customHeight="1" x14ac:dyDescent="0.35">
      <c r="B61" s="68" t="str">
        <v>TCB</v>
      </c>
      <c r="C61" s="68" t="str">
        <v>Ngân hàng</v>
      </c>
      <c r="D61" s="50" t="str">
        <v/>
      </c>
      <c r="E61" s="69">
        <v>37.650002000000001</v>
      </c>
      <c r="F61" s="70">
        <v>6.5063999999999997E-2</v>
      </c>
      <c r="G61" s="70">
        <v>1.1769400000000001</v>
      </c>
      <c r="H61" s="50" t="str">
        <v/>
      </c>
      <c r="I61" s="70">
        <v>0.102489</v>
      </c>
      <c r="J61" s="70">
        <v>3.1507E-2</v>
      </c>
      <c r="K61" s="70">
        <v>0.117211</v>
      </c>
      <c r="L61" s="70">
        <v>0.52738300000000005</v>
      </c>
      <c r="M61" s="70">
        <v>0.49404799999999999</v>
      </c>
      <c r="N61" s="70">
        <v>1.4416150000000001</v>
      </c>
    </row>
    <row r="62" spans="2:15" ht="15" customHeight="1" x14ac:dyDescent="0.35">
      <c r="B62" s="68" t="str">
        <v>ACB</v>
      </c>
      <c r="C62" s="68" t="str">
        <v>Ngân hàng</v>
      </c>
      <c r="D62" s="50" t="str">
        <v/>
      </c>
      <c r="E62" s="69">
        <v>24.25</v>
      </c>
      <c r="F62" s="70">
        <v>4.0772999999999997E-2</v>
      </c>
      <c r="G62" s="70">
        <v>1.1754389999999999</v>
      </c>
      <c r="H62" s="50" t="str">
        <v/>
      </c>
      <c r="I62" s="70">
        <v>5.4348E-2</v>
      </c>
      <c r="J62" s="70">
        <v>1.2526000000000001E-2</v>
      </c>
      <c r="K62" s="70">
        <v>0.141176</v>
      </c>
      <c r="L62" s="70">
        <v>0.13372800000000001</v>
      </c>
      <c r="M62" s="70">
        <v>9.5224000000000003E-2</v>
      </c>
      <c r="N62" s="70">
        <v>0.44268099999999999</v>
      </c>
    </row>
    <row r="63" spans="2:15" ht="15" customHeight="1" x14ac:dyDescent="0.35">
      <c r="B63" s="68" t="str">
        <v>CTG</v>
      </c>
      <c r="C63" s="68" t="str">
        <v>Ngân hàng</v>
      </c>
      <c r="D63" s="50" t="str">
        <v/>
      </c>
      <c r="E63" s="69">
        <v>47.150002000000001</v>
      </c>
      <c r="F63" s="70">
        <v>3.2858999999999999E-2</v>
      </c>
      <c r="G63" s="70">
        <v>0.69764800000000005</v>
      </c>
      <c r="H63" s="50" t="str">
        <v/>
      </c>
      <c r="I63" s="70">
        <v>2.5000000000000001E-2</v>
      </c>
      <c r="J63" s="70">
        <v>-7.3680000000000004E-3</v>
      </c>
      <c r="K63" s="70">
        <v>0.13477700000000001</v>
      </c>
      <c r="L63" s="70">
        <v>0.24079</v>
      </c>
      <c r="M63" s="70">
        <v>0.21208199999999999</v>
      </c>
      <c r="N63" s="70">
        <v>0.74306799999999995</v>
      </c>
    </row>
    <row r="64" spans="2:15" ht="15" customHeight="1" x14ac:dyDescent="0.35">
      <c r="B64" s="68" t="str">
        <v>VIB</v>
      </c>
      <c r="C64" s="68" t="str">
        <v>Ngân hàng</v>
      </c>
      <c r="D64" s="50" t="str">
        <v/>
      </c>
      <c r="E64" s="69">
        <v>19.899999999999999</v>
      </c>
      <c r="F64" s="70">
        <v>2.8424000000000001E-2</v>
      </c>
      <c r="G64" s="70">
        <v>0.69190200000000002</v>
      </c>
      <c r="H64" s="50" t="str">
        <v/>
      </c>
      <c r="I64" s="70">
        <v>1.7902999999999999E-2</v>
      </c>
      <c r="J64" s="70">
        <v>1.0152E-2</v>
      </c>
      <c r="K64" s="70">
        <v>0.24648300000000001</v>
      </c>
      <c r="L64" s="70">
        <v>0.197245</v>
      </c>
      <c r="M64" s="70">
        <v>0.136574</v>
      </c>
      <c r="N64" s="70">
        <v>0.48773499999999997</v>
      </c>
    </row>
    <row r="65" spans="2:30" ht="15" customHeight="1" x14ac:dyDescent="0.35">
      <c r="B65" s="68" t="str">
        <v>EIB</v>
      </c>
      <c r="C65" s="68" t="str">
        <v>Ngân hàng</v>
      </c>
      <c r="D65" s="50" t="str">
        <v/>
      </c>
      <c r="E65" s="69">
        <v>26.6</v>
      </c>
      <c r="F65" s="70">
        <v>-1.6636000000000001E-2</v>
      </c>
      <c r="G65" s="70">
        <v>0.72903799999999996</v>
      </c>
      <c r="H65" s="50" t="str">
        <v/>
      </c>
      <c r="I65" s="70">
        <v>-2.2058999999999999E-2</v>
      </c>
      <c r="J65" s="70">
        <v>-0.101351</v>
      </c>
      <c r="K65" s="70">
        <v>0.1875</v>
      </c>
      <c r="L65" s="70">
        <v>0.38181799999999999</v>
      </c>
      <c r="M65" s="70">
        <v>0.20362</v>
      </c>
      <c r="N65" s="70">
        <v>0.78029999999999999</v>
      </c>
    </row>
    <row r="66" spans="2:30" ht="15" customHeight="1" x14ac:dyDescent="0.35">
      <c r="B66" s="68" t="str">
        <v>HPG</v>
      </c>
      <c r="C66" s="68" t="str">
        <v>Thép</v>
      </c>
      <c r="D66" s="50" t="str">
        <v/>
      </c>
      <c r="E66" s="69">
        <v>27.75</v>
      </c>
      <c r="F66" s="70">
        <v>9.6837999999999994E-2</v>
      </c>
      <c r="G66" s="70">
        <v>1.426574</v>
      </c>
      <c r="H66" s="50" t="str">
        <v/>
      </c>
      <c r="I66" s="70">
        <v>0.1167</v>
      </c>
      <c r="J66" s="70">
        <v>2.7778000000000001E-2</v>
      </c>
      <c r="K66" s="70">
        <v>0.230599</v>
      </c>
      <c r="L66" s="70">
        <v>0.24719099999999999</v>
      </c>
      <c r="M66" s="70">
        <v>0.11185299999999999</v>
      </c>
      <c r="N66" s="70">
        <v>0.354159</v>
      </c>
    </row>
    <row r="67" spans="2:30" ht="15" customHeight="1" x14ac:dyDescent="0.35">
      <c r="B67" s="68" t="str">
        <v>GMD</v>
      </c>
      <c r="C67" s="68" t="str">
        <v>Vận tải</v>
      </c>
      <c r="D67" s="50" t="str">
        <v/>
      </c>
      <c r="E67" s="69">
        <v>58.700001</v>
      </c>
      <c r="F67" s="70">
        <v>2.9825000000000001E-2</v>
      </c>
      <c r="G67" s="70">
        <v>1.2880100000000001</v>
      </c>
      <c r="H67" s="50" t="str">
        <v/>
      </c>
      <c r="I67" s="70">
        <v>4.0779999999999997E-2</v>
      </c>
      <c r="J67" s="70">
        <v>-4.2414E-2</v>
      </c>
      <c r="K67" s="70">
        <v>6.5964999999999996E-2</v>
      </c>
      <c r="L67" s="70">
        <v>-6.8304000000000004E-2</v>
      </c>
      <c r="M67" s="70">
        <v>-0.16707</v>
      </c>
      <c r="N67" s="70">
        <v>8.6646000000000001E-2</v>
      </c>
    </row>
    <row r="68" spans="2:30" ht="15" customHeight="1" x14ac:dyDescent="0.35">
      <c r="B68" s="68" t="str">
        <v>HHV</v>
      </c>
      <c r="C68" s="68" t="str">
        <v>Xây dựng</v>
      </c>
      <c r="D68" s="50" t="str">
        <v/>
      </c>
      <c r="E68" s="69">
        <v>13.6</v>
      </c>
      <c r="F68" s="70">
        <v>4.6154000000000001E-2</v>
      </c>
      <c r="G68" s="70">
        <v>1.070549</v>
      </c>
      <c r="H68" s="50" t="str">
        <v/>
      </c>
      <c r="I68" s="70">
        <v>6.25E-2</v>
      </c>
      <c r="J68" s="70">
        <v>0</v>
      </c>
      <c r="K68" s="70">
        <v>0.156275</v>
      </c>
      <c r="L68" s="70">
        <v>0.22575100000000001</v>
      </c>
      <c r="M68" s="70">
        <v>-8.5732000000000003E-2</v>
      </c>
      <c r="N68" s="70">
        <v>0.45565699999999998</v>
      </c>
    </row>
    <row r="69" spans="2:30" ht="15" customHeight="1" x14ac:dyDescent="0.35">
      <c r="B69" s="68" t="str">
        <v>CTD</v>
      </c>
      <c r="C69" s="68" t="str">
        <v>Xây dựng</v>
      </c>
      <c r="D69" s="50" t="str">
        <v/>
      </c>
      <c r="E69" s="69">
        <v>83</v>
      </c>
      <c r="F69" s="70">
        <v>2.2168E-2</v>
      </c>
      <c r="G69" s="70">
        <v>0.88408200000000003</v>
      </c>
      <c r="H69" s="50" t="str">
        <v/>
      </c>
      <c r="I69" s="70">
        <v>1.8405000000000001E-2</v>
      </c>
      <c r="J69" s="70">
        <v>-6.2147000000000001E-2</v>
      </c>
      <c r="K69" s="70">
        <v>5.7325000000000001E-2</v>
      </c>
      <c r="L69" s="70">
        <v>0.206395</v>
      </c>
      <c r="M69" s="70">
        <v>7.8720999999999999E-2</v>
      </c>
      <c r="N69" s="70">
        <v>0.47029900000000002</v>
      </c>
    </row>
    <row r="70" spans="2:30" ht="15" customHeight="1" x14ac:dyDescent="0.35">
      <c r="B70" s="68" t="str">
        <v>HUT</v>
      </c>
      <c r="C70" s="68" t="str">
        <v>Xây dựng</v>
      </c>
      <c r="D70" s="50" t="str">
        <v/>
      </c>
      <c r="E70" s="69">
        <v>17.600000000000001</v>
      </c>
      <c r="F70" s="70">
        <v>-5.6499999999999996E-3</v>
      </c>
      <c r="G70" s="70">
        <v>0.53834599999999999</v>
      </c>
      <c r="H70" s="50" t="str">
        <v/>
      </c>
      <c r="I70" s="70">
        <v>-3.8251E-2</v>
      </c>
      <c r="J70" s="70">
        <v>-2.7623999999999999E-2</v>
      </c>
      <c r="K70" s="70">
        <v>0.466667</v>
      </c>
      <c r="L70" s="70">
        <v>0.16519500000000001</v>
      </c>
      <c r="M70" s="70">
        <v>-0.15847</v>
      </c>
      <c r="N70" s="70">
        <v>0.245003</v>
      </c>
    </row>
    <row r="71" spans="2:30" ht="15" customHeight="1" x14ac:dyDescent="0.35">
      <c r="B71" s="68" t="str">
        <v>TV2</v>
      </c>
      <c r="C71" s="68" t="str">
        <v>Xây dựng</v>
      </c>
      <c r="D71" s="50" t="str">
        <v/>
      </c>
      <c r="E71" s="69">
        <v>40</v>
      </c>
      <c r="F71" s="70">
        <v>-9.9010000000000001E-3</v>
      </c>
      <c r="G71" s="70">
        <v>0.73035799999999995</v>
      </c>
      <c r="H71" s="50" t="str">
        <v/>
      </c>
      <c r="I71" s="70">
        <v>7.5570000000000003E-3</v>
      </c>
      <c r="J71" s="70">
        <v>-5.6604000000000002E-2</v>
      </c>
      <c r="K71" s="70">
        <v>9.5890000000000003E-2</v>
      </c>
      <c r="L71" s="70">
        <v>0.197605</v>
      </c>
      <c r="M71" s="70">
        <v>-0.223827</v>
      </c>
      <c r="N71" s="70">
        <v>0.52934800000000004</v>
      </c>
    </row>
    <row r="72" spans="2:30" ht="15" customHeight="1" x14ac:dyDescent="0.35">
      <c r="B72" s="68" t="str">
        <v>VCG</v>
      </c>
      <c r="C72" s="68" t="str">
        <v>Xây dựng</v>
      </c>
      <c r="D72" s="50" t="str">
        <v/>
      </c>
      <c r="E72" s="69">
        <v>26.1</v>
      </c>
      <c r="F72" s="70">
        <v>-1.8797000000000001E-2</v>
      </c>
      <c r="G72" s="70">
        <v>0.67087600000000003</v>
      </c>
      <c r="H72" s="50" t="str">
        <v/>
      </c>
      <c r="I72" s="70">
        <v>1.1627999999999999E-2</v>
      </c>
      <c r="J72" s="70">
        <v>-1.8797000000000001E-2</v>
      </c>
      <c r="K72" s="70">
        <v>0.15742800000000001</v>
      </c>
      <c r="L72" s="70">
        <v>0.60472999999999999</v>
      </c>
      <c r="M72" s="70">
        <v>0.222834</v>
      </c>
      <c r="N72" s="70">
        <v>0.78085800000000005</v>
      </c>
    </row>
    <row r="73" spans="2:30" ht="15" customHeight="1" x14ac:dyDescent="0.35">
      <c r="B73" s="71"/>
      <c r="C73" s="71"/>
      <c r="D73" s="50"/>
      <c r="E73" s="72"/>
      <c r="F73" s="73"/>
      <c r="G73" s="73"/>
      <c r="H73" s="50"/>
      <c r="I73" s="73"/>
      <c r="J73" s="73"/>
      <c r="K73" s="73"/>
      <c r="L73" s="73"/>
      <c r="M73" s="73"/>
      <c r="N73" s="73"/>
    </row>
    <row r="74" spans="2:30" ht="15" customHeight="1" x14ac:dyDescent="0.35">
      <c r="B74" s="51"/>
      <c r="C74" s="51"/>
      <c r="D74" s="50"/>
      <c r="E74" s="46"/>
      <c r="F74" s="47"/>
      <c r="G74" s="47"/>
      <c r="H74" s="50"/>
      <c r="I74" s="47"/>
      <c r="J74" s="47"/>
      <c r="K74" s="47"/>
      <c r="L74" s="47"/>
      <c r="M74" s="47"/>
      <c r="N74" s="47"/>
    </row>
    <row r="75" spans="2:30" ht="15" customHeight="1" x14ac:dyDescent="0.35">
      <c r="B75" s="51"/>
      <c r="C75" s="51"/>
      <c r="D75" s="50"/>
      <c r="E75" s="46"/>
      <c r="F75" s="47"/>
      <c r="G75" s="47"/>
      <c r="H75" s="50"/>
      <c r="I75" s="47"/>
      <c r="J75" s="47"/>
      <c r="K75" s="47"/>
      <c r="L75" s="47"/>
      <c r="M75" s="47"/>
      <c r="N75" s="47"/>
    </row>
    <row r="76" spans="2:30" ht="15" customHeight="1" x14ac:dyDescent="0.35">
      <c r="B76" s="51"/>
      <c r="C76" s="51"/>
      <c r="D76" s="50"/>
      <c r="E76" s="46"/>
      <c r="F76" s="47"/>
      <c r="G76" s="47"/>
      <c r="H76" s="50"/>
      <c r="I76" s="47"/>
      <c r="J76" s="47"/>
      <c r="K76" s="47"/>
      <c r="L76" s="47"/>
      <c r="M76" s="47"/>
      <c r="N76" s="47"/>
    </row>
    <row r="77" spans="2:30" ht="17.149999999999999" customHeight="1" thickBot="1" x14ac:dyDescent="0.4">
      <c r="B77" s="15"/>
      <c r="C77" s="15"/>
      <c r="D77" s="15"/>
      <c r="E77" s="15"/>
      <c r="F77" s="15"/>
      <c r="G77" s="15"/>
      <c r="H77" s="15"/>
      <c r="I77" s="165" t="str">
        <f>"*Dữ liệu cập nhật lúc " &amp; VLOOKUP("update_time",weekly_data_comments[], 3, 0)</f>
        <v>*Dữ liệu cập nhật lúc 11:25 ngày 08/08/2025</v>
      </c>
      <c r="J77" s="165"/>
      <c r="K77" s="165"/>
      <c r="L77" s="165"/>
      <c r="M77" s="165"/>
      <c r="N77" s="165"/>
    </row>
    <row r="78" spans="2:30" ht="17.149999999999999" customHeight="1" x14ac:dyDescent="0.35">
      <c r="B78" s="121" t="str">
        <f>'report cover'!B19</f>
        <v>BÁO CÁO CHIẾN LƯỢC ĐẦU TƯ TUẦN | NGÀY 04/08/2025 - 08/08/2025</v>
      </c>
      <c r="C78" s="121"/>
      <c r="D78" s="121"/>
      <c r="E78" s="121"/>
      <c r="F78" s="121"/>
      <c r="G78" s="121"/>
      <c r="H78" s="121"/>
      <c r="I78" s="163" t="str">
        <f>'report cover'!$C$2 &amp; " |  15  "</f>
        <v xml:space="preserve">PHÒNG MÔI GIỚI VÀ TƯ VẤN ĐẦU TƯ |  15  </v>
      </c>
      <c r="J78" s="163"/>
      <c r="K78" s="163"/>
      <c r="L78" s="163"/>
      <c r="M78" s="163"/>
      <c r="N78" s="163"/>
    </row>
    <row r="79" spans="2:30" x14ac:dyDescent="0.35">
      <c r="Q79" s="162" t="s">
        <v>209</v>
      </c>
      <c r="R79" s="162"/>
      <c r="S79" s="162"/>
      <c r="T79" s="162"/>
      <c r="U79" s="162"/>
      <c r="V79" s="162"/>
      <c r="AB79" s="146" t="e" vm="4">
        <v>#VALUE!</v>
      </c>
      <c r="AC79" s="146"/>
      <c r="AD79" s="146"/>
    </row>
    <row r="80" spans="2:30" ht="15" thickBot="1" x14ac:dyDescent="0.4">
      <c r="Q80" s="162"/>
      <c r="R80" s="162"/>
      <c r="S80" s="162"/>
      <c r="T80" s="162"/>
      <c r="U80" s="162"/>
      <c r="V80" s="162"/>
      <c r="AB80" s="146"/>
      <c r="AC80" s="146"/>
      <c r="AD80" s="146"/>
    </row>
    <row r="81" spans="17:30" ht="8.65" customHeight="1" thickTop="1" x14ac:dyDescent="0.35">
      <c r="Q81" s="131"/>
      <c r="R81" s="131"/>
      <c r="S81" s="131"/>
      <c r="T81" s="131"/>
      <c r="U81" s="131"/>
      <c r="V81" s="131"/>
      <c r="W81" s="131"/>
      <c r="X81" s="131"/>
      <c r="Y81" s="131"/>
      <c r="Z81" s="131"/>
      <c r="AA81" s="131"/>
      <c r="AB81" s="131"/>
      <c r="AC81" s="131"/>
    </row>
    <row r="82" spans="17:30" ht="17.149999999999999" customHeight="1" x14ac:dyDescent="0.35">
      <c r="Q82" s="141" t="s">
        <v>210</v>
      </c>
      <c r="R82" s="141"/>
      <c r="S82" s="141"/>
      <c r="T82" s="141"/>
      <c r="U82" s="141"/>
      <c r="V82" s="141"/>
      <c r="W82" s="141"/>
      <c r="X82" s="141"/>
      <c r="Y82" s="141"/>
      <c r="Z82" s="141"/>
      <c r="AA82" s="141"/>
      <c r="AB82" s="141"/>
      <c r="AC82" s="141"/>
    </row>
    <row r="84" spans="17:30" ht="22" customHeight="1" x14ac:dyDescent="0.35"/>
    <row r="85" spans="17:30" x14ac:dyDescent="0.35">
      <c r="AD85" s="20"/>
    </row>
    <row r="104" spans="17:29" ht="15" thickBot="1" x14ac:dyDescent="0.4">
      <c r="Q104" s="15"/>
      <c r="R104" s="15"/>
      <c r="S104" s="15"/>
      <c r="T104" s="15"/>
      <c r="U104" s="15"/>
      <c r="V104" s="15"/>
      <c r="W104" s="15"/>
      <c r="X104" s="15"/>
      <c r="Y104" s="15"/>
      <c r="Z104" s="15"/>
      <c r="AA104" s="15"/>
      <c r="AB104" s="15"/>
      <c r="AC104" s="15"/>
    </row>
    <row r="105" spans="17:29" ht="17.25" customHeight="1" x14ac:dyDescent="0.35">
      <c r="Q105" s="159" t="str">
        <f>'report cover'!B19</f>
        <v>BÁO CÁO CHIẾN LƯỢC ĐẦU TƯ TUẦN | NGÀY 04/08/2025 - 08/08/2025</v>
      </c>
      <c r="R105" s="159"/>
      <c r="S105" s="159"/>
      <c r="T105" s="159"/>
      <c r="U105" s="159"/>
      <c r="V105" s="159"/>
      <c r="W105" s="159"/>
      <c r="X105" s="163" t="str">
        <f>'report cover'!$C$2 &amp; " |  16  "</f>
        <v xml:space="preserve">PHÒNG MÔI GIỚI VÀ TƯ VẤN ĐẦU TƯ |  16  </v>
      </c>
      <c r="Y105" s="163"/>
      <c r="Z105" s="163"/>
      <c r="AA105" s="163"/>
      <c r="AB105" s="163"/>
      <c r="AC105" s="163"/>
    </row>
  </sheetData>
  <mergeCells count="29">
    <mergeCell ref="Q82:AC82"/>
    <mergeCell ref="X105:AC105"/>
    <mergeCell ref="B53:G54"/>
    <mergeCell ref="B56:N56"/>
    <mergeCell ref="I78:N78"/>
    <mergeCell ref="Q79:V80"/>
    <mergeCell ref="I77:N77"/>
    <mergeCell ref="B58:C58"/>
    <mergeCell ref="E58:G58"/>
    <mergeCell ref="I58:N58"/>
    <mergeCell ref="Q105:W105"/>
    <mergeCell ref="M53:O54"/>
    <mergeCell ref="AB79:AD80"/>
    <mergeCell ref="B1:G2"/>
    <mergeCell ref="B4:N4"/>
    <mergeCell ref="I26:N26"/>
    <mergeCell ref="B6:C6"/>
    <mergeCell ref="E6:G6"/>
    <mergeCell ref="I6:N6"/>
    <mergeCell ref="M1:O2"/>
    <mergeCell ref="B27:G28"/>
    <mergeCell ref="B30:N30"/>
    <mergeCell ref="I52:N52"/>
    <mergeCell ref="I25:N25"/>
    <mergeCell ref="I51:N51"/>
    <mergeCell ref="B32:C32"/>
    <mergeCell ref="E32:G32"/>
    <mergeCell ref="I32:N32"/>
    <mergeCell ref="M27:O28"/>
  </mergeCells>
  <conditionalFormatting sqref="F8:F24">
    <cfRule type="expression" dxfId="38" priority="38">
      <formula>F8&lt;0</formula>
    </cfRule>
    <cfRule type="expression" dxfId="37" priority="39">
      <formula>F8&gt;=0</formula>
    </cfRule>
  </conditionalFormatting>
  <conditionalFormatting sqref="F34:F50">
    <cfRule type="expression" dxfId="36" priority="28">
      <formula>F34&lt;0</formula>
    </cfRule>
    <cfRule type="expression" dxfId="35" priority="29">
      <formula>F34&gt;=0</formula>
    </cfRule>
  </conditionalFormatting>
  <conditionalFormatting sqref="F60:F76">
    <cfRule type="expression" dxfId="34" priority="19">
      <formula>F60&lt;0</formula>
    </cfRule>
    <cfRule type="expression" dxfId="33" priority="20">
      <formula>F60&gt;=0</formula>
    </cfRule>
  </conditionalFormatting>
  <conditionalFormatting sqref="G8:G24">
    <cfRule type="expression" dxfId="32" priority="11">
      <formula>G8&gt;=1.3</formula>
    </cfRule>
    <cfRule type="expression" dxfId="31" priority="31">
      <formula>AND(G8&gt;=1,G8&lt;1.3)</formula>
    </cfRule>
    <cfRule type="expression" dxfId="30" priority="32">
      <formula>AND(G8&gt;=0.7,G8&lt;1)</formula>
    </cfRule>
    <cfRule type="expression" dxfId="29" priority="34">
      <formula>AND(G8&gt;=0.5,G8&lt;0.7)</formula>
    </cfRule>
    <cfRule type="expression" dxfId="28" priority="35">
      <formula>G8&lt;0.5</formula>
    </cfRule>
  </conditionalFormatting>
  <conditionalFormatting sqref="G34:G50">
    <cfRule type="expression" dxfId="27" priority="6">
      <formula>G34&gt;=1.3</formula>
    </cfRule>
    <cfRule type="expression" dxfId="26" priority="7">
      <formula>AND(G34&gt;=1,G34&lt;1.3)</formula>
    </cfRule>
    <cfRule type="expression" dxfId="25" priority="8">
      <formula>AND(G34&gt;=0.7,G34&lt;1)</formula>
    </cfRule>
    <cfRule type="expression" dxfId="24" priority="9">
      <formula>AND(G34&gt;=0.5,G34&lt;0.7)</formula>
    </cfRule>
    <cfRule type="expression" dxfId="23" priority="10">
      <formula>G34&lt;0.5</formula>
    </cfRule>
  </conditionalFormatting>
  <conditionalFormatting sqref="G60:G76">
    <cfRule type="expression" dxfId="22" priority="1">
      <formula>G60&gt;=1.3</formula>
    </cfRule>
    <cfRule type="expression" dxfId="21" priority="2">
      <formula>AND(G60&gt;=1,G60&lt;1.3)</formula>
    </cfRule>
    <cfRule type="expression" dxfId="20" priority="3">
      <formula>AND(G60&gt;=0.7,G60&lt;1)</formula>
    </cfRule>
    <cfRule type="expression" dxfId="19" priority="4">
      <formula>AND(G60&gt;=0.5,G60&lt;0.7)</formula>
    </cfRule>
    <cfRule type="expression" dxfId="18" priority="5">
      <formula>G60&lt;0.5</formula>
    </cfRule>
  </conditionalFormatting>
  <conditionalFormatting sqref="I8:N24">
    <cfRule type="expression" dxfId="17" priority="36">
      <formula>I8&lt;0</formula>
    </cfRule>
    <cfRule type="expression" dxfId="16" priority="37">
      <formula>I8&gt;=0</formula>
    </cfRule>
  </conditionalFormatting>
  <conditionalFormatting sqref="I34:N50">
    <cfRule type="expression" dxfId="15" priority="26">
      <formula>I34&lt;0</formula>
    </cfRule>
    <cfRule type="expression" dxfId="14" priority="27">
      <formula>I34&gt;=0</formula>
    </cfRule>
  </conditionalFormatting>
  <conditionalFormatting sqref="I60:N76">
    <cfRule type="expression" dxfId="13" priority="17">
      <formula>I60&lt;0</formula>
    </cfRule>
    <cfRule type="expression" dxfId="12" priority="18">
      <formula>I60&gt;=0</formula>
    </cfRule>
  </conditionalFormatting>
  <printOptions verticalCentered="1"/>
  <pageMargins left="0" right="0" top="0" bottom="0" header="0" footer="0"/>
  <pageSetup paperSize="11" scale="104"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C9BE2-F0C6-48CB-A448-7AB4F8CB4374}">
  <dimension ref="A1:L16"/>
  <sheetViews>
    <sheetView view="pageBreakPreview" zoomScale="115" zoomScaleNormal="100" zoomScaleSheetLayoutView="115" workbookViewId="0">
      <selection activeCell="N6" sqref="N6"/>
    </sheetView>
  </sheetViews>
  <sheetFormatPr defaultRowHeight="14.5" x14ac:dyDescent="0.35"/>
  <cols>
    <col min="1" max="1" width="2.26953125" customWidth="1"/>
    <col min="2" max="2" width="58.6328125" customWidth="1"/>
    <col min="3" max="3" width="14.7265625" customWidth="1"/>
    <col min="4" max="4" width="27.26953125" style="109" customWidth="1"/>
    <col min="5" max="5" width="2.26953125" customWidth="1"/>
  </cols>
  <sheetData>
    <row r="1" spans="1:12" ht="15" customHeight="1" x14ac:dyDescent="0.35">
      <c r="B1" s="139" t="s">
        <v>211</v>
      </c>
      <c r="C1" s="139"/>
      <c r="D1" s="146" t="e" vm="4">
        <v>#VALUE!</v>
      </c>
      <c r="E1" s="146"/>
    </row>
    <row r="2" spans="1:12" ht="15" customHeight="1" thickBot="1" x14ac:dyDescent="0.4">
      <c r="B2" s="186"/>
      <c r="C2" s="186"/>
      <c r="D2" s="146"/>
      <c r="E2" s="146"/>
    </row>
    <row r="3" spans="1:12" ht="15" customHeight="1" thickTop="1" x14ac:dyDescent="0.35">
      <c r="B3" s="131"/>
      <c r="C3" s="131"/>
      <c r="D3" s="187"/>
    </row>
    <row r="4" spans="1:12" ht="200" customHeight="1" x14ac:dyDescent="0.35">
      <c r="A4" s="20"/>
      <c r="B4" s="192" t="s">
        <v>395</v>
      </c>
      <c r="C4" s="192"/>
      <c r="D4" s="192"/>
      <c r="E4" s="20"/>
    </row>
    <row r="5" spans="1:12" ht="14.5" customHeight="1" x14ac:dyDescent="0.35">
      <c r="B5" s="189"/>
      <c r="C5" s="185"/>
      <c r="D5" s="190" t="s">
        <v>394</v>
      </c>
    </row>
    <row r="6" spans="1:12" ht="126" customHeight="1" x14ac:dyDescent="0.35">
      <c r="B6" s="191" t="s">
        <v>396</v>
      </c>
      <c r="C6" s="191"/>
      <c r="D6" s="188" t="e" vm="7">
        <v>#VALUE!</v>
      </c>
    </row>
    <row r="7" spans="1:12" ht="15" customHeight="1" thickBot="1" x14ac:dyDescent="0.4">
      <c r="B7" s="15"/>
      <c r="C7" s="15"/>
      <c r="D7" s="183"/>
    </row>
    <row r="8" spans="1:12" ht="17.5" customHeight="1" x14ac:dyDescent="0.35">
      <c r="B8" s="48" t="str">
        <f>'report cover'!B19</f>
        <v>BÁO CÁO CHIẾN LƯỢC ĐẦU TƯ TUẦN | NGÀY 04/08/2025 - 08/08/2025</v>
      </c>
      <c r="C8" s="45"/>
      <c r="D8" s="45" t="str">
        <f>'report cover'!$C$2 &amp; " |  17  "</f>
        <v xml:space="preserve">PHÒNG MÔI GIỚI VÀ TƯ VẤN ĐẦU TƯ |  17  </v>
      </c>
    </row>
    <row r="9" spans="1:12" x14ac:dyDescent="0.35">
      <c r="L9" s="184"/>
    </row>
    <row r="15" spans="1:12" ht="14.5" customHeight="1" x14ac:dyDescent="0.35"/>
    <row r="16" spans="1:12" ht="14.5" customHeight="1" x14ac:dyDescent="0.35"/>
  </sheetData>
  <mergeCells count="4">
    <mergeCell ref="B6:C6"/>
    <mergeCell ref="D1:E2"/>
    <mergeCell ref="B4:D4"/>
    <mergeCell ref="B1:C2"/>
  </mergeCells>
  <printOptions verticalCentered="1"/>
  <pageMargins left="0" right="0" top="0" bottom="0" header="0" footer="0"/>
  <pageSetup paperSize="11"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728E1-D77D-4DBE-9E6E-B152D415F249}">
  <dimension ref="A1:I44"/>
  <sheetViews>
    <sheetView view="pageBreakPreview" topLeftCell="A18" zoomScaleNormal="40" zoomScaleSheetLayoutView="100" workbookViewId="0">
      <selection activeCell="B15" sqref="B15"/>
    </sheetView>
  </sheetViews>
  <sheetFormatPr defaultRowHeight="14.5" x14ac:dyDescent="0.35"/>
  <cols>
    <col min="1" max="1" width="3.81640625" style="10" customWidth="1"/>
    <col min="2" max="2" width="7.7265625" bestFit="1" customWidth="1"/>
    <col min="3" max="3" width="10.1796875" bestFit="1" customWidth="1"/>
    <col min="4" max="4" width="15.453125" customWidth="1"/>
    <col min="5" max="5" width="14.1796875" style="85" customWidth="1"/>
    <col min="6" max="6" width="21.453125" style="92" customWidth="1"/>
    <col min="7" max="8" width="59.26953125" customWidth="1"/>
    <col min="9" max="9" width="86.81640625" bestFit="1" customWidth="1"/>
  </cols>
  <sheetData>
    <row r="1" spans="1:9" ht="19.5" x14ac:dyDescent="0.45">
      <c r="A1" s="166" t="s">
        <v>9</v>
      </c>
      <c r="B1" s="166"/>
      <c r="C1" s="166"/>
      <c r="D1" s="166"/>
      <c r="E1" s="166"/>
      <c r="F1" s="166"/>
      <c r="G1" s="166"/>
      <c r="H1" s="166"/>
      <c r="I1" s="166"/>
    </row>
    <row r="2" spans="1:9" x14ac:dyDescent="0.35">
      <c r="A2" s="89" t="s">
        <v>261</v>
      </c>
      <c r="B2" s="86" t="s">
        <v>79</v>
      </c>
      <c r="C2" s="86" t="str" cm="1">
        <f t="array" ref="C2:I22">_xlfn.CHOOSECOLS(_xlfn.VSTACK(weekly_news_list[#Headers],
  _xlfn._xlws.SORT(_xlfn._xlws.FILTER(weekly_news_list[], weekly_news_list[news_type]=A1), 1, -1)
 ), 11, 9, 1, 6, 2, 3, 10)</f>
        <v>ai_selected</v>
      </c>
      <c r="D2" s="86" t="str">
        <v>impact</v>
      </c>
      <c r="E2" s="87" t="str">
        <v>source</v>
      </c>
      <c r="F2" s="90" t="str">
        <v>published_time</v>
      </c>
      <c r="G2" s="86" t="str">
        <v>title</v>
      </c>
      <c r="H2" s="93" t="str">
        <v>content</v>
      </c>
      <c r="I2" s="94" t="str">
        <v>sectors</v>
      </c>
    </row>
    <row r="3" spans="1:9" x14ac:dyDescent="0.35">
      <c r="A3" s="5">
        <v>1</v>
      </c>
      <c r="B3" s="8" t="str">
        <f>C3</f>
        <v/>
      </c>
      <c r="C3" s="8" t="str">
        <v/>
      </c>
      <c r="D3" s="8" t="str">
        <v>TIÊU CỰC</v>
      </c>
      <c r="E3" s="84" t="str">
        <v>VietStock</v>
      </c>
      <c r="F3" s="91">
        <v>45881.556944444441</v>
      </c>
      <c r="G3" s="8" t="str">
        <v>Nhịp đập Thị trường 12/08: Điều chỉnh nhanh chóng, nhóm trụ nỗ lực giữ điểm</v>
      </c>
      <c r="H3" s="8" t="str">
        <v>VN-Index giằng co, giảm nhẹ 0.32 điểm, nhóm trụ như VCB, BID nỗ lực giữ điểm. Thanh khoản toàn thị trường đạt 24.3 ngàn tỷ đồng, khối ngoại bán ròng 699 tỷ đồng. Bất động sản chịu áp lực giảm mạnh, khiến thị trường điều chỉnh sau phiên mở cửa hưng phấn.</v>
      </c>
      <c r="I3" s="4" t="str">
        <v>Toàn thị trường, Ngân hàng, Bất động sản</v>
      </c>
    </row>
    <row r="4" spans="1:9" x14ac:dyDescent="0.35">
      <c r="A4" s="5">
        <v>2</v>
      </c>
      <c r="B4" s="8" t="str">
        <f t="shared" ref="B4:B22" si="0">C4</f>
        <v/>
      </c>
      <c r="C4" s="8" t="str">
        <v/>
      </c>
      <c r="D4" s="8" t="str">
        <v>TÍCH CỰC</v>
      </c>
      <c r="E4" s="84" t="str">
        <v>VietStock</v>
      </c>
      <c r="F4" s="91">
        <v>45881.48265046296</v>
      </c>
      <c r="G4" s="8" t="str">
        <v>NHNN bơm ròng hơn 11 ngàn tỷ đồng trên thị trường mở</v>
      </c>
      <c r="H4" s="8" t="str">
        <v>NHNN bơm ròng 11,957 tỷ đồng trên thị trường mở, tập trung vào kênh mua kỳ hạn. Lãi suất liên ngân hàng qua đêm tăng lên 6.25%/năm. USD Index giảm do lo ngại kinh tế Mỹ và kỳ vọng Fed cắt giảm lãi suất.</v>
      </c>
      <c r="I4" s="4" t="str">
        <v>Ngân hàng, Toàn thị trường</v>
      </c>
    </row>
    <row r="5" spans="1:9" x14ac:dyDescent="0.35">
      <c r="A5" s="5">
        <v>3</v>
      </c>
      <c r="B5" s="8" t="str">
        <f t="shared" si="0"/>
        <v/>
      </c>
      <c r="C5" s="8" t="str">
        <v/>
      </c>
      <c r="D5" s="8" t="str">
        <v>TÍCH CỰC</v>
      </c>
      <c r="E5" s="84" t="str">
        <v>VietStock</v>
      </c>
      <c r="F5" s="91">
        <v>45881.376388888886</v>
      </c>
      <c r="G5" s="8" t="str">
        <v>Việt Nam-Hàn Quốc hướng tới mục tiêu kim ngạch thương mại 150 tỷ vào năm 2030</v>
      </c>
      <c r="H5" s="8" t="str">
        <v>Việt Nam và Hàn Quốc đặt mục tiêu kim ngạch thương mại 150 tỷ USD vào năm 2030. Hai nước sẽ triển khai kế hoạch hành động song phương thúc đẩy hợp tác thương mại, công nghiệp và năng lượng. Việt Nam mong muốn Hàn Quốc đầu tư vào năng lượng tái tạo, năng lượng mới và điện hạt nhân.</v>
      </c>
      <c r="I5" s="4" t="str">
        <v>Thương mại quốc tế, Công nghiệp, Năng lượng tái tạo, Năng lượng, Điện</v>
      </c>
    </row>
    <row r="6" spans="1:9" x14ac:dyDescent="0.35">
      <c r="A6" s="5">
        <v>4</v>
      </c>
      <c r="B6" s="8" t="str">
        <f t="shared" si="0"/>
        <v/>
      </c>
      <c r="C6" s="8" t="str">
        <v/>
      </c>
      <c r="D6" s="8" t="str">
        <v>TÍCH CỰC</v>
      </c>
      <c r="E6" s="84" t="str">
        <v>VietStock</v>
      </c>
      <c r="F6" s="91">
        <v>45880.854166666664</v>
      </c>
      <c r="G6" s="8" t="str">
        <v>Dòng tiền phân hóa trong tuần VN-Index thiết lập nhịp tăng mới</v>
      </c>
      <c r="H6" s="8" t="str">
        <v>VN-Index tăng 6% lên 1.584,95 điểm, thanh khoản HOSE gần 50,6 ngàn tỷ đồng/phiên.  Dòng tiền phân hóa mạnh mẽ, ngành thủy sản tăng ấn tượng hơn 49% đến 79%.  Thanh khoản HNX sụt giảm cả giá trị và khối lượng giao dịch.</v>
      </c>
      <c r="I6" s="4" t="str">
        <v>Toàn thị trường, Thủy sản</v>
      </c>
    </row>
    <row r="7" spans="1:9" x14ac:dyDescent="0.35">
      <c r="A7" s="5">
        <v>5</v>
      </c>
      <c r="B7" s="8" t="str">
        <f t="shared" si="0"/>
        <v/>
      </c>
      <c r="C7" s="8" t="str">
        <v/>
      </c>
      <c r="D7" s="8" t="str">
        <v>TÍCH CỰC</v>
      </c>
      <c r="E7" s="84" t="str">
        <v>VietStock</v>
      </c>
      <c r="F7" s="91">
        <v>45880.628472222219</v>
      </c>
      <c r="G7" s="8" t="str">
        <v>Bất ngờ vượt TPHCM, Bắc Ninh vươn lên đứng đầu cả nước về xuất khẩu</v>
      </c>
      <c r="H7" s="8" t="str">
        <v>Tháng 7/2025, Bắc Ninh xuất khẩu 8,68 tỷ USD, vượt TPHCM 7,81 tỷ USD. 7 tháng đầu năm, TPHCM dẫn đầu xuất khẩu 53,08 tỷ USD, Bắc Ninh thứ hai 48,62 tỷ USD. Bộ Công Thương đẩy mạnh đàm phán thương mại, tận dụng FTA, tìm kiếm thị trường mới.</v>
      </c>
      <c r="I7" s="4" t="str">
        <v>Xuất nhập khẩu, Thương mại quốc tế</v>
      </c>
    </row>
    <row r="8" spans="1:9" x14ac:dyDescent="0.35">
      <c r="A8" s="5">
        <v>6</v>
      </c>
      <c r="B8" s="8" t="str">
        <f t="shared" si="0"/>
        <v/>
      </c>
      <c r="C8" s="8" t="str">
        <v/>
      </c>
      <c r="D8" s="8" t="str">
        <v>TRUNG LẬP</v>
      </c>
      <c r="E8" s="84" t="str">
        <v>VietStock</v>
      </c>
      <c r="F8" s="91">
        <v>45880.620138888888</v>
      </c>
      <c r="G8" s="8" t="str">
        <v>2 kịch bản khai thác sân bay Long Thành và Tân Sơn Nhất từ năm 2026</v>
      </c>
      <c r="H8" s="8" t="str">
        <v>Long Thành khai thác 100% quốc tế, Tân Sơn Nhất 95% nội địa.  Phương án 1 tối ưu nguồn lực, biến Long Thành thành trung tâm trung chuyển.  Phương án 2 phân mảnh, giảm cạnh tranh, có thể mất 8,8% sản lượng.</v>
      </c>
      <c r="I8" s="4" t="str">
        <v>Hàng không, Hạ tầng giao thông</v>
      </c>
    </row>
    <row r="9" spans="1:9" x14ac:dyDescent="0.35">
      <c r="A9" s="5">
        <v>7</v>
      </c>
      <c r="B9" s="8" t="str">
        <f t="shared" si="0"/>
        <v>x</v>
      </c>
      <c r="C9" s="8" t="str">
        <v>x</v>
      </c>
      <c r="D9" s="8" t="str">
        <v>TÍCH CỰC</v>
      </c>
      <c r="E9" s="84" t="str">
        <v>VietStock</v>
      </c>
      <c r="F9" s="91">
        <v>45880.609027777777</v>
      </c>
      <c r="G9" s="8" t="str">
        <v>Thủ tướng Chính phủ yêu cầu hoàn thành cao nhất các mục tiêu phát triển kinh tế-xã hội năm 2025</v>
      </c>
      <c r="H9" s="8" t="str">
        <v>Chính phủ yêu cầu hoàn thành mục tiêu tăng trưởng GDP 8.3-8.5%, kiểm soát lạm phát dưới 4.5%. Đẩy mạnh giải ngân vốn đầu tư công, phấn đấu trên 60% đến hết quý 3. Rà soát kế hoạch đầu tư công trung hạn 2026-2030, không quá 3.000 dự án.</v>
      </c>
      <c r="I9" s="4" t="str">
        <v>Toàn thị trường, Đầu tư công</v>
      </c>
    </row>
    <row r="10" spans="1:9" x14ac:dyDescent="0.35">
      <c r="A10" s="5">
        <v>8</v>
      </c>
      <c r="B10" s="8" t="str">
        <f t="shared" si="0"/>
        <v/>
      </c>
      <c r="C10" s="8" t="str">
        <v/>
      </c>
      <c r="D10" s="8" t="str">
        <v>TÍCH CỰC</v>
      </c>
      <c r="E10" s="84" t="str">
        <v>VietStock</v>
      </c>
      <c r="F10" s="91">
        <v>45880.459722222222</v>
      </c>
      <c r="G10" s="8" t="str">
        <v>Lãi suất tiền gửi đầu tháng 8 ổn định</v>
      </c>
      <c r="H10" s="8" t="str">
        <v xml:space="preserve">Lãi suất tiền gửi tháng 8 ổn định, Eximbank tăng trên 12 tháng lên 5.5%/năm. TPBank điều chỉnh tăng lãi suất các kỳ hạn dưới 12 tháng khoảng 0.1%. Ngân hàng Nhà nước yêu cầu giảm lãi suất, dự báo có thể giảm 0.5% nếu Fed hạ lãi suất.
</v>
      </c>
      <c r="I10" s="4" t="str">
        <v>Ngân hàng</v>
      </c>
    </row>
    <row r="11" spans="1:9" x14ac:dyDescent="0.35">
      <c r="A11" s="5">
        <v>9</v>
      </c>
      <c r="B11" s="8" t="str">
        <f t="shared" si="0"/>
        <v/>
      </c>
      <c r="C11" s="8" t="str">
        <v/>
      </c>
      <c r="D11" s="8" t="str">
        <v>TÍCH CỰC</v>
      </c>
      <c r="E11" s="84" t="str">
        <v>VietStock</v>
      </c>
      <c r="F11" s="91">
        <v>45880.370833333334</v>
      </c>
      <c r="G11" s="8" t="str">
        <v>Dệt may ghi nhận tín hiệu tích cực với kim ngạch xuất khẩu tăng 9%</v>
      </c>
      <c r="H11" s="8" t="str">
        <v xml:space="preserve">Xuất khẩu dệt may 7 tháng đạt 26,33 tỷ USD, tăng 9% so năm trước. Để đạt mục tiêu, cần xuất khẩu hơn 4 tỷ USD mỗi tháng còn lại. Doanh nghiệp cần liên kết chuỗi, thích ứng với thay đổi và mở rộng thị trường.
</v>
      </c>
      <c r="I11" s="4" t="str">
        <v>Dệt may, Xuất nhập khẩu</v>
      </c>
    </row>
    <row r="12" spans="1:9" x14ac:dyDescent="0.35">
      <c r="A12" s="5">
        <v>10</v>
      </c>
      <c r="B12" s="8" t="str">
        <f t="shared" si="0"/>
        <v>x</v>
      </c>
      <c r="C12" s="8" t="str">
        <v>x</v>
      </c>
      <c r="D12" s="8" t="str">
        <v>TIÊU CỰC</v>
      </c>
      <c r="E12" s="84" t="str">
        <v>VietStock</v>
      </c>
      <c r="F12" s="91">
        <v>45880.35833333333</v>
      </c>
      <c r="G12" s="8" t="str">
        <v>Bất động sản, chứng khoán hút vốn ‘khủng’ từ ngân hàng có đáng lo ngại?</v>
      </c>
      <c r="H12" s="8" t="str">
        <v xml:space="preserve">Tổng dư nợ bất động sản tại 14 ngân hàng đạt 891 nghìn tỷ đồng vào tháng 6/2025. Tín dụng chứng khoán của 40 công ty đạt mức kỷ lục 285 nghìn tỷ đồng vào cuối quý II. Các chuyên gia cảnh báo rủi ro với tín dụng bất động sản, cần kiểm soát chặt chẽ.
</v>
      </c>
      <c r="I12" s="4" t="str">
        <v>Bất động sản, Chứng khoán, Ngân hàng</v>
      </c>
    </row>
    <row r="13" spans="1:9" x14ac:dyDescent="0.35">
      <c r="A13" s="5">
        <v>11</v>
      </c>
      <c r="B13" s="8" t="str">
        <f t="shared" si="0"/>
        <v/>
      </c>
      <c r="C13" s="8" t="str">
        <v/>
      </c>
      <c r="D13" s="8" t="str">
        <v>TÍCH CỰC</v>
      </c>
      <c r="E13" s="84" t="str">
        <v>VietStock</v>
      </c>
      <c r="F13" s="91">
        <v>45880.260416666664</v>
      </c>
      <c r="G13" s="8" t="str">
        <v>Thủ tướng: Làm cho kinh tế tư nhân bứt phá như "khoán 10" trong nông nghiệp</v>
      </c>
      <c r="H13" s="8" t="str">
        <v xml:space="preserve">Thủ tướng mong muốn kinh tế tư nhân đột phá như "khoán 10" để đạt mục tiêu 8.5%. Cần gỡ vướng mắc thể chế, tạo niềm tin, thúc đẩy 5 triệu hộ thành doanh nghiệp. Chương trình và Quỹ sẽ ra đời, cùng với bộ chỉ số đo lường, để hỗ trợ phát triển mạnh mẽ.
</v>
      </c>
      <c r="I13" s="4" t="str">
        <v>Kinh tế tư nhân, Nông nghiệp, Toàn thị trường</v>
      </c>
    </row>
    <row r="14" spans="1:9" x14ac:dyDescent="0.35">
      <c r="A14" s="5">
        <v>12</v>
      </c>
      <c r="B14" s="8" t="str">
        <f t="shared" si="0"/>
        <v>x</v>
      </c>
      <c r="C14" s="8" t="str">
        <v>x</v>
      </c>
      <c r="D14" s="8" t="str">
        <v>TÍCH CỰC</v>
      </c>
      <c r="E14" s="84" t="str">
        <v>VietStock</v>
      </c>
      <c r="F14" s="91">
        <v>45879.84375</v>
      </c>
      <c r="G14" s="8" t="str">
        <v>Chính sách tài khóa 2021-2025: Chủ động, linh hoạt, hiệu quả</v>
      </c>
      <c r="H14" s="8" t="str">
        <v xml:space="preserve">Chính sách tài khóa 2021-2025 đạt kết quả tích cực, thu ngân sách dự kiến đạt 9,3 triệu tỷ đồng. Bộ đã miễn, giảm, gia hạn thuế, phí khoảng 840 nghìn tỷ đồng nhằm hỗ trợ doanh nghiệp và người dân. Bội chi bình quân giai đoạn 2021-2024 khoảng 3% GDP, nợ công giảm còn 34,7% GDP năm 2024.
</v>
      </c>
      <c r="I14" s="4" t="str">
        <v>Chính sách tài khóa, Doanh nghiệp, Toàn thị trường</v>
      </c>
    </row>
    <row r="15" spans="1:9" x14ac:dyDescent="0.35">
      <c r="A15" s="5">
        <v>13</v>
      </c>
      <c r="B15" s="8" t="str">
        <f t="shared" si="0"/>
        <v/>
      </c>
      <c r="C15" s="8" t="str">
        <v/>
      </c>
      <c r="D15" s="8" t="str">
        <v>TÍCH CỰC</v>
      </c>
      <c r="E15" s="84" t="str">
        <v>Vietnambiz</v>
      </c>
      <c r="F15" s="91">
        <v>45881.591666666667</v>
      </c>
      <c r="G15" s="8" t="str">
        <v>Thanh khoản bùng nổ, VN-Index vượt ngưỡng 1.600 điểm: Ngành chứng khoán hưởng lợi ra sao?</v>
      </c>
      <c r="H15" s="8" t="str">
        <v>Thanh khoản tăng mạnh với giá trị khớp lệnh HOSE vượt 70.000 tỷ đồng hỗ trợ môi giới chứng khoán. Tự doanh và cho vay ký quỹ tăng trưởng tốt, với dư nợ 208,3 nghìn tỷ đồng. Vốn hóa ngành chứng khoán tăng 13% nhờ kỳ vọng nâng hạng thị trường.</v>
      </c>
      <c r="I15" s="4" t="str">
        <v>Chứng khoán</v>
      </c>
    </row>
    <row r="16" spans="1:9" x14ac:dyDescent="0.35">
      <c r="A16" s="5">
        <v>14</v>
      </c>
      <c r="B16" s="8" t="str">
        <f t="shared" si="0"/>
        <v>x</v>
      </c>
      <c r="C16" s="8" t="str">
        <v>x</v>
      </c>
      <c r="D16" s="8" t="str">
        <v>TÍCH CỰC</v>
      </c>
      <c r="E16" s="84" t="str">
        <v>Vietnambiz</v>
      </c>
      <c r="F16" s="91">
        <v>45881.474305555559</v>
      </c>
      <c r="G16" s="8" t="str">
        <v>Chuyên gia: NHNN đang phát đi tín hiệu nới lỏng, tỷ giá có thể chịu áp lực tới năm 2026</v>
      </c>
      <c r="H16" s="8" t="str">
        <v>NHNN ưu tiên hỗ trợ tăng trưởng với nới room tín dụng và giảm lãi suất cho vay.  VND đã mất giá khoảng 3,2% so với tỷ giá chính thức, dư địa điều hành chỉ còn 1,5-2%. Sức ép tỷ giá sẽ còn lớn đến cuối năm và sang cả năm 2026.</v>
      </c>
      <c r="I16" s="4" t="str">
        <v>Ngân hàng, Toàn thị trường</v>
      </c>
    </row>
    <row r="17" spans="1:9" x14ac:dyDescent="0.35">
      <c r="A17" s="5">
        <v>15</v>
      </c>
      <c r="B17" s="8" t="str">
        <f t="shared" si="0"/>
        <v/>
      </c>
      <c r="C17" s="8" t="str">
        <v/>
      </c>
      <c r="D17" s="8" t="str">
        <v>TIÊU CỰC</v>
      </c>
      <c r="E17" s="84" t="str">
        <v>Vietnambiz</v>
      </c>
      <c r="F17" s="91">
        <v>45881.29583333333</v>
      </c>
      <c r="G17" s="8" t="str">
        <v>Tỷ giá USD hôm nay 12/8: Tăng lên mức cao tuần trước</v>
      </c>
      <c r="H17" s="8" t="str">
        <v>Đồng USD tăng giá trước tin lạm phát Mỹ, tỷ giá ngân hàng lên 26.448 VND/USD. Chỉ số DXY đạt 98,52 điểm, Euro tăng nhẹ so với USD. Các ngân hàng tăng giá mua bán USD, với Techcombank tăng 49 đồng.</v>
      </c>
      <c r="I17" s="4" t="str">
        <v>Ngoại hối, Ngân hàng</v>
      </c>
    </row>
    <row r="18" spans="1:9" x14ac:dyDescent="0.35">
      <c r="A18" s="5">
        <v>16</v>
      </c>
      <c r="B18" s="8" t="str">
        <f t="shared" si="0"/>
        <v/>
      </c>
      <c r="C18" s="8" t="str">
        <v/>
      </c>
      <c r="D18" s="8" t="str">
        <v>TÍCH CỰC</v>
      </c>
      <c r="E18" s="84" t="str">
        <v>Vietnambiz</v>
      </c>
      <c r="F18" s="91">
        <v>45880.637499999997</v>
      </c>
      <c r="G18" s="8" t="str">
        <v>Chứng khoán duy trì sắc xanh, thanh khoản toàn thị trường trên 51.000 tỷ đồng</v>
      </c>
      <c r="H18" s="8" t="str">
        <v>Phiên 11/8, VN-Index tăng 11,91 điểm, MSN, GVR, MBB dẫn dắt thị trường. Khối ngoại bán ròng 620 tỷ đồng tại HOSE, tập trung HPG, FPT. Nhiều ngành như ngân hàng, bất động sản, công nghiệp đều ghi nhận sắc xanh.</v>
      </c>
      <c r="I18" s="4" t="str">
        <v>Toàn thị trường, Bán lẻ, Cao su, Ngân hàng, Thép, Công nghệ, Bất động sản, Công nghiệp</v>
      </c>
    </row>
    <row r="19" spans="1:9" x14ac:dyDescent="0.35">
      <c r="A19" s="5">
        <v>17</v>
      </c>
      <c r="B19" s="8" t="str">
        <f t="shared" si="0"/>
        <v/>
      </c>
      <c r="C19" s="8" t="str">
        <v/>
      </c>
      <c r="D19" s="8" t="str">
        <v>TIÊU CỰC</v>
      </c>
      <c r="E19" s="84" t="str">
        <v>Vietnambiz</v>
      </c>
      <c r="F19" s="91">
        <v>45880.618055555555</v>
      </c>
      <c r="G19" s="8" t="str">
        <v>Các ngân hàng đang cho vay bất động sản ra sao?</v>
      </c>
      <c r="H19" s="8" t="str">
        <v>Tín dụng bất động sản tăng mạnh chiếm 18,5% tổng dư nợ, Techcombank dẫn đầu với 227.500 tỷ đồng. Vay đảo nợ trái phiếu và nhu cầu mua nhà là nguyên nhân chính đẩy mạnh dòng vốn. Điều này tiềm ẩn rủi ro tăng giá tài sản, ảnh hưởng chất lượng tài sản ngân hàng.</v>
      </c>
      <c r="I19" s="4" t="str">
        <v>Ngân hàng, Bất động sản</v>
      </c>
    </row>
    <row r="20" spans="1:9" x14ac:dyDescent="0.35">
      <c r="A20" s="5">
        <v>18</v>
      </c>
      <c r="B20" s="8" t="str">
        <f t="shared" si="0"/>
        <v/>
      </c>
      <c r="C20" s="8" t="str">
        <v/>
      </c>
      <c r="D20" s="8" t="str">
        <v>TÍCH CỰC</v>
      </c>
      <c r="E20" s="84" t="str">
        <v>CafeF</v>
      </c>
      <c r="F20" s="91">
        <v>45881.003472222219</v>
      </c>
      <c r="G20" s="8" t="str">
        <v>VN-Index hướng lên vùng 1.625 điểm ngay trong tháng 8, CTCK gọi tên 6 cổ phiếu đầu ngành, có câu chuyện hỗ trợ</v>
      </c>
      <c r="H20" s="8" t="str">
        <v>VN-Index dự báo biến động 1.500-1.625 điểm tháng 8, hưởng lợi từ nới lỏng vĩ mô. Tỷ giá USD/VND hạ nhiệt quý 4 nhờ nguồn cung USD dồi dào. Cổ phiếu tiềm năng tháng 8 gồm HCM, HPG, VCG, BSR, NLG, VIB.</v>
      </c>
      <c r="I20" s="4" t="str">
        <v>Toàn thị trường, Chứng khoán, Thép, Xây dựng, Dầu khí, Bất động sản, Ngân hàng</v>
      </c>
    </row>
    <row r="21" spans="1:9" x14ac:dyDescent="0.35">
      <c r="A21" s="5">
        <v>19</v>
      </c>
      <c r="B21" s="8" t="str">
        <f t="shared" si="0"/>
        <v/>
      </c>
      <c r="C21" s="8" t="str">
        <v/>
      </c>
      <c r="D21" s="8" t="str">
        <v>TÍCH CỰC</v>
      </c>
      <c r="E21" s="84" t="str">
        <v>CafeF</v>
      </c>
      <c r="F21" s="91">
        <v>45879.538194444445</v>
      </c>
      <c r="G21" s="8" t="str">
        <v>Góc nhìn chuyên gia: Chứng khoán vào giai đoạn Ổn định và Tăng tốc, nhưng không loại trừ khả năng điều chỉnh ngắn hạn</v>
      </c>
      <c r="H21" s="8" t="str">
        <v xml:space="preserve">VN-Index tăng 6% đạt 1.584,95 điểm, lập kỷ lục mới với phiên giao dịch 3,2 tỷ cổ phiếu. Các chuyên gia dự báo thị trường có thể điều chỉnh, về quanh 1.500-1.520 điểm, nhưng xu hướng tăng vẫn tiếp diễn. Nhà đầu tư nên theo dõi dòng tiền, cân nhắc chốt lời ở các cổ phiếu tăng nóng.
</v>
      </c>
      <c r="I21" s="4" t="str">
        <v>Chứng khoán, Toàn thị trường</v>
      </c>
    </row>
    <row r="22" spans="1:9" x14ac:dyDescent="0.35">
      <c r="A22" s="5">
        <v>20</v>
      </c>
      <c r="B22" s="8" t="str">
        <f t="shared" si="0"/>
        <v>x</v>
      </c>
      <c r="C22" s="8" t="str">
        <v>x</v>
      </c>
      <c r="D22" s="8" t="str">
        <v>TIÊU CỰC</v>
      </c>
      <c r="E22" s="84" t="str">
        <v>CafeF</v>
      </c>
      <c r="F22" s="91">
        <v>45879.322222222225</v>
      </c>
      <c r="G22" s="8" t="str">
        <v>Nhà nước sẽ quyết định giá đất thay vì hoàn toàn theo nguyên tắc thị trường, chuyên gia Savills cho rằng đây là một bước điều chỉnh lớn</v>
      </c>
      <c r="H22" s="8" t="str">
        <v>Nhà nước định giá đất thay đổi lớn, cần dữ liệu đủ 14 vùng miền. Thiếu tham chiếu thị trường khiến doanh nghiệp dự báo chi phí sử dụng đất khó khăn. Xây dựng bảng giá đất chi tiết từng thửa cần lộ trình 14 tỉnh thành.</v>
      </c>
      <c r="I22" s="4" t="str">
        <v>Bất động sản, Quản lý nhà nước</v>
      </c>
    </row>
    <row r="23" spans="1:9" ht="19.5" x14ac:dyDescent="0.45">
      <c r="A23" s="167" t="s">
        <v>11</v>
      </c>
      <c r="B23" s="167"/>
      <c r="C23" s="167"/>
      <c r="D23" s="167"/>
      <c r="E23" s="167"/>
      <c r="F23" s="167"/>
      <c r="G23" s="167"/>
      <c r="H23" s="167"/>
      <c r="I23" s="167"/>
    </row>
    <row r="24" spans="1:9" x14ac:dyDescent="0.35">
      <c r="A24" s="89" t="s">
        <v>261</v>
      </c>
      <c r="B24" s="86" t="s">
        <v>79</v>
      </c>
      <c r="C24" s="86" t="str" cm="1">
        <f t="array" ref="C24:I44">_xlfn.CHOOSECOLS(_xlfn.VSTACK(weekly_news_list[#Headers],
  _xlfn._xlws.SORT(_xlfn._xlws.FILTER(weekly_news_list[], weekly_news_list[news_type]=A23), 1, -1)
 ), 11, 9, 1, 6, 2, 3, 10)</f>
        <v>ai_selected</v>
      </c>
      <c r="D24" s="88" t="str">
        <v>impact</v>
      </c>
      <c r="E24" s="87" t="str">
        <v>source</v>
      </c>
      <c r="F24" s="90" t="str">
        <v>published_time</v>
      </c>
      <c r="G24" s="88" t="str">
        <v>title</v>
      </c>
      <c r="H24" s="88" t="str">
        <v>content</v>
      </c>
      <c r="I24" s="94" t="str">
        <v>sectors</v>
      </c>
    </row>
    <row r="25" spans="1:9" x14ac:dyDescent="0.35">
      <c r="A25" s="5">
        <v>1</v>
      </c>
      <c r="B25" s="8" t="str">
        <f>C25</f>
        <v/>
      </c>
      <c r="C25" s="8" t="str">
        <v/>
      </c>
      <c r="D25" s="8" t="str">
        <v>TIÊU CỰC</v>
      </c>
      <c r="E25" s="84" t="str">
        <v>VietStock</v>
      </c>
      <c r="F25" s="91">
        <v>45881.531388888892</v>
      </c>
      <c r="G25" s="8" t="str">
        <v>Mỹ siết chặt phòng chống trốn thuế quan và gian lận thương mại</v>
      </c>
      <c r="H25" s="8" t="str">
        <v>Mỹ tăng cường phòng chống trốn thuế quan và gian lận thương mại, với Bộ Tư pháp mở rộng sử dụng "yêu cầu điều tra dân sự". Từ tháng 1/2025 đến cuối tháng 6, CBP đã thu được 108 tỷ USD tiền thuế quan. Số người tố giác gian lận thương mại đã tăng gấp ba lần từ đầu năm.</v>
      </c>
      <c r="I25" t="str">
        <v>Thương mại quốc tế, Thuế, Chính phủ</v>
      </c>
    </row>
    <row r="26" spans="1:9" x14ac:dyDescent="0.35">
      <c r="A26" s="5">
        <v>2</v>
      </c>
      <c r="B26" s="8" t="str">
        <f t="shared" ref="B26:B44" si="1">C26</f>
        <v/>
      </c>
      <c r="C26" s="8" t="str">
        <v/>
      </c>
      <c r="D26" s="8" t="str">
        <v>TRUNG LẬP</v>
      </c>
      <c r="E26" s="84" t="str">
        <v>VietStock</v>
      </c>
      <c r="F26" s="91">
        <v>45881.473553240743</v>
      </c>
      <c r="G26" s="8" t="str">
        <v>Ông Trump “quay xe”, ca ngợi CEO Intel sau khi yêu cầu từ chức</v>
      </c>
      <c r="H26" s="8" t="str">
        <v>Ông Trump gặp CEO Intel Lip-Bu Tan vài ngày sau yêu cầu từ chức, cổ phiếu Intel tăng 2%. Ông Tan khẳng định cam kết thúc đẩy lợi ích an ninh quốc gia Mỹ. Intel đang gặp khó khăn, không đạt tiến triển AI và "đốt tiền" xây nhà máy chip.</v>
      </c>
      <c r="I26" t="str">
        <v>Công nghệ, Bán dẫn, Trí tuệ nhân tạo</v>
      </c>
    </row>
    <row r="27" spans="1:9" x14ac:dyDescent="0.35">
      <c r="A27" s="5">
        <v>3</v>
      </c>
      <c r="B27" s="8" t="str">
        <f t="shared" si="1"/>
        <v>x</v>
      </c>
      <c r="C27" s="8" t="str">
        <v>x</v>
      </c>
      <c r="D27" s="8" t="str">
        <v>TÍCH CỰC</v>
      </c>
      <c r="E27" s="84" t="str">
        <v>VietStock</v>
      </c>
      <c r="F27" s="91">
        <v>45881.366481481484</v>
      </c>
      <c r="G27" s="8" t="str">
        <v>Tổng thống Mỹ ký gia hạn hoãn áp thuế với Trung Quốc thêm 90 ngày</v>
      </c>
      <c r="H27" s="8" t="str">
        <v>Tổng thống Trump gia hạn hoãn thuế với Trung Quốc thêm 90 ngày, tới giữa tháng 11/2025. Quyết định này diễn ra sau vòng đàm phán thương mại mới nhất và tạm hoãn mức thuế quan cao đã từng lên tới 145%. Ông cũng thúc Trung Quốc mua gấp bốn lần lượng đậu nành Mỹ.</v>
      </c>
      <c r="I27" t="str">
        <v>Thương mại quốc tế, Nông nghiệp</v>
      </c>
    </row>
    <row r="28" spans="1:9" x14ac:dyDescent="0.35">
      <c r="A28" s="5">
        <v>4</v>
      </c>
      <c r="B28" s="8" t="str">
        <f t="shared" si="1"/>
        <v/>
      </c>
      <c r="C28" s="8" t="str">
        <v/>
      </c>
      <c r="D28" s="8" t="str">
        <v>TIÊU CỰC</v>
      </c>
      <c r="E28" s="84" t="str">
        <v>VietStock</v>
      </c>
      <c r="F28" s="91">
        <v>45881.333194444444</v>
      </c>
      <c r="G28" s="8" t="str">
        <v>Chứng khoán Mỹ giảm điểm chờ báo cáo lạm phát Mỹ</v>
      </c>
      <c r="H28" s="8" t="str">
        <v>Chứng khoán Mỹ giảm điểm, Dow Jones rớt 200.52 điểm, S&amp;P 500 mất 0.25%. CPI dự kiến tăng 2.8%, CPI cốt lõi tăng 3.1% so với cùng kỳ. Nhà đầu tư chờ báo cáo lạm phát, bỏ qua sắc lệnh gia hạn thuế quan.</v>
      </c>
      <c r="I28" t="str">
        <v>Toàn thị trường, Chứng khoán</v>
      </c>
    </row>
    <row r="29" spans="1:9" x14ac:dyDescent="0.35">
      <c r="A29" s="5">
        <v>5</v>
      </c>
      <c r="B29" s="8" t="str">
        <f t="shared" si="1"/>
        <v/>
      </c>
      <c r="C29" s="8" t="str">
        <v/>
      </c>
      <c r="D29" s="8" t="str">
        <v>TRUNG LẬP</v>
      </c>
      <c r="E29" s="84" t="str">
        <v>VietStock</v>
      </c>
      <c r="F29" s="91">
        <v>45880.834722222222</v>
      </c>
      <c r="G29" s="8" t="str">
        <v>Từ "thiên đường công nghệ" đến "kỷ nguyên im lặng": Sự thay đổi đau đớn ở Thung lũng Silicon</v>
      </c>
      <c r="H29" s="8" t="str">
        <v>Thung lũng Silicon chuyển mình từ "thiên đường công nghệ" sang "kỷ nguyên im lặng" ảm đạm. Google, Meta cắt giảm phúc lợi, sa thải 3/4 nhân viên, gia tăng áp lực. Các ông lớn công nghệ giờ quan liêu, cồng kềnh, nhân viên lo sợ AI thay thế việc làm.</v>
      </c>
      <c r="I29" t="str">
        <v>Công nghệ, Trí tuệ nhân tạo</v>
      </c>
    </row>
    <row r="30" spans="1:9" x14ac:dyDescent="0.35">
      <c r="A30" s="5">
        <v>6</v>
      </c>
      <c r="B30" s="8" t="str">
        <f t="shared" si="1"/>
        <v>x</v>
      </c>
      <c r="C30" s="8" t="str">
        <v>x</v>
      </c>
      <c r="D30" s="8" t="str">
        <v>TRUNG LẬP</v>
      </c>
      <c r="E30" s="84" t="str">
        <v>VietStock</v>
      </c>
      <c r="F30" s="91">
        <v>45880.737256944441</v>
      </c>
      <c r="G30" s="8" t="str">
        <v>Ông Trump mở đường cho các quỹ hưu trí Mỹ đầu tư vào tiền điện tử và vốn cổ phần tư nhân</v>
      </c>
      <c r="H30" s="8" t="str">
        <v>Sắc lệnh hành pháp của ông Trump mở cửa thị trường hưu trí 9.000 tỷ USD cho tài sản thay thế. Điều này cho phép 90 triệu người Mỹ tiếp cận tiền điện tử và vốn cổ phần tư nhân. Tuy nhiên, người lao động đối mặt rủi ro thanh khoản thấp, phí cao và biến động.</v>
      </c>
      <c r="I30" t="str">
        <v>Tài chính, Tiền điện tử, Quỹ đầu tư</v>
      </c>
    </row>
    <row r="31" spans="1:9" x14ac:dyDescent="0.35">
      <c r="A31" s="5">
        <v>7</v>
      </c>
      <c r="B31" s="8" t="str">
        <f t="shared" si="1"/>
        <v/>
      </c>
      <c r="C31" s="8" t="str">
        <v/>
      </c>
      <c r="D31" s="8" t="str">
        <v>TÍCH CỰC</v>
      </c>
      <c r="E31" s="84" t="str">
        <v>VietStock</v>
      </c>
      <c r="F31" s="91">
        <v>45880.643587962964</v>
      </c>
      <c r="G31" s="8" t="str">
        <v>Bộ trưởng Tài chính Mỹ gợi ý điều kiện để được giảm thuế đối ứng</v>
      </c>
      <c r="H31" s="8" t="str">
        <v>Thuế quan Mỹ có thể giảm nếu cán cân thương mại cải thiện, với mục tiêu tái cân bằng thâm hụt 1.18 ngàn tỷ USD năm 2024. Nhật Bản cam kết đầu tư 550 tỷ USD và chấp nhận thuế 15% cho hàng hóa. Mỹ cần thu hút đầu tư nước ngoài để giữ vị thế đồng USD mạnh.</v>
      </c>
      <c r="I31" t="str">
        <v>Thương mại quốc tế, Chính sách tài khóa, Đầu tư quốc tế, Ngoại hối</v>
      </c>
    </row>
    <row r="32" spans="1:9" x14ac:dyDescent="0.35">
      <c r="A32" s="5">
        <v>8</v>
      </c>
      <c r="B32" s="8" t="str">
        <f t="shared" si="1"/>
        <v/>
      </c>
      <c r="C32" s="8" t="str">
        <v/>
      </c>
      <c r="D32" s="8" t="str">
        <v>TÍCH CỰC</v>
      </c>
      <c r="E32" s="84" t="str">
        <v>VietStock</v>
      </c>
      <c r="F32" s="91">
        <v>45880.534108796295</v>
      </c>
      <c r="G32" s="8" t="str">
        <v>Một quan chức Fed ủng hộ giảm lãi suất 3 lần</v>
      </c>
      <c r="H32" s="8" t="str">
        <v>Phó chủ tịch Fed Bowman ủng hộ hạ lãi suất ba lần, tin thuế quan không gây sốc lạm phát.
Bà Bowman bỏ phiếu cắt giảm, nhưng đa số Fed giữ nguyên lãi suất chờ thêm dữ liệu.
Fed đối mặt thách thức cân bằng việc làm và lạm phát, lo ngại "đình lạm".</v>
      </c>
      <c r="I32" t="str">
        <v>Ngân hàng trung ương, Chính sách tiền tệ, Toàn thị trường</v>
      </c>
    </row>
    <row r="33" spans="1:9" x14ac:dyDescent="0.35">
      <c r="A33" s="5">
        <v>9</v>
      </c>
      <c r="B33" s="8" t="str">
        <f t="shared" si="1"/>
        <v/>
      </c>
      <c r="C33" s="8" t="str">
        <v/>
      </c>
      <c r="D33" s="8" t="str">
        <v>TRUNG LẬP</v>
      </c>
      <c r="E33" s="84" t="str">
        <v>VietStock</v>
      </c>
      <c r="F33" s="91">
        <v>45880.505289351851</v>
      </c>
      <c r="G33" s="8" t="str">
        <v>Cơn sốt AI sản sinh hàng chục tỷ phú mới, vượt xa thời bong bóng dot-com</v>
      </c>
      <c r="H33" s="8" t="str">
        <v>Cơn sốt AI tạo ra 498 kỳ lân giá trị 2.7 nghìn tỷ USD, vượt bong bóng dot-com. Nhiều tỷ phú AI mới nổi, tài sản chưa niêm yết khó chuyển tiền mặt. Thị trường bất động sản San Francisco tăng mạnh, hé mở cơ hội quản lý tài sản.</v>
      </c>
      <c r="I33" t="str">
        <v>Trí tuệ nhân tạo, Bất động sản, Quản lý tài sản</v>
      </c>
    </row>
    <row r="34" spans="1:9" x14ac:dyDescent="0.35">
      <c r="A34" s="5">
        <v>10</v>
      </c>
      <c r="B34" s="8" t="str">
        <f t="shared" si="1"/>
        <v>x</v>
      </c>
      <c r="C34" s="8" t="str">
        <v>x</v>
      </c>
      <c r="D34" s="8" t="str">
        <v>TRUNG LẬP</v>
      </c>
      <c r="E34" s="84" t="str">
        <v>VietStock</v>
      </c>
      <c r="F34" s="91">
        <v>45880.46534722222</v>
      </c>
      <c r="G34" s="8" t="str">
        <v>Thỏa thuận chưa từng có: Nvidia, AMD chia 15% doanh thu chip ở Trung Quốc cho Chính phủ Mỹ</v>
      </c>
      <c r="H34" s="8" t="str">
        <v>Nvidia, AMD đồng ý chia 15% doanh thu chip Trung Quốc cho Mỹ. Đổi lại, họ được phép xuất khẩu chip H20 và MI308 sang thị trường này. Thỏa thuận này có thể là ngoại lệ đàm phán của chính quyền Trump.</v>
      </c>
      <c r="I34" t="str">
        <v>Bán dẫn, Công nghệ, Thương mại quốc tế</v>
      </c>
    </row>
    <row r="35" spans="1:9" x14ac:dyDescent="0.35">
      <c r="A35" s="5">
        <v>11</v>
      </c>
      <c r="B35" s="8" t="str">
        <f t="shared" si="1"/>
        <v/>
      </c>
      <c r="C35" s="8" t="str">
        <v/>
      </c>
      <c r="D35" s="8" t="str">
        <v>TIÊU CỰC</v>
      </c>
      <c r="E35" s="84" t="str">
        <v>VietStock</v>
      </c>
      <c r="F35" s="91">
        <v>45880.451284722221</v>
      </c>
      <c r="G35" s="8" t="str">
        <v>Trung Quốc ra điều kiện để tiến tới thỏa thuận thương mại với Mỹ</v>
      </c>
      <c r="H35" s="8" t="str">
        <v xml:space="preserve">Trung Quốc yêu cầu Mỹ nới lỏng hạn chế xuất khẩu chip AI làm điều kiện thương mại. Bắc Kinh muốn Washington giảm kiểm soát chip HBM, một linh kiện then chốt. Các biện pháp của Mỹ cản trở sự phát triển của các công ty Trung Quốc như Huawei.
</v>
      </c>
      <c r="I35" t="str">
        <v>Thương mại quốc tế, Bán dẫn, Trí tuệ nhân tạo, Công nghệ</v>
      </c>
    </row>
    <row r="36" spans="1:9" x14ac:dyDescent="0.35">
      <c r="A36" s="5">
        <v>12</v>
      </c>
      <c r="B36" s="8" t="str">
        <f t="shared" si="1"/>
        <v/>
      </c>
      <c r="C36" s="8" t="str">
        <v/>
      </c>
      <c r="D36" s="8" t="str">
        <v>TRUNG LẬP</v>
      </c>
      <c r="E36" s="84" t="str">
        <v>VietStock</v>
      </c>
      <c r="F36" s="91">
        <v>45878.50577546296</v>
      </c>
      <c r="G36" s="8" t="str">
        <v>Dòng vốn "khủng" đổ vào trái phiếu doanh nghiệp Mỹ</v>
      </c>
      <c r="H36" s="8" t="str">
        <v xml:space="preserve">Dòng vốn 11.6 tỷ USD đổ vào trái phiếu doanh nghiệp Mỹ trong tuần từ 30/07 đến 06/08. Dù kinh tế chậm lại, nhà đầu tư vẫn lạc quan, đẩy giá trái phiếu lên cao nhất từ cuối 2020. Tuy nhiên, một số chuyên gia lo ngại định giá quá cao, bỏ qua rủi ro và thách thức hiện tại.
</v>
      </c>
      <c r="I36" t="str">
        <v>Tài chính, Chứng khoán</v>
      </c>
    </row>
    <row r="37" spans="1:9" x14ac:dyDescent="0.35">
      <c r="A37" s="5">
        <v>13</v>
      </c>
      <c r="B37" s="8" t="str">
        <f t="shared" si="1"/>
        <v/>
      </c>
      <c r="C37" s="8" t="str">
        <v/>
      </c>
      <c r="D37" s="8" t="str">
        <v>TRUNG LẬP</v>
      </c>
      <c r="E37" s="84" t="str">
        <v>VietStock</v>
      </c>
      <c r="F37" s="91">
        <v>45877.465011574073</v>
      </c>
      <c r="G37" s="8" t="str">
        <v>Ông Trump yêu cầu CEO Intel từ chức ngay lập tức vì mối liên hệ với Trung Quốc</v>
      </c>
      <c r="H37" s="8" t="str">
        <v xml:space="preserve">Ông Trump yêu cầu CEO Intel từ chức vì liên kết với Trung Quốc, cổ phiếu công ty giảm hơn 3%. Thượng nghị sĩ Cotton chỉ ra các giao dịch kinh doanh của CEO, gây áp lực lớn. Intel đã nhận hàng tỷ USD từ chính phủ, cổ phiếu giảm 60% từ đầu năm trước.
</v>
      </c>
      <c r="I37" t="str">
        <v>Công nghệ, Đầu tư quốc tế, Chứng khoán</v>
      </c>
    </row>
    <row r="38" spans="1:9" x14ac:dyDescent="0.35">
      <c r="A38" s="5">
        <v>14</v>
      </c>
      <c r="B38" s="8" t="str">
        <f t="shared" si="1"/>
        <v/>
      </c>
      <c r="C38" s="8" t="str">
        <v/>
      </c>
      <c r="D38" s="8" t="str">
        <v>TRUNG LẬP</v>
      </c>
      <c r="E38" s="84" t="str">
        <v>VietStock</v>
      </c>
      <c r="F38" s="91">
        <v>45877.440659722219</v>
      </c>
      <c r="G38" s="8" t="str">
        <v>Apple đối mặt với làn sóng “chảy máu” nhân tài AI</v>
      </c>
      <c r="H38" s="8" t="str">
        <v>Apple mất khoảng một tá chuyên gia AI về tay Meta, OpenAI, xAI. Ruoming Pang, người đứng đầu nhóm mô hình nền tảng, chuyển sang Meta nhận thưởng lớn. Tim Cook cam kết đầu tư AI, nhưng Siri vẫn chậm cập nhật với các mô hình tiên tiến.</v>
      </c>
      <c r="I38" t="str">
        <v>Công nghệ, Trí tuệ nhân tạo</v>
      </c>
    </row>
    <row r="39" spans="1:9" x14ac:dyDescent="0.35">
      <c r="A39" s="5">
        <v>15</v>
      </c>
      <c r="B39" s="8" t="str">
        <f t="shared" si="1"/>
        <v/>
      </c>
      <c r="C39" s="8" t="str">
        <v/>
      </c>
      <c r="D39" s="8" t="str">
        <v>TIÊU CỰC</v>
      </c>
      <c r="E39" s="84" t="str">
        <v>Vietnambiz</v>
      </c>
      <c r="F39" s="91">
        <v>45880.683333333334</v>
      </c>
      <c r="G39" s="8" t="str">
        <v>Thỏa thuận thương mại Mỹ - Trung sắp hết hạn, ông Trump vẫn chưa ra quyết định cuối cùng</v>
      </c>
      <c r="H39" s="8" t="str">
        <v>Thỏa thuận đình chiến thuế quan Mỹ-Trung sắp hết hạn, có thể tăng lên 145% và 125%. Trung Quốc cam kết mua 200 tỷ USD hàng hóa Mỹ, giảm 12,6% xuất khẩu. Mỹ cân nhắc thuế quan với dầu thô Nga, Trung Quốc khẳng định hợp tác là chính đáng.</v>
      </c>
      <c r="I39" t="str">
        <v>Thương mại quốc tế, Dầu khí</v>
      </c>
    </row>
    <row r="40" spans="1:9" x14ac:dyDescent="0.35">
      <c r="A40" s="5">
        <v>16</v>
      </c>
      <c r="B40" s="8" t="str">
        <f t="shared" si="1"/>
        <v/>
      </c>
      <c r="C40" s="8" t="str">
        <v/>
      </c>
      <c r="D40" s="8" t="str">
        <v>TRUNG LẬP</v>
      </c>
      <c r="E40" s="84" t="str">
        <v>Vietnambiz</v>
      </c>
      <c r="F40" s="91">
        <v>45880.574999999997</v>
      </c>
      <c r="G40" s="8" t="str">
        <v>Mỹ thu hàng chục tỷ USD thuế quan mỗi tháng, nên chi tiêu sao cho hợp lý: Trả nợ công hay hoàn cho dân?</v>
      </c>
      <c r="H40" s="8" t="str">
        <v>Chính phủ Mỹ thu gần 100 tỷ USD thuế quan từ tháng 4 đến tháng 7. Số tiền này giúp giảm thâm hụt ngân sách, nhưng chưa đủ trả nợ công. Việc phân phát séc hoàn thuế có thể làm tăng thâm hụt và lạm phát.</v>
      </c>
      <c r="I40" t="str">
        <v>Chính sách tài khóa, Thuế, Toàn thị trường</v>
      </c>
    </row>
    <row r="41" spans="1:9" x14ac:dyDescent="0.35">
      <c r="A41" s="5">
        <v>17</v>
      </c>
      <c r="B41" s="8" t="str">
        <f t="shared" si="1"/>
        <v>x</v>
      </c>
      <c r="C41" s="8" t="str">
        <v>x</v>
      </c>
      <c r="D41" s="8" t="str">
        <v>TIÊU CỰC</v>
      </c>
      <c r="E41" s="84" t="str">
        <v>Vietnambiz</v>
      </c>
      <c r="F41" s="91">
        <v>45880.3125</v>
      </c>
      <c r="G41" s="8" t="str">
        <v>Trung Quốc cáo buộc chip H20 của Nvidia gây rủi ro bảo mật, ông lớn Mỹ lập tức phản bác</v>
      </c>
      <c r="H41" s="8" t="str">
        <v xml:space="preserve">Nvidia bác bỏ cáo buộc từ CCTV về chip H20, khẳng định không có "cửa hậu" hay đe dọa an ninh. Trung Quốc lại chỉ trích chip, trong khi Nvidia muốn xuất khẩu nhiều chip hơn sang thị trường lớn. Thị trường Trung Quốc có thể mang lại doanh thu 8 tỷ USD nếu không bị hạn chế xuất khẩu.
</v>
      </c>
      <c r="I41" t="str">
        <v>Bán dẫn, Công nghệ, Thương mại quốc tế</v>
      </c>
    </row>
    <row r="42" spans="1:9" x14ac:dyDescent="0.35">
      <c r="A42" s="5">
        <v>18</v>
      </c>
      <c r="B42" s="8" t="str">
        <f t="shared" si="1"/>
        <v/>
      </c>
      <c r="C42" s="8" t="str">
        <v/>
      </c>
      <c r="D42" s="8" t="str">
        <v>TRUNG LẬP</v>
      </c>
      <c r="E42" s="84" t="str">
        <v>CafeF</v>
      </c>
      <c r="F42" s="91">
        <v>45880.489583333336</v>
      </c>
      <c r="G42" s="8" t="str">
        <v>Huawei ra mắt pin xe điện chạy gần 2.900km chỉ sau 5 phút sạc, nhắm trở thành 'Bosch của Trung Quốc' dù không tự làm bất kỳ chiếc xe nào</v>
      </c>
      <c r="H42" s="8" t="str">
        <v>Huawei đang phát triển pin thể rắn với phạm vi 3.000 km và sạc 5 phút. Công nghệ này có mật độ năng lượng 400–500 Wh/kg, gấp 2-3 lần pin truyền thống. Huawei hướng tới trở thành "phiên bản Bosch của Trung Quốc" trong ngành ô tô.</v>
      </c>
      <c r="I42" t="str">
        <v>Ô tô, Công nghệ, Năng lượng</v>
      </c>
    </row>
    <row r="43" spans="1:9" x14ac:dyDescent="0.35">
      <c r="A43" s="5">
        <v>19</v>
      </c>
      <c r="B43" s="8" t="str">
        <f t="shared" si="1"/>
        <v/>
      </c>
      <c r="C43" s="8" t="str">
        <v/>
      </c>
      <c r="D43" s="8" t="str">
        <v>TRUNG LẬP</v>
      </c>
      <c r="E43" s="84" t="str">
        <v>CafeF</v>
      </c>
      <c r="F43" s="91">
        <v>45878.835416666669</v>
      </c>
      <c r="G43" s="8" t="str">
        <v>Vừa bị Ấn Độ 'quay lưng', Nga lập tức mạnh tay hạ giá dầu cho 'khách sộp' mới là quốc gia đang mua hơn 11 triệu thùng/ngày</v>
      </c>
      <c r="H43" s="8" t="str">
        <v xml:space="preserve">Dầu Urals được chào bán với mức chênh lệch 1,50 USD/thùng so với Brent, thu hút sự chú ý của Trung Quốc. Trung Quốc nhập khẩu 11,2-11,5 triệu thùng dầu thô/ngày và có thể mua thêm dầu Nga. Mỹ cảnh báo áp thuế, chuyên gia cho rằng Trung Quốc khó hấp thụ hết lượng dầu dư thừa.
</v>
      </c>
      <c r="I43" t="str">
        <v>Dầu khí, Thương mại quốc tế</v>
      </c>
    </row>
    <row r="44" spans="1:9" x14ac:dyDescent="0.35">
      <c r="A44" s="5">
        <v>20</v>
      </c>
      <c r="B44" s="8" t="str">
        <f t="shared" si="1"/>
        <v>x</v>
      </c>
      <c r="C44" s="8" t="str">
        <v>x</v>
      </c>
      <c r="D44" s="8" t="str">
        <v>TÍCH CỰC</v>
      </c>
      <c r="E44" s="84" t="str">
        <v>CafeF</v>
      </c>
      <c r="F44" s="91">
        <v>45878.8125</v>
      </c>
      <c r="G44" s="8" t="str">
        <v>Hàng loạt quan chức thay đổi thái độ, khả năng Fed cắt giảm lãi suất vào tháng 9 tăng cao: Do đâu?</v>
      </c>
      <c r="H44" s="8" t="str">
        <v xml:space="preserve">Quan chức Fed lo ngại thị trường lao động, có thể giảm lãi suất vào tháng 9 tới đây. Dữ liệu việc làm yếu kém, tỷ lệ thất nghiệp 4,2% khiến họ lo lắng hơn trước kia. Thị trường tài chính dự đoán Fed sẽ giảm ít nhất 0,5% lãi suất năm 2025.
</v>
      </c>
      <c r="I44" t="str">
        <v>Ngân hàng trung ương, Chính sách tiền tệ, Toàn thị trường</v>
      </c>
    </row>
  </sheetData>
  <mergeCells count="2">
    <mergeCell ref="A1:I1"/>
    <mergeCell ref="A23:I23"/>
  </mergeCells>
  <pageMargins left="0.7" right="0.7" top="0.75" bottom="0.75" header="0.3" footer="0.3"/>
  <pageSetup scale="1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A28"/>
  <sheetViews>
    <sheetView view="pageBreakPreview" zoomScale="70" zoomScaleNormal="100" zoomScaleSheetLayoutView="70" workbookViewId="0">
      <selection activeCell="W26" sqref="W26"/>
    </sheetView>
  </sheetViews>
  <sheetFormatPr defaultRowHeight="14.5" x14ac:dyDescent="0.35"/>
  <cols>
    <col min="1" max="1" width="11.453125" style="2" customWidth="1"/>
    <col min="2" max="7" width="11.453125" customWidth="1"/>
    <col min="8" max="8" width="11.453125" style="2" customWidth="1"/>
    <col min="9" max="14" width="11.453125" customWidth="1"/>
    <col min="15" max="15" width="11.453125" style="2" customWidth="1"/>
    <col min="16" max="20" width="11.453125" customWidth="1"/>
    <col min="21" max="21" width="8.54296875" bestFit="1" customWidth="1"/>
    <col min="22" max="22" width="7.7265625" bestFit="1" customWidth="1"/>
    <col min="23" max="23" width="10.1796875" bestFit="1" customWidth="1"/>
    <col min="24" max="24" width="106.7265625" bestFit="1" customWidth="1"/>
    <col min="25" max="25" width="234.453125" bestFit="1" customWidth="1"/>
    <col min="26" max="26" width="15.453125" bestFit="1" customWidth="1"/>
    <col min="27" max="27" width="8.54296875" style="6" bestFit="1" customWidth="1"/>
    <col min="28" max="28" width="32.81640625" bestFit="1" customWidth="1"/>
    <col min="29" max="29" width="61" bestFit="1" customWidth="1"/>
  </cols>
  <sheetData>
    <row r="1" spans="1:20" ht="20" thickBot="1" x14ac:dyDescent="0.5">
      <c r="A1" s="168" t="s">
        <v>17</v>
      </c>
      <c r="B1" s="168"/>
      <c r="C1" s="168"/>
      <c r="D1" s="168"/>
      <c r="E1" s="168"/>
      <c r="F1" s="168"/>
      <c r="H1" s="168" t="s">
        <v>26</v>
      </c>
      <c r="I1" s="168"/>
      <c r="J1" s="168"/>
      <c r="K1" s="168"/>
      <c r="L1" s="168"/>
      <c r="M1" s="168"/>
      <c r="O1" s="168" t="s">
        <v>29</v>
      </c>
      <c r="P1" s="168"/>
      <c r="Q1" s="168"/>
      <c r="R1" s="168"/>
      <c r="S1" s="168"/>
      <c r="T1" s="168"/>
    </row>
    <row r="2" spans="1:20" ht="15" thickTop="1" x14ac:dyDescent="0.35">
      <c r="A2" s="3" t="str" cm="1">
        <f t="array" ref="A2:F7">_xlfn.CHOOSECOLS(_xlfn.VSTACK(weekly_history_data[#Headers],
  _xlfn._xlws.SORT(_xlfn._xlws.FILTER(weekly_history_data[], weekly_history_data[ticker]=A1), 1, -1)
 ), 1, 4, 5, 6, 7, 3)</f>
        <v>date</v>
      </c>
      <c r="B2" s="4" t="str">
        <v>cum_change</v>
      </c>
      <c r="C2" s="4" t="str">
        <v>1d_change</v>
      </c>
      <c r="D2" s="4" t="str">
        <v>5d_change</v>
      </c>
      <c r="E2" s="4" t="str">
        <v>20d_change</v>
      </c>
      <c r="F2" s="4" t="str">
        <v>close</v>
      </c>
      <c r="H2" s="3" t="str" cm="1">
        <f t="array" ref="H2:M7">_xlfn.CHOOSECOLS(_xlfn.VSTACK(weekly_history_data[#Headers],
  _xlfn._xlws.SORT(_xlfn._xlws.FILTER(weekly_history_data[], weekly_history_data[ticker]=H1), 1, -1)
 ), 1, 4, 5, 6, 7, 3)</f>
        <v>date</v>
      </c>
      <c r="I2" s="4" t="str">
        <v>cum_change</v>
      </c>
      <c r="J2" s="4" t="str">
        <v>1d_change</v>
      </c>
      <c r="K2" s="4" t="str">
        <v>5d_change</v>
      </c>
      <c r="L2" s="4" t="str">
        <v>20d_change</v>
      </c>
      <c r="M2" s="4" t="str">
        <v>close</v>
      </c>
      <c r="O2" s="3" t="str" cm="1">
        <f t="array" ref="O2:T7">_xlfn.CHOOSECOLS(_xlfn.VSTACK(weekly_history_data[#Headers],
  _xlfn._xlws.SORT(_xlfn._xlws.FILTER(weekly_history_data[], weekly_history_data[ticker]=O1), 1, -1)
 ), 1, 4, 5, 6, 7, 3)</f>
        <v>date</v>
      </c>
      <c r="P2" s="4" t="str">
        <v>cum_change</v>
      </c>
      <c r="Q2" s="4" t="str">
        <v>1d_change</v>
      </c>
      <c r="R2" s="4" t="str">
        <v>5d_change</v>
      </c>
      <c r="S2" s="4" t="str">
        <v>20d_change</v>
      </c>
      <c r="T2" s="4" t="str">
        <v>close</v>
      </c>
    </row>
    <row r="3" spans="1:20" x14ac:dyDescent="0.35">
      <c r="A3" s="3">
        <v>45877</v>
      </c>
      <c r="B3" s="4">
        <v>5.0601640849686325E-2</v>
      </c>
      <c r="C3" s="4">
        <v>-6.1764808474764621E-3</v>
      </c>
      <c r="D3" s="4">
        <v>5.1384140108876375E-2</v>
      </c>
      <c r="E3" s="4">
        <v>7.839426828236884E-2</v>
      </c>
      <c r="F3" s="4">
        <v>1572.0400390625</v>
      </c>
      <c r="H3" s="3">
        <v>45877</v>
      </c>
      <c r="I3" s="4">
        <v>1.9747273354359329E-2</v>
      </c>
      <c r="J3" s="4">
        <v>-2.5842934627076097E-3</v>
      </c>
      <c r="K3" s="4">
        <v>1.974110569175358E-2</v>
      </c>
      <c r="L3" s="4">
        <v>0.13127593661912607</v>
      </c>
      <c r="M3" s="4">
        <v>270.16000366210938</v>
      </c>
      <c r="O3" s="3">
        <v>45877</v>
      </c>
      <c r="P3" s="4">
        <v>5.9029123387968951E-2</v>
      </c>
      <c r="Q3" s="4">
        <v>-7.4211783776454432E-3</v>
      </c>
      <c r="R3" s="4">
        <v>6.0061919504643901E-2</v>
      </c>
      <c r="S3" s="4">
        <v>7.2748902694304896E-2</v>
      </c>
      <c r="T3" s="4">
        <v>1712</v>
      </c>
    </row>
    <row r="4" spans="1:20" x14ac:dyDescent="0.35">
      <c r="A4" s="3">
        <v>45876</v>
      </c>
      <c r="B4" s="4">
        <v>5.6778121697162787E-2</v>
      </c>
      <c r="C4" s="4">
        <v>5.1471350231682145E-3</v>
      </c>
      <c r="D4" s="4">
        <v>5.2771369453856964E-2</v>
      </c>
      <c r="E4" s="4">
        <v>9.4193604608009851E-2</v>
      </c>
      <c r="F4" s="4">
        <v>1581.81005859375</v>
      </c>
      <c r="H4" s="3">
        <v>45876</v>
      </c>
      <c r="I4" s="4">
        <v>2.2331566817066939E-2</v>
      </c>
      <c r="J4" s="4">
        <v>8.1887205369803873E-3</v>
      </c>
      <c r="K4" s="4">
        <v>1.6970748200873409E-2</v>
      </c>
      <c r="L4" s="4">
        <v>0.13596704654506575</v>
      </c>
      <c r="M4" s="4">
        <v>270.8599853515625</v>
      </c>
      <c r="O4" s="3">
        <v>45876</v>
      </c>
      <c r="P4" s="4">
        <v>6.6450301765614395E-2</v>
      </c>
      <c r="Q4" s="4">
        <v>3.0823197604681329E-3</v>
      </c>
      <c r="R4" s="4">
        <v>7.3103960947222379E-2</v>
      </c>
      <c r="S4" s="4">
        <v>0.10007017154853193</v>
      </c>
      <c r="T4" s="4">
        <v>1724.800048828125</v>
      </c>
    </row>
    <row r="5" spans="1:20" x14ac:dyDescent="0.35">
      <c r="A5" s="3">
        <v>45875</v>
      </c>
      <c r="B5" s="4">
        <v>5.1630986673994572E-2</v>
      </c>
      <c r="C5" s="4">
        <v>1.7167007791307309E-2</v>
      </c>
      <c r="D5" s="4">
        <v>4.3830353495666774E-2</v>
      </c>
      <c r="E5" s="4">
        <v>9.9481611373898327E-2</v>
      </c>
      <c r="F5" s="4">
        <v>1573.7099609375</v>
      </c>
      <c r="H5" s="3">
        <v>45875</v>
      </c>
      <c r="I5" s="4">
        <v>1.4142846280086552E-2</v>
      </c>
      <c r="J5" s="4">
        <v>9.5445986454469889E-3</v>
      </c>
      <c r="K5" s="4">
        <v>2.7341186300640974E-2</v>
      </c>
      <c r="L5" s="4">
        <v>0.12584334813236975</v>
      </c>
      <c r="M5" s="4">
        <v>268.66000366210938</v>
      </c>
      <c r="O5" s="3">
        <v>45875</v>
      </c>
      <c r="P5" s="4">
        <v>6.3367982005146262E-2</v>
      </c>
      <c r="Q5" s="4">
        <v>1.7696510917439845E-2</v>
      </c>
      <c r="R5" s="4">
        <v>5.9261965304148623E-2</v>
      </c>
      <c r="S5" s="4">
        <v>0.12165688193085455</v>
      </c>
      <c r="T5" s="4">
        <v>1719.5</v>
      </c>
    </row>
    <row r="6" spans="1:20" x14ac:dyDescent="0.35">
      <c r="A6" s="3">
        <v>45874</v>
      </c>
      <c r="B6" s="4">
        <v>3.4463978882687263E-2</v>
      </c>
      <c r="C6" s="4">
        <v>1.2406889022162693E-2</v>
      </c>
      <c r="D6" s="4">
        <v>3.5984752348268367E-2</v>
      </c>
      <c r="E6" s="4">
        <v>9.3036940013011993E-2</v>
      </c>
      <c r="F6" s="4">
        <v>1547.1500244140625</v>
      </c>
      <c r="H6" s="3">
        <v>45874</v>
      </c>
      <c r="I6" s="4">
        <v>4.5982476346395629E-3</v>
      </c>
      <c r="J6" s="4">
        <v>-8.273091044943337E-3</v>
      </c>
      <c r="K6" s="4">
        <v>4.2136569866532803E-2</v>
      </c>
      <c r="L6" s="4">
        <v>0.11965669521120015</v>
      </c>
      <c r="M6" s="4">
        <v>266.1199951171875</v>
      </c>
      <c r="O6" s="3">
        <v>45874</v>
      </c>
      <c r="P6" s="4">
        <v>4.5671471087706417E-2</v>
      </c>
      <c r="Q6" s="4">
        <v>2.1832461799780711E-2</v>
      </c>
      <c r="R6" s="4">
        <v>4.2319540768622765E-2</v>
      </c>
      <c r="S6" s="4">
        <v>0.11746030131345075</v>
      </c>
      <c r="T6" s="4">
        <v>1689.5999755859375</v>
      </c>
    </row>
    <row r="7" spans="1:20" x14ac:dyDescent="0.35">
      <c r="A7" s="3">
        <v>45873</v>
      </c>
      <c r="B7" s="4">
        <v>2.205708986052457E-2</v>
      </c>
      <c r="C7" s="4">
        <v>2.205708986052457E-2</v>
      </c>
      <c r="D7" s="4">
        <v>-1.8768284543850933E-2</v>
      </c>
      <c r="E7" s="4">
        <v>8.9960399370485389E-2</v>
      </c>
      <c r="F7" s="4">
        <v>1528.18994140625</v>
      </c>
      <c r="H7" s="3">
        <v>45873</v>
      </c>
      <c r="I7" s="4">
        <v>1.28713386795829E-2</v>
      </c>
      <c r="J7" s="4">
        <v>1.28713386795829E-2</v>
      </c>
      <c r="K7" s="4">
        <v>1.7248522103118002E-2</v>
      </c>
      <c r="L7" s="4">
        <v>0.13751591047366163</v>
      </c>
      <c r="M7" s="4">
        <v>268.33999633789063</v>
      </c>
      <c r="O7" s="3">
        <v>45873</v>
      </c>
      <c r="P7" s="4">
        <v>2.3839009287925705E-2</v>
      </c>
      <c r="Q7" s="4">
        <v>2.3839009287925705E-2</v>
      </c>
      <c r="R7" s="4">
        <v>-2.3331364441819269E-2</v>
      </c>
      <c r="S7" s="4">
        <v>0.10757584095356298</v>
      </c>
      <c r="T7" s="4">
        <v>1653.5</v>
      </c>
    </row>
    <row r="8" spans="1:20" ht="20" thickBot="1" x14ac:dyDescent="0.5">
      <c r="A8" s="168" t="s">
        <v>18</v>
      </c>
      <c r="B8" s="168"/>
      <c r="C8" s="168"/>
      <c r="D8" s="168"/>
      <c r="E8" s="168"/>
      <c r="F8" s="168"/>
      <c r="H8" s="168" t="s">
        <v>28</v>
      </c>
      <c r="I8" s="168"/>
      <c r="J8" s="168"/>
      <c r="K8" s="168"/>
      <c r="L8" s="168"/>
      <c r="M8" s="168"/>
      <c r="O8" s="168" t="s">
        <v>31</v>
      </c>
      <c r="P8" s="168"/>
      <c r="Q8" s="168"/>
      <c r="R8" s="168"/>
      <c r="S8" s="168"/>
      <c r="T8" s="168"/>
    </row>
    <row r="9" spans="1:20" ht="15" thickTop="1" x14ac:dyDescent="0.35">
      <c r="A9" s="3" t="str" cm="1">
        <f t="array" ref="A9:F14">_xlfn.CHOOSECOLS(_xlfn.VSTACK(weekly_history_data[#Headers],
  _xlfn._xlws.SORT(_xlfn._xlws.FILTER(weekly_history_data[], weekly_history_data[ticker]=A8), 1, -1)
 ), 1, 4, 5, 6, 7, 3)</f>
        <v>date</v>
      </c>
      <c r="B9" s="4" t="str">
        <v>cum_change</v>
      </c>
      <c r="C9" s="4" t="str">
        <v>1d_change</v>
      </c>
      <c r="D9" s="4" t="str">
        <v>5d_change</v>
      </c>
      <c r="E9" s="4" t="str">
        <v>20d_change</v>
      </c>
      <c r="F9" s="4" t="str">
        <v>close</v>
      </c>
      <c r="H9" s="3" t="str" cm="1">
        <f t="array" ref="H9:M14">_xlfn.CHOOSECOLS(_xlfn.VSTACK(weekly_history_data[#Headers],
  _xlfn._xlws.SORT(_xlfn._xlws.FILTER(weekly_history_data[], weekly_history_data[ticker]=H8), 1, -1)
 ), 1, 4, 5, 6, 7, 3)</f>
        <v>date</v>
      </c>
      <c r="I9" s="4" t="str">
        <v>cum_change</v>
      </c>
      <c r="J9" s="4" t="str">
        <v>1d_change</v>
      </c>
      <c r="K9" s="4" t="str">
        <v>5d_change</v>
      </c>
      <c r="L9" s="4" t="str">
        <v>20d_change</v>
      </c>
      <c r="M9" s="4" t="str">
        <v>close</v>
      </c>
      <c r="O9" s="3" t="str" cm="1">
        <f t="array" ref="O9:T14">_xlfn.CHOOSECOLS(_xlfn.VSTACK(weekly_history_data[#Headers],
  _xlfn._xlws.SORT(_xlfn._xlws.FILTER(weekly_history_data[], weekly_history_data[ticker]=O8), 1, -1)
 ), 1, 4, 5, 6, 7, 3)</f>
        <v>date</v>
      </c>
      <c r="P9" s="4" t="str">
        <v>cum_change</v>
      </c>
      <c r="Q9" s="4" t="str">
        <v>1d_change</v>
      </c>
      <c r="R9" s="4" t="str">
        <v>5d_change</v>
      </c>
      <c r="S9" s="4" t="str">
        <v>20d_change</v>
      </c>
      <c r="T9" s="4" t="str">
        <v>close</v>
      </c>
    </row>
    <row r="10" spans="1:20" x14ac:dyDescent="0.35">
      <c r="A10" s="3">
        <v>45877</v>
      </c>
      <c r="B10" s="4">
        <v>6.138522057648399E-2</v>
      </c>
      <c r="C10" s="4">
        <v>-1.1499525291884138E-2</v>
      </c>
      <c r="D10" s="4">
        <v>6.2443104854807752E-2</v>
      </c>
      <c r="E10" s="4">
        <v>7.5840185386422121E-2</v>
      </c>
      <c r="F10" s="4">
        <v>1714.9000244140625</v>
      </c>
      <c r="H10" s="3">
        <v>45877</v>
      </c>
      <c r="I10" s="4">
        <v>1.9586939729115294E-2</v>
      </c>
      <c r="J10" s="4">
        <v>5.9303131996586433E-3</v>
      </c>
      <c r="K10" s="4">
        <v>1.9725704416499346E-2</v>
      </c>
      <c r="L10" s="4">
        <v>5.6853546227505047E-2</v>
      </c>
      <c r="M10" s="4">
        <v>108.55999755859375</v>
      </c>
      <c r="O10" s="3">
        <v>45877</v>
      </c>
      <c r="P10" s="4">
        <v>6.207590236768612E-2</v>
      </c>
      <c r="Q10" s="4">
        <v>-8.3628690457581145E-3</v>
      </c>
      <c r="R10" s="4">
        <v>6.3200498132004901E-2</v>
      </c>
      <c r="S10" s="4">
        <v>7.6132887468047583E-2</v>
      </c>
      <c r="T10" s="4">
        <v>1707.5</v>
      </c>
    </row>
    <row r="11" spans="1:20" x14ac:dyDescent="0.35">
      <c r="A11" s="3">
        <v>45876</v>
      </c>
      <c r="B11" s="4">
        <v>7.2884745868368128E-2</v>
      </c>
      <c r="C11" s="4">
        <v>6.6963672234376936E-3</v>
      </c>
      <c r="D11" s="4">
        <v>7.4057562429885593E-2</v>
      </c>
      <c r="E11" s="4">
        <v>0.1054647261717514</v>
      </c>
      <c r="F11" s="4">
        <v>1734.8499755859375</v>
      </c>
      <c r="H11" s="3">
        <v>45876</v>
      </c>
      <c r="I11" s="4">
        <v>1.365662652945665E-2</v>
      </c>
      <c r="J11" s="4">
        <v>4.2806540888862266E-3</v>
      </c>
      <c r="K11" s="4">
        <v>2.0134202051087513E-2</v>
      </c>
      <c r="L11" s="4">
        <v>5.5142740095437626E-2</v>
      </c>
      <c r="M11" s="4">
        <v>107.91999816894531</v>
      </c>
      <c r="O11" s="3">
        <v>45876</v>
      </c>
      <c r="P11" s="4">
        <v>7.0438771413444234E-2</v>
      </c>
      <c r="Q11" s="4">
        <v>4.0233378507652517E-3</v>
      </c>
      <c r="R11" s="4">
        <v>7.4173440058679097E-2</v>
      </c>
      <c r="S11" s="4">
        <v>0.10676177553217658</v>
      </c>
      <c r="T11" s="4">
        <v>1721.9000244140625</v>
      </c>
    </row>
    <row r="12" spans="1:20" x14ac:dyDescent="0.35">
      <c r="A12" s="3">
        <v>45875</v>
      </c>
      <c r="B12" s="4">
        <v>6.6188378644930435E-2</v>
      </c>
      <c r="C12" s="4">
        <v>1.9450674584631455E-2</v>
      </c>
      <c r="D12" s="4">
        <v>5.6739736588980794E-2</v>
      </c>
      <c r="E12" s="4">
        <v>0.11666139870791059</v>
      </c>
      <c r="F12" s="4">
        <v>1723.31005859375</v>
      </c>
      <c r="H12" s="3">
        <v>45875</v>
      </c>
      <c r="I12" s="4">
        <v>9.3759724405704237E-3</v>
      </c>
      <c r="J12" s="4">
        <v>-3.721015397892824E-4</v>
      </c>
      <c r="K12" s="4">
        <v>2.2357515559653152E-2</v>
      </c>
      <c r="L12" s="4">
        <v>4.8390234970465018E-2</v>
      </c>
      <c r="M12" s="4">
        <v>107.45999908447266</v>
      </c>
      <c r="O12" s="3">
        <v>45875</v>
      </c>
      <c r="P12" s="4">
        <v>6.6415433562678983E-2</v>
      </c>
      <c r="Q12" s="4">
        <v>2.3880597014925398E-2</v>
      </c>
      <c r="R12" s="4">
        <v>6.3697790771960028E-2</v>
      </c>
      <c r="S12" s="4">
        <v>0.12495900295178752</v>
      </c>
      <c r="T12" s="4">
        <v>1715</v>
      </c>
    </row>
    <row r="13" spans="1:20" x14ac:dyDescent="0.35">
      <c r="A13" s="3">
        <v>45874</v>
      </c>
      <c r="B13" s="4">
        <v>4.6737704060298979E-2</v>
      </c>
      <c r="C13" s="4">
        <v>2.2507641854814242E-2</v>
      </c>
      <c r="D13" s="4">
        <v>4.2645062254510258E-2</v>
      </c>
      <c r="E13" s="4">
        <v>0.10538363540866769</v>
      </c>
      <c r="F13" s="4">
        <v>1690.4300537109375</v>
      </c>
      <c r="H13" s="3">
        <v>45874</v>
      </c>
      <c r="I13" s="4">
        <v>9.7480739803597061E-3</v>
      </c>
      <c r="J13" s="4">
        <v>3.1727913985770684E-3</v>
      </c>
      <c r="K13" s="4">
        <v>1.3481665968606116E-2</v>
      </c>
      <c r="L13" s="4">
        <v>5.4335042813579371E-2</v>
      </c>
      <c r="M13" s="4">
        <v>107.5</v>
      </c>
      <c r="O13" s="3">
        <v>45874</v>
      </c>
      <c r="P13" s="4">
        <v>4.2534836547753585E-2</v>
      </c>
      <c r="Q13" s="4">
        <v>1.6445157585074588E-2</v>
      </c>
      <c r="R13" s="4">
        <v>3.312153799704709E-2</v>
      </c>
      <c r="S13" s="4">
        <v>0.11214396597301124</v>
      </c>
      <c r="T13" s="4">
        <v>1675</v>
      </c>
    </row>
    <row r="14" spans="1:20" x14ac:dyDescent="0.35">
      <c r="A14" s="3">
        <v>45873</v>
      </c>
      <c r="B14" s="4">
        <v>2.4230062205484737E-2</v>
      </c>
      <c r="C14" s="4">
        <v>2.4230062205484737E-2</v>
      </c>
      <c r="D14" s="4">
        <v>-2.5011372798052434E-2</v>
      </c>
      <c r="E14" s="4">
        <v>9.5820087526902631E-2</v>
      </c>
      <c r="F14" s="4">
        <v>1653.219970703125</v>
      </c>
      <c r="H14" s="3">
        <v>45873</v>
      </c>
      <c r="I14" s="4">
        <v>6.5752825817826377E-3</v>
      </c>
      <c r="J14" s="4">
        <v>6.5752825817826377E-3</v>
      </c>
      <c r="K14" s="4">
        <v>2.0572397202223147E-3</v>
      </c>
      <c r="L14" s="4">
        <v>5.4620637913788128E-2</v>
      </c>
      <c r="M14" s="4">
        <v>107.16000366210938</v>
      </c>
      <c r="O14" s="3">
        <v>45873</v>
      </c>
      <c r="P14" s="4">
        <v>2.6089678962678997E-2</v>
      </c>
      <c r="Q14" s="4">
        <v>2.6089678962678997E-2</v>
      </c>
      <c r="R14" s="4">
        <v>-2.2307906013608769E-2</v>
      </c>
      <c r="S14" s="4">
        <v>0.10745969382665499</v>
      </c>
      <c r="T14" s="4">
        <v>1647.9000244140625</v>
      </c>
    </row>
    <row r="15" spans="1:20" ht="20" thickBot="1" x14ac:dyDescent="0.5">
      <c r="A15" s="168" t="s">
        <v>14</v>
      </c>
      <c r="B15" s="168"/>
      <c r="C15" s="168"/>
      <c r="D15" s="168"/>
      <c r="E15" s="168"/>
      <c r="F15" s="168"/>
      <c r="H15" s="168" t="s">
        <v>16</v>
      </c>
      <c r="I15" s="168"/>
      <c r="J15" s="168"/>
      <c r="K15" s="168"/>
      <c r="L15" s="168"/>
      <c r="M15" s="168"/>
      <c r="O15" s="168" t="s">
        <v>13</v>
      </c>
      <c r="P15" s="168"/>
      <c r="Q15" s="168"/>
      <c r="R15" s="168"/>
      <c r="S15" s="168"/>
      <c r="T15" s="21"/>
    </row>
    <row r="16" spans="1:20" ht="15" thickTop="1" x14ac:dyDescent="0.35">
      <c r="A16" s="3" t="str" cm="1">
        <f t="array" ref="A16:F21">_xlfn.CHOOSECOLS(_xlfn.VSTACK(weekly_history_data[#Headers],
  _xlfn._xlws.SORT(_xlfn._xlws.FILTER(weekly_history_data[], weekly_history_data[ticker]=A15), 1, -1)
 ), 1, 4, 5, 6, 7, 3)</f>
        <v>date</v>
      </c>
      <c r="B16" s="4" t="str">
        <v>cum_change</v>
      </c>
      <c r="C16" s="4" t="str">
        <v>1d_change</v>
      </c>
      <c r="D16" s="4" t="str">
        <v>5d_change</v>
      </c>
      <c r="E16" s="4" t="str">
        <v>20d_change</v>
      </c>
      <c r="F16" s="4" t="str">
        <v>close</v>
      </c>
      <c r="H16" s="3" t="str" cm="1">
        <f t="array" ref="H16:M21">_xlfn.CHOOSECOLS(_xlfn.VSTACK(weekly_history_data[#Headers],
  _xlfn._xlws.SORT(_xlfn._xlws.FILTER(weekly_history_data[], weekly_history_data[ticker]=H15), 1, -1)
 ), 1, 4, 5, 6, 7, 3)</f>
        <v>date</v>
      </c>
      <c r="I16" s="4" t="str">
        <v>cum_change</v>
      </c>
      <c r="J16" s="4" t="str">
        <v>1d_change</v>
      </c>
      <c r="K16" s="4" t="str">
        <v>5d_change</v>
      </c>
      <c r="L16" s="4" t="str">
        <v>20d_change</v>
      </c>
      <c r="M16" t="str">
        <v>close</v>
      </c>
      <c r="O16" s="3" t="str" cm="1">
        <f t="array" ref="O16:T21">_xlfn.CHOOSECOLS(_xlfn.VSTACK(weekly_history_data[#Headers],
  _xlfn._xlws.SORT(_xlfn._xlws.FILTER(weekly_history_data[], weekly_history_data[ticker]=O15), 1, -1)
 ), 1, 4, 5, 6, 7, 3)</f>
        <v>date</v>
      </c>
      <c r="P16" s="4" t="str">
        <v>cum_change</v>
      </c>
      <c r="Q16" s="4" t="str">
        <v>1d_change</v>
      </c>
      <c r="R16" s="4" t="str">
        <v>5d_change</v>
      </c>
      <c r="S16" s="4" t="str">
        <v>20d_change</v>
      </c>
      <c r="T16" s="4" t="str">
        <v>close</v>
      </c>
    </row>
    <row r="17" spans="1:20" x14ac:dyDescent="0.35">
      <c r="A17" s="3">
        <v>45876</v>
      </c>
      <c r="B17" s="4">
        <v>-3.5043088548863954E-3</v>
      </c>
      <c r="C17" s="4">
        <v>-5.0795341717050357E-3</v>
      </c>
      <c r="D17" s="4">
        <v>-3.6785913665561276E-3</v>
      </c>
      <c r="E17" s="4">
        <v>-1.5274136954222084E-2</v>
      </c>
      <c r="F17" s="4">
        <v>43968.640625</v>
      </c>
      <c r="H17" s="3">
        <v>45876</v>
      </c>
      <c r="I17" s="4">
        <v>-3.4397902466116737E-3</v>
      </c>
      <c r="J17" s="4">
        <v>-6.9334234701472486E-3</v>
      </c>
      <c r="K17" s="4">
        <v>-3.5082346583301671E-3</v>
      </c>
      <c r="L17" s="4">
        <v>1.393873796713252E-2</v>
      </c>
      <c r="M17">
        <v>9100.76953125</v>
      </c>
      <c r="O17" s="3">
        <v>45877</v>
      </c>
      <c r="P17" s="4">
        <v>2.28920350343087E-2</v>
      </c>
      <c r="Q17" s="4">
        <v>6.6863097137837002E-4</v>
      </c>
      <c r="R17" s="4">
        <v>2.3075646965966534E-2</v>
      </c>
      <c r="S17" s="4">
        <v>3.7582960150889466E-2</v>
      </c>
      <c r="T17" s="4">
        <v>3642.10009765625</v>
      </c>
    </row>
    <row r="18" spans="1:20" x14ac:dyDescent="0.35">
      <c r="A18" s="3">
        <v>45875</v>
      </c>
      <c r="B18" s="4">
        <v>1.5752253168186403E-3</v>
      </c>
      <c r="C18" s="4">
        <v>1.8449241782565462E-3</v>
      </c>
      <c r="D18" s="4">
        <v>-6.0313186824771936E-3</v>
      </c>
      <c r="E18" s="4">
        <v>-5.9646833738602467E-3</v>
      </c>
      <c r="F18" s="4">
        <v>44193.12109375</v>
      </c>
      <c r="H18" s="3">
        <v>45875</v>
      </c>
      <c r="I18" s="4">
        <v>3.4936332235355749E-3</v>
      </c>
      <c r="J18" s="4">
        <v>2.3602469345735955E-3</v>
      </c>
      <c r="K18" s="4">
        <v>2.9954382252590506E-3</v>
      </c>
      <c r="L18" s="4">
        <v>3.352761748350308E-2</v>
      </c>
      <c r="M18">
        <v>9164.3095703125</v>
      </c>
      <c r="O18" s="3">
        <v>45876</v>
      </c>
      <c r="P18" s="4">
        <v>2.222340406293033E-2</v>
      </c>
      <c r="Q18" s="4">
        <v>1.5607151516479068E-3</v>
      </c>
      <c r="R18" s="4">
        <v>1.859904244786148E-2</v>
      </c>
      <c r="S18" s="4">
        <v>3.7036011641067956E-2</v>
      </c>
      <c r="T18" s="4">
        <v>3639.66650390625</v>
      </c>
    </row>
    <row r="19" spans="1:20" x14ac:dyDescent="0.35">
      <c r="A19" s="3">
        <v>45874</v>
      </c>
      <c r="B19" s="4">
        <v>-2.6969886143790589E-4</v>
      </c>
      <c r="C19" s="4">
        <v>-1.4013412268982783E-3</v>
      </c>
      <c r="D19" s="4">
        <v>-1.1678581696466295E-2</v>
      </c>
      <c r="E19" s="4">
        <v>-2.916392767381204E-3</v>
      </c>
      <c r="F19" s="4">
        <v>44111.73828125</v>
      </c>
      <c r="H19" s="3">
        <v>45874</v>
      </c>
      <c r="I19" s="4">
        <v>1.1333862889619795E-3</v>
      </c>
      <c r="J19" s="4">
        <v>1.5808709585862779E-3</v>
      </c>
      <c r="K19" s="4">
        <v>7.01612468777979E-4</v>
      </c>
      <c r="L19" s="4">
        <v>3.2589216780563479E-2</v>
      </c>
      <c r="M19">
        <v>9142.73046875</v>
      </c>
      <c r="O19" s="3">
        <v>45875</v>
      </c>
      <c r="P19" s="4">
        <v>2.0662688911282423E-2</v>
      </c>
      <c r="Q19" s="4">
        <v>4.5326258901527972E-3</v>
      </c>
      <c r="R19" s="4">
        <v>5.0551736208079845E-3</v>
      </c>
      <c r="S19" s="4">
        <v>4.0350218357031675E-2</v>
      </c>
      <c r="T19" s="4">
        <v>3633.994873046875</v>
      </c>
    </row>
    <row r="20" spans="1:20" x14ac:dyDescent="0.35">
      <c r="A20" s="3">
        <v>45873</v>
      </c>
      <c r="B20" s="4">
        <v>1.1316423654603724E-3</v>
      </c>
      <c r="C20" s="4">
        <v>1.3422380934799083E-2</v>
      </c>
      <c r="D20" s="4">
        <v>-1.4807183744445562E-2</v>
      </c>
      <c r="E20" s="4">
        <v>-5.2406626725409744E-3</v>
      </c>
      <c r="F20" s="4">
        <v>44173.640625</v>
      </c>
      <c r="H20" s="3">
        <v>45873</v>
      </c>
      <c r="I20" s="4">
        <v>-4.4748466962429845E-4</v>
      </c>
      <c r="J20" s="4">
        <v>6.5853447891532912E-3</v>
      </c>
      <c r="K20" s="4">
        <v>5.1599055637490121E-3</v>
      </c>
      <c r="L20" s="4">
        <v>3.6537605760639913E-2</v>
      </c>
      <c r="M20">
        <v>9128.2998046875</v>
      </c>
      <c r="O20" s="3">
        <v>45874</v>
      </c>
      <c r="P20" s="4">
        <v>1.6130063021129626E-2</v>
      </c>
      <c r="Q20" s="4">
        <v>9.5690379787525259E-3</v>
      </c>
      <c r="R20" s="4">
        <v>2.1847937999821543E-3</v>
      </c>
      <c r="S20" s="4">
        <v>3.4345435696884863E-2</v>
      </c>
      <c r="T20" s="4">
        <v>3617.59765625</v>
      </c>
    </row>
    <row r="21" spans="1:20" x14ac:dyDescent="0.35">
      <c r="A21" s="3">
        <v>45870</v>
      </c>
      <c r="B21" s="4">
        <v>-1.2290738569338711E-2</v>
      </c>
      <c r="C21" s="4">
        <v>-1.2290738569338711E-2</v>
      </c>
      <c r="D21" s="4">
        <v>-2.9249165629394391E-2</v>
      </c>
      <c r="E21" s="4">
        <v>-2.7659909669692784E-2</v>
      </c>
      <c r="F21" s="4">
        <v>43588.578125</v>
      </c>
      <c r="H21" s="33">
        <v>45870</v>
      </c>
      <c r="I21" s="34">
        <v>-7.0328294587775897E-3</v>
      </c>
      <c r="J21" s="34">
        <v>-7.0328294587775897E-3</v>
      </c>
      <c r="K21" s="34">
        <v>-5.6719009139650778E-3</v>
      </c>
      <c r="L21" s="34">
        <v>2.7844545339835713E-2</v>
      </c>
      <c r="M21">
        <v>9068.580078125</v>
      </c>
      <c r="O21" s="3">
        <v>45873</v>
      </c>
      <c r="P21" s="4">
        <v>6.5610250423770999E-3</v>
      </c>
      <c r="Q21" s="4">
        <v>6.5610250423770999E-3</v>
      </c>
      <c r="R21" s="4">
        <v>-4.0657114842421738E-3</v>
      </c>
      <c r="S21" s="4">
        <v>3.1724044173143229E-2</v>
      </c>
      <c r="T21" s="4">
        <v>3583.308837890625</v>
      </c>
    </row>
    <row r="22" spans="1:20" ht="20" thickBot="1" x14ac:dyDescent="0.5">
      <c r="A22" s="168" t="s">
        <v>34</v>
      </c>
      <c r="B22" s="168"/>
      <c r="C22" s="168"/>
      <c r="D22" s="168"/>
      <c r="E22" s="168"/>
      <c r="F22" s="168"/>
      <c r="H22" s="168" t="s">
        <v>36</v>
      </c>
      <c r="I22" s="168"/>
      <c r="J22" s="168"/>
      <c r="K22" s="168"/>
      <c r="L22" s="168"/>
      <c r="M22" s="168"/>
      <c r="O22" s="168" t="s">
        <v>15</v>
      </c>
      <c r="P22" s="168"/>
      <c r="Q22" s="168"/>
      <c r="R22" s="168"/>
      <c r="S22" s="168"/>
      <c r="T22" s="168"/>
    </row>
    <row r="23" spans="1:20" ht="15" thickTop="1" x14ac:dyDescent="0.35">
      <c r="A23" s="3" t="str" cm="1">
        <f t="array" ref="A23:F28">_xlfn.CHOOSECOLS(_xlfn.VSTACK(weekly_history_data[#Headers],
  _xlfn._xlws.SORT(_xlfn._xlws.FILTER(weekly_history_data[], weekly_history_data[ticker]=A22), 1, -1)
 ), 1, 4, 5, 6, 7, 3)</f>
        <v>date</v>
      </c>
      <c r="B23" s="4" t="str">
        <v>cum_change</v>
      </c>
      <c r="C23" s="4" t="str">
        <v>1d_change</v>
      </c>
      <c r="D23" s="4" t="str">
        <v>5d_change</v>
      </c>
      <c r="E23" s="4" t="str">
        <v>20d_change</v>
      </c>
      <c r="F23" s="4" t="str">
        <v>close</v>
      </c>
      <c r="H23" s="3" t="str" cm="1">
        <f t="array" ref="H23:M28">_xlfn.CHOOSECOLS(_xlfn.VSTACK(weekly_history_data[#Headers],
  _xlfn._xlws.SORT(_xlfn._xlws.FILTER(weekly_history_data[], weekly_history_data[ticker]=H22), 1, -1)
 ), 1, 4, 5, 6, 7, 3)</f>
        <v>date</v>
      </c>
      <c r="I23" s="4" t="str">
        <v>cum_change</v>
      </c>
      <c r="J23" s="4" t="str">
        <v>1d_change</v>
      </c>
      <c r="K23" s="4" t="str">
        <v>5d_change</v>
      </c>
      <c r="L23" s="4" t="str">
        <v>20d_change</v>
      </c>
      <c r="M23" t="str">
        <v>close</v>
      </c>
      <c r="O23" s="3" t="str" cm="1">
        <f t="array" ref="O23:T28">_xlfn.CHOOSECOLS(_xlfn.VSTACK(weekly_history_data[#Headers],
  _xlfn._xlws.SORT(_xlfn._xlws.FILTER(weekly_history_data[], weekly_history_data[ticker]=O22), 1, -1)
 ), 1, 4, 5, 6, 7, 3)</f>
        <v>date</v>
      </c>
      <c r="P23" s="4" t="str">
        <v>cum_change</v>
      </c>
      <c r="Q23" s="4" t="str">
        <v>1d_change</v>
      </c>
      <c r="R23" s="4" t="str">
        <v>5d_change</v>
      </c>
      <c r="S23" s="4" t="str">
        <v>20d_change</v>
      </c>
      <c r="T23" s="4" t="str">
        <v>close</v>
      </c>
    </row>
    <row r="24" spans="1:20" x14ac:dyDescent="0.35">
      <c r="A24" s="3">
        <v>45876</v>
      </c>
      <c r="B24" s="4">
        <v>3.7152847407651013E-4</v>
      </c>
      <c r="C24" s="4">
        <v>-7.9748001548018976E-4</v>
      </c>
      <c r="D24" s="4">
        <v>9.6202200542627736E-5</v>
      </c>
      <c r="E24" s="4">
        <v>9.4802035890397818E-3</v>
      </c>
      <c r="F24" s="4">
        <v>6340</v>
      </c>
      <c r="H24" s="3">
        <v>45876</v>
      </c>
      <c r="I24" s="4">
        <v>2.908513225295728E-3</v>
      </c>
      <c r="J24" s="4">
        <v>1.3067831080139536E-2</v>
      </c>
      <c r="K24" s="4">
        <v>2.2838506071849451E-3</v>
      </c>
      <c r="L24" s="4">
        <v>-1.9528304944603336E-2</v>
      </c>
      <c r="M24">
        <v>5332.06982421875</v>
      </c>
      <c r="O24" s="3">
        <v>45877</v>
      </c>
      <c r="P24" s="4">
        <v>2.9360428106657621E-2</v>
      </c>
      <c r="Q24" s="4">
        <v>2.2880958129953832E-2</v>
      </c>
      <c r="R24" s="4">
        <v>2.9388020601457399E-2</v>
      </c>
      <c r="S24" s="4">
        <v>5.9331090063045711E-2</v>
      </c>
      <c r="T24" s="4">
        <v>41998.62109375</v>
      </c>
    </row>
    <row r="25" spans="1:20" x14ac:dyDescent="0.35">
      <c r="A25" s="3">
        <v>45875</v>
      </c>
      <c r="B25" s="4">
        <v>1.1690084895566999E-3</v>
      </c>
      <c r="C25" s="4">
        <v>7.2819072950924824E-3</v>
      </c>
      <c r="D25" s="4">
        <v>-2.80372849232291E-3</v>
      </c>
      <c r="E25" s="4">
        <v>1.3060338550493933E-2</v>
      </c>
      <c r="F25" s="4">
        <v>6345.06005859375</v>
      </c>
      <c r="H25" s="3">
        <v>45875</v>
      </c>
      <c r="I25" s="4">
        <v>-1.0159317854843808E-2</v>
      </c>
      <c r="J25" s="4">
        <v>2.6097648997875922E-3</v>
      </c>
      <c r="K25" s="4">
        <v>-2.4084145621916742E-2</v>
      </c>
      <c r="L25" s="4">
        <v>-3.3487254331712402E-2</v>
      </c>
      <c r="M25">
        <v>5263.2900390625</v>
      </c>
      <c r="O25" s="3">
        <v>45876</v>
      </c>
      <c r="P25" s="4">
        <v>6.4794699767037889E-3</v>
      </c>
      <c r="Q25" s="4">
        <v>6.478489362362172E-3</v>
      </c>
      <c r="R25" s="4">
        <v>-2.5984713151405714E-4</v>
      </c>
      <c r="S25" s="4">
        <v>3.1085569038540095E-2</v>
      </c>
      <c r="T25" s="4">
        <v>41059.1484375</v>
      </c>
    </row>
    <row r="26" spans="1:20" x14ac:dyDescent="0.35">
      <c r="A26" s="3">
        <v>45874</v>
      </c>
      <c r="B26" s="4">
        <v>-6.1128988055357825E-3</v>
      </c>
      <c r="C26" s="4">
        <v>-4.8578659963033344E-3</v>
      </c>
      <c r="D26" s="4">
        <v>-1.1249646580373418E-2</v>
      </c>
      <c r="E26" s="4">
        <v>1.1833537060980559E-2</v>
      </c>
      <c r="F26" s="4">
        <v>6299.18994140625</v>
      </c>
      <c r="H26" s="3">
        <v>45874</v>
      </c>
      <c r="I26" s="4">
        <v>-1.27690827546314E-2</v>
      </c>
      <c r="J26" s="4">
        <v>1.3867943534584537E-3</v>
      </c>
      <c r="K26" s="4">
        <v>-2.409472539717783E-2</v>
      </c>
      <c r="L26" s="4">
        <v>-2.2777640728923743E-2</v>
      </c>
      <c r="M26">
        <v>5249.58984375</v>
      </c>
      <c r="O26" s="3">
        <v>45875</v>
      </c>
      <c r="P26" s="4">
        <v>9.806143416168922E-7</v>
      </c>
      <c r="Q26" s="4">
        <v>6.049891519651629E-3</v>
      </c>
      <c r="R26" s="4">
        <v>3.4475757770544568E-3</v>
      </c>
      <c r="S26" s="4">
        <v>2.7868077184462825E-2</v>
      </c>
      <c r="T26" s="4">
        <v>40794.859375</v>
      </c>
    </row>
    <row r="27" spans="1:20" x14ac:dyDescent="0.35">
      <c r="A27" s="3">
        <v>45873</v>
      </c>
      <c r="B27" s="4">
        <v>-1.2550328092324481E-3</v>
      </c>
      <c r="C27" s="4">
        <v>1.473710033091602E-2</v>
      </c>
      <c r="D27" s="4">
        <v>-9.3634165145413117E-3</v>
      </c>
      <c r="E27" s="4">
        <v>1.6044989109255337E-2</v>
      </c>
      <c r="F27" s="4">
        <v>6329.93994140625</v>
      </c>
      <c r="H27" s="3">
        <v>45873</v>
      </c>
      <c r="I27" s="4">
        <v>-1.4155877108089854E-2</v>
      </c>
      <c r="J27" s="4">
        <v>1.4852045282659265E-2</v>
      </c>
      <c r="K27" s="4">
        <v>-1.7847086603282047E-2</v>
      </c>
      <c r="L27" s="4">
        <v>-1.8575207546541961E-2</v>
      </c>
      <c r="M27">
        <v>5242.31982421875</v>
      </c>
      <c r="O27" s="3">
        <v>45874</v>
      </c>
      <c r="P27" s="4">
        <v>-6.0489109053100121E-3</v>
      </c>
      <c r="Q27" s="4">
        <v>6.424307564003362E-3</v>
      </c>
      <c r="R27" s="4">
        <v>-3.0734628004208675E-3</v>
      </c>
      <c r="S27" s="4">
        <v>2.4296937395492657E-2</v>
      </c>
      <c r="T27" s="4">
        <v>40549.5390625</v>
      </c>
    </row>
    <row r="28" spans="1:20" x14ac:dyDescent="0.35">
      <c r="A28" s="3">
        <v>45870</v>
      </c>
      <c r="B28" s="4">
        <v>-1.5992133140148468E-2</v>
      </c>
      <c r="C28" s="4">
        <v>-1.5992133140148468E-2</v>
      </c>
      <c r="D28" s="4">
        <v>-2.3577845655760266E-2</v>
      </c>
      <c r="E28" s="4">
        <v>-6.5835367336311013E-3</v>
      </c>
      <c r="F28" s="4">
        <v>6238.009765625</v>
      </c>
      <c r="H28" s="3">
        <v>45870</v>
      </c>
      <c r="I28" s="4">
        <v>-2.9007922390749119E-2</v>
      </c>
      <c r="J28" s="4">
        <v>-2.9007922390749119E-2</v>
      </c>
      <c r="K28" s="4">
        <v>-3.4856964879104724E-2</v>
      </c>
      <c r="L28" s="4">
        <v>-2.3296348247049847E-2</v>
      </c>
      <c r="M28">
        <v>5165.60009765625</v>
      </c>
      <c r="O28" s="3">
        <v>45873</v>
      </c>
      <c r="P28" s="4">
        <v>-1.2473218469313374E-2</v>
      </c>
      <c r="Q28" s="4">
        <v>-1.2473218469313374E-2</v>
      </c>
      <c r="R28" s="4">
        <v>-1.7258540923554611E-2</v>
      </c>
      <c r="S28" s="4">
        <v>1.2052492325776543E-2</v>
      </c>
      <c r="T28" s="4">
        <v>40290.69921875</v>
      </c>
    </row>
  </sheetData>
  <mergeCells count="12">
    <mergeCell ref="O22:T22"/>
    <mergeCell ref="H22:M22"/>
    <mergeCell ref="A22:F22"/>
    <mergeCell ref="A1:F1"/>
    <mergeCell ref="A8:F8"/>
    <mergeCell ref="H8:M8"/>
    <mergeCell ref="H15:M15"/>
    <mergeCell ref="O8:T8"/>
    <mergeCell ref="O1:T1"/>
    <mergeCell ref="H1:M1"/>
    <mergeCell ref="A15:F15"/>
    <mergeCell ref="O15:S15"/>
  </mergeCells>
  <pageMargins left="0.7" right="0.7" top="0.75" bottom="0.75" header="0.3" footer="0.3"/>
  <pageSetup scale="13"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D2BA2-4C44-4B63-B2DE-9334571C4187}">
  <dimension ref="A1:S41"/>
  <sheetViews>
    <sheetView view="pageBreakPreview" topLeftCell="A12" zoomScale="85" zoomScaleNormal="100" zoomScaleSheetLayoutView="85" workbookViewId="0">
      <selection activeCell="C7" sqref="C7"/>
    </sheetView>
  </sheetViews>
  <sheetFormatPr defaultRowHeight="14.5" x14ac:dyDescent="0.35"/>
  <cols>
    <col min="1" max="1" width="10.7265625" style="2" bestFit="1" customWidth="1"/>
    <col min="2" max="2" width="11.81640625" bestFit="1" customWidth="1"/>
    <col min="3" max="3" width="12" bestFit="1" customWidth="1"/>
    <col min="4" max="4" width="12.7265625" bestFit="1" customWidth="1"/>
    <col min="5" max="5" width="12" bestFit="1" customWidth="1"/>
    <col min="6" max="6" width="11.7265625" bestFit="1" customWidth="1"/>
    <col min="7" max="7" width="12" bestFit="1" customWidth="1"/>
    <col min="8" max="8" width="12" customWidth="1"/>
    <col min="9" max="9" width="8.453125" customWidth="1"/>
    <col min="10" max="10" width="8.26953125" bestFit="1" customWidth="1"/>
    <col min="11" max="11" width="15.54296875" bestFit="1" customWidth="1"/>
    <col min="12" max="15" width="12" bestFit="1" customWidth="1"/>
    <col min="16" max="17" width="12.7265625" bestFit="1" customWidth="1"/>
    <col min="18" max="18" width="13.26953125" bestFit="1" customWidth="1"/>
    <col min="19" max="19" width="12.7265625" bestFit="1" customWidth="1"/>
  </cols>
  <sheetData>
    <row r="1" spans="1:19" ht="27.75" customHeight="1" x14ac:dyDescent="0.35">
      <c r="A1" s="171" t="s">
        <v>85</v>
      </c>
      <c r="B1" s="171"/>
      <c r="C1" s="171"/>
      <c r="D1" s="171"/>
      <c r="E1" s="171"/>
      <c r="F1" s="171"/>
      <c r="G1" s="171"/>
      <c r="H1" s="40"/>
      <c r="J1" s="169" t="s">
        <v>133</v>
      </c>
      <c r="K1" s="169"/>
      <c r="L1" s="169"/>
      <c r="M1" s="169"/>
      <c r="N1" s="169"/>
      <c r="O1" s="169"/>
      <c r="P1" s="169"/>
      <c r="Q1" s="169"/>
      <c r="R1" s="169"/>
      <c r="S1" s="169"/>
    </row>
    <row r="2" spans="1:19" ht="18.75" customHeight="1" thickBot="1" x14ac:dyDescent="0.5">
      <c r="A2" s="170" t="s">
        <v>53</v>
      </c>
      <c r="B2" s="170"/>
      <c r="C2" s="170"/>
      <c r="D2" s="170"/>
      <c r="E2" s="170"/>
      <c r="F2" s="170"/>
      <c r="G2" s="170"/>
      <c r="H2" s="39"/>
      <c r="J2" s="168" t="s">
        <v>22</v>
      </c>
      <c r="K2" s="168"/>
      <c r="L2" s="168"/>
      <c r="M2" s="168"/>
      <c r="N2" s="168"/>
      <c r="O2" s="168"/>
      <c r="P2" s="168"/>
      <c r="Q2" s="168"/>
      <c r="R2" s="168"/>
      <c r="S2" s="168"/>
    </row>
    <row r="3" spans="1:19" ht="18.75" customHeight="1" thickTop="1" x14ac:dyDescent="0.35">
      <c r="A3" s="2" t="str" cm="1">
        <f t="array" ref="A3:G8">_xlfn.CHOOSECOLS(_xlfn.VSTACK(weekly_nntd_history[#Headers],
  _xlfn._xlws.SORT(_xlfn._xlws.FILTER(weekly_nntd_history[], weekly_nntd_history[type]=A2), 1, -1)
 ), 1, 3, 4, 5, 6, 7, 8)</f>
        <v>date</v>
      </c>
      <c r="B3" t="str">
        <v>sell_volume</v>
      </c>
      <c r="C3" t="str">
        <v>buy_volume</v>
      </c>
      <c r="D3" t="str">
        <v>sell_value</v>
      </c>
      <c r="E3" t="str">
        <v>buy_value</v>
      </c>
      <c r="F3" t="str">
        <v>net_volume</v>
      </c>
      <c r="G3" t="str">
        <v>net_value</v>
      </c>
      <c r="H3" t="s">
        <v>242</v>
      </c>
      <c r="J3" t="str" cm="1">
        <f t="array" ref="J3:S4">_xlfn.CHOOSECOLS(_xlfn.VSTACK(weekly_market_cap[#Headers],
  _xlfn._xlws.SORT(_xlfn._xlws.FILTER(weekly_market_cap[], weekly_market_cap[type]=J2), 1, -1)
 ), 1, 2, 3, 4, 5, 6, 7, 8, 9, 10)</f>
        <v>type</v>
      </c>
      <c r="K3" t="str">
        <v>ticker</v>
      </c>
      <c r="L3" t="str">
        <v>open_cap</v>
      </c>
      <c r="M3" t="str">
        <v>close_cap</v>
      </c>
      <c r="N3" t="str">
        <v>cap_gain</v>
      </c>
      <c r="O3" t="str">
        <v>cap_loss</v>
      </c>
      <c r="P3" t="str">
        <v>net_cap</v>
      </c>
      <c r="Q3" t="str">
        <v>change_cap</v>
      </c>
      <c r="R3" t="str">
        <v>impact_group</v>
      </c>
      <c r="S3" t="str">
        <v>impact_ratio</v>
      </c>
    </row>
    <row r="4" spans="1:19" ht="18.75" customHeight="1" x14ac:dyDescent="0.35">
      <c r="A4" s="2">
        <v>45877</v>
      </c>
      <c r="B4">
        <v>-103.679525</v>
      </c>
      <c r="C4">
        <v>69.316895000000002</v>
      </c>
      <c r="D4">
        <v>-3183.7487513599999</v>
      </c>
      <c r="E4">
        <v>2097.600676864</v>
      </c>
      <c r="F4">
        <v>-34.362630000000003</v>
      </c>
      <c r="G4">
        <v>-1086.1480744959999</v>
      </c>
      <c r="H4">
        <f>SUM($G4:G$8)</f>
        <v>-12901.216190464002</v>
      </c>
      <c r="J4" s="2" t="str">
        <v>market</v>
      </c>
      <c r="K4" t="str">
        <v>Thị trường</v>
      </c>
      <c r="L4">
        <v>7789668.8233298026</v>
      </c>
      <c r="M4">
        <v>8031662.0287238155</v>
      </c>
      <c r="N4">
        <v>267540.58398556063</v>
      </c>
      <c r="O4">
        <v>25547.378591547389</v>
      </c>
      <c r="P4">
        <v>241993.20539401317</v>
      </c>
      <c r="Q4">
        <v>3.1065917034784733E-2</v>
      </c>
      <c r="R4" t="str">
        <v>neutral</v>
      </c>
      <c r="S4">
        <v>1</v>
      </c>
    </row>
    <row r="5" spans="1:19" ht="18.75" customHeight="1" thickBot="1" x14ac:dyDescent="0.5">
      <c r="A5" s="2">
        <v>45876</v>
      </c>
      <c r="B5">
        <v>-128.97658799999999</v>
      </c>
      <c r="C5">
        <v>156.34172799999999</v>
      </c>
      <c r="D5">
        <v>-4758.4006758400001</v>
      </c>
      <c r="E5">
        <v>4691.5736104959997</v>
      </c>
      <c r="F5">
        <v>27.36514</v>
      </c>
      <c r="G5">
        <v>-66.827065343999692</v>
      </c>
      <c r="H5">
        <f>SUM($G5:G$8)</f>
        <v>-11815.068115968001</v>
      </c>
      <c r="J5" s="168" t="s">
        <v>114</v>
      </c>
      <c r="K5" s="168"/>
      <c r="L5" s="168"/>
      <c r="M5" s="168"/>
      <c r="N5" s="168"/>
      <c r="O5" s="168"/>
      <c r="P5" s="168"/>
      <c r="Q5" s="168"/>
      <c r="R5" s="168"/>
      <c r="S5" s="168"/>
    </row>
    <row r="6" spans="1:19" ht="18.75" customHeight="1" thickTop="1" x14ac:dyDescent="0.35">
      <c r="A6" s="2">
        <v>45875</v>
      </c>
      <c r="B6">
        <v>-117.624945</v>
      </c>
      <c r="C6">
        <v>156.36801800000001</v>
      </c>
      <c r="D6">
        <v>-4868.2530488319999</v>
      </c>
      <c r="E6">
        <v>5621.0290769920002</v>
      </c>
      <c r="F6">
        <v>38.743073000000003</v>
      </c>
      <c r="G6">
        <v>752.77602816000035</v>
      </c>
      <c r="H6">
        <f>SUM($G6:G$8)</f>
        <v>-11748.241050624001</v>
      </c>
      <c r="J6" t="str" cm="1">
        <f t="array" ref="J6:S28">_xlfn.CHOOSECOLS(_xlfn.VSTACK(weekly_market_cap[#Headers],
  _xlfn._xlws.SORT(_xlfn._xlws.FILTER(weekly_market_cap[], weekly_market_cap[type]=J5), 1, -1)
 ), 1, 2, 3, 4, 5, 6, 7, 8, 9, 10)</f>
        <v>type</v>
      </c>
      <c r="K6" t="str">
        <v>ticker</v>
      </c>
      <c r="L6" t="str">
        <v>open_cap</v>
      </c>
      <c r="M6" t="str">
        <v>close_cap</v>
      </c>
      <c r="N6" t="str">
        <v>cap_gain</v>
      </c>
      <c r="O6" t="str">
        <v>cap_loss</v>
      </c>
      <c r="P6" t="str">
        <v>net_cap</v>
      </c>
      <c r="Q6" t="str">
        <v>change_cap</v>
      </c>
      <c r="R6" t="str">
        <v>impact_group</v>
      </c>
      <c r="S6" t="str">
        <v>impact_ratio</v>
      </c>
    </row>
    <row r="7" spans="1:19" ht="18.75" customHeight="1" x14ac:dyDescent="0.35">
      <c r="A7" s="2">
        <v>45874</v>
      </c>
      <c r="B7">
        <v>-250.57646299999999</v>
      </c>
      <c r="C7">
        <v>247.409088</v>
      </c>
      <c r="D7">
        <v>-10018.003656704001</v>
      </c>
      <c r="E7">
        <v>7759.149625344</v>
      </c>
      <c r="F7">
        <v>-3.1673749999999998</v>
      </c>
      <c r="G7">
        <v>-2258.8540313600006</v>
      </c>
      <c r="H7">
        <f>SUM($G7:G$8)</f>
        <v>-12501.017078784002</v>
      </c>
      <c r="J7" s="2" t="str">
        <v>industry</v>
      </c>
      <c r="K7" t="str">
        <v>Ngân hàng</v>
      </c>
      <c r="L7">
        <v>2554653.7449390525</v>
      </c>
      <c r="M7">
        <v>2650640.6405984722</v>
      </c>
      <c r="N7">
        <v>267540.58398556063</v>
      </c>
      <c r="O7">
        <v>25547.378591547389</v>
      </c>
      <c r="P7">
        <v>95986.895659419795</v>
      </c>
      <c r="Q7">
        <v>3.7573348579852145E-2</v>
      </c>
      <c r="R7" t="str">
        <v>positive</v>
      </c>
      <c r="S7">
        <v>0.32750200593505024</v>
      </c>
    </row>
    <row r="8" spans="1:19" ht="18.75" customHeight="1" x14ac:dyDescent="0.35">
      <c r="A8" s="2">
        <v>45873</v>
      </c>
      <c r="B8">
        <v>-186.08345199999999</v>
      </c>
      <c r="C8">
        <v>103.59419</v>
      </c>
      <c r="D8">
        <v>-13164.861206528001</v>
      </c>
      <c r="E8">
        <v>2922.6981591039998</v>
      </c>
      <c r="F8">
        <v>-82.489261999999997</v>
      </c>
      <c r="G8">
        <v>-10242.163047424001</v>
      </c>
      <c r="H8">
        <f>SUM($G$8:G8)</f>
        <v>-10242.163047424001</v>
      </c>
      <c r="J8" s="2" t="str">
        <v>industry</v>
      </c>
      <c r="K8" t="str">
        <v>Bất động sản</v>
      </c>
      <c r="L8">
        <v>1275654.7257598047</v>
      </c>
      <c r="M8">
        <v>1305356.8161535428</v>
      </c>
      <c r="N8">
        <v>267540.58398556063</v>
      </c>
      <c r="O8">
        <v>25547.378591547389</v>
      </c>
      <c r="P8">
        <v>29702.090393738115</v>
      </c>
      <c r="Q8">
        <v>2.3283800697753054E-2</v>
      </c>
      <c r="R8" t="str">
        <v>positive</v>
      </c>
      <c r="S8">
        <v>0.10134189794957493</v>
      </c>
    </row>
    <row r="9" spans="1:19" ht="18.75" customHeight="1" thickBot="1" x14ac:dyDescent="0.5">
      <c r="A9" s="170" t="s">
        <v>52</v>
      </c>
      <c r="B9" s="170"/>
      <c r="C9" s="170"/>
      <c r="D9" s="170"/>
      <c r="E9" s="170"/>
      <c r="F9" s="170"/>
      <c r="G9" s="170"/>
      <c r="H9" s="39"/>
      <c r="J9" t="str">
        <v>industry</v>
      </c>
      <c r="K9" t="str">
        <v>Công nghệ</v>
      </c>
      <c r="L9">
        <v>478580.51574507472</v>
      </c>
      <c r="M9">
        <v>502843.73337495024</v>
      </c>
      <c r="N9">
        <v>267540.58398556063</v>
      </c>
      <c r="O9">
        <v>25547.378591547389</v>
      </c>
      <c r="P9">
        <v>24263.217629875526</v>
      </c>
      <c r="Q9">
        <v>5.0698298053570991E-2</v>
      </c>
      <c r="R9" t="str">
        <v>positive</v>
      </c>
      <c r="S9">
        <v>8.2784763374552303E-2</v>
      </c>
    </row>
    <row r="10" spans="1:19" ht="18.75" customHeight="1" thickTop="1" x14ac:dyDescent="0.35">
      <c r="A10" s="2" t="str" cm="1">
        <f t="array" ref="A10:G15">_xlfn.CHOOSECOLS(_xlfn.VSTACK(weekly_nntd_history[#Headers],
  _xlfn._xlws.SORT(_xlfn._xlws.FILTER(weekly_nntd_history[], weekly_nntd_history[type]=A9), 1, -1)
 ), 1, 3, 4, 5, 6, 7, 8)</f>
        <v>date</v>
      </c>
      <c r="B10" t="str">
        <v>sell_volume</v>
      </c>
      <c r="C10" t="str">
        <v>buy_volume</v>
      </c>
      <c r="D10" t="str">
        <v>sell_value</v>
      </c>
      <c r="E10" t="str">
        <v>buy_value</v>
      </c>
      <c r="F10" t="str">
        <v>net_volume</v>
      </c>
      <c r="G10" t="str">
        <v>net_value</v>
      </c>
      <c r="H10" t="s">
        <v>242</v>
      </c>
      <c r="J10" t="str">
        <v>industry</v>
      </c>
      <c r="K10" t="str">
        <v>Thép</v>
      </c>
      <c r="L10">
        <v>226933.27097738505</v>
      </c>
      <c r="M10">
        <v>246895.99571976392</v>
      </c>
      <c r="N10">
        <v>267540.58398556063</v>
      </c>
      <c r="O10">
        <v>25547.378591547389</v>
      </c>
      <c r="P10">
        <v>19962.724742378865</v>
      </c>
      <c r="Q10">
        <v>8.7967377618984058E-2</v>
      </c>
      <c r="R10" t="str">
        <v>positive</v>
      </c>
      <c r="S10">
        <v>6.8111718293878784E-2</v>
      </c>
    </row>
    <row r="11" spans="1:19" ht="18.75" customHeight="1" x14ac:dyDescent="0.35">
      <c r="A11" s="2">
        <v>45877</v>
      </c>
      <c r="B11">
        <v>0</v>
      </c>
      <c r="C11">
        <v>0</v>
      </c>
      <c r="D11">
        <v>0</v>
      </c>
      <c r="E11">
        <v>0</v>
      </c>
      <c r="F11">
        <v>0</v>
      </c>
      <c r="G11">
        <v>0</v>
      </c>
      <c r="H11">
        <f>SUM($G11:G$15)</f>
        <v>-2476.9321877760003</v>
      </c>
      <c r="J11" t="str">
        <v>industry</v>
      </c>
      <c r="K11" t="str">
        <v>Thực phẩm</v>
      </c>
      <c r="L11">
        <v>553170.54305221222</v>
      </c>
      <c r="M11">
        <v>567393.82254547405</v>
      </c>
      <c r="N11">
        <v>267540.58398556063</v>
      </c>
      <c r="O11">
        <v>25547.378591547389</v>
      </c>
      <c r="P11">
        <v>14223.279493261882</v>
      </c>
      <c r="Q11">
        <v>2.5712286512550853E-2</v>
      </c>
      <c r="R11" t="str">
        <v>positive</v>
      </c>
      <c r="S11">
        <v>4.8529046939346426E-2</v>
      </c>
    </row>
    <row r="12" spans="1:19" ht="18.75" customHeight="1" x14ac:dyDescent="0.35">
      <c r="A12" s="2">
        <v>45876</v>
      </c>
      <c r="B12">
        <v>-54.531619999999997</v>
      </c>
      <c r="C12">
        <v>32.385551999999997</v>
      </c>
      <c r="D12">
        <v>-1819.031872</v>
      </c>
      <c r="E12">
        <v>1179.345008128</v>
      </c>
      <c r="F12">
        <v>-22.146068</v>
      </c>
      <c r="G12">
        <v>-639.68686387200012</v>
      </c>
      <c r="H12">
        <f>SUM($G12:G$15)</f>
        <v>-2476.9321877760003</v>
      </c>
      <c r="J12" t="str">
        <v>industry</v>
      </c>
      <c r="K12" t="str">
        <v>Du lịch và DV</v>
      </c>
      <c r="L12">
        <v>410470.80153622932</v>
      </c>
      <c r="M12">
        <v>424152.67165827128</v>
      </c>
      <c r="N12">
        <v>267540.58398556063</v>
      </c>
      <c r="O12">
        <v>25547.378591547389</v>
      </c>
      <c r="P12">
        <v>13681.870122041961</v>
      </c>
      <c r="Q12">
        <v>3.3332139754730788E-2</v>
      </c>
      <c r="R12" t="str">
        <v>positive</v>
      </c>
      <c r="S12">
        <v>4.6681787957915263E-2</v>
      </c>
    </row>
    <row r="13" spans="1:19" ht="18.75" customHeight="1" x14ac:dyDescent="0.35">
      <c r="A13" s="2">
        <v>45875</v>
      </c>
      <c r="B13">
        <v>-43.674086000000003</v>
      </c>
      <c r="C13">
        <v>35.073003999999997</v>
      </c>
      <c r="D13">
        <v>-1684.6995013120002</v>
      </c>
      <c r="E13">
        <v>1448.7331452159999</v>
      </c>
      <c r="F13">
        <v>-8.6010819999999999</v>
      </c>
      <c r="G13">
        <v>-235.96635609600017</v>
      </c>
      <c r="H13">
        <f>SUM($G13:G$15)</f>
        <v>-1837.2453239040001</v>
      </c>
      <c r="J13" t="str">
        <v>industry</v>
      </c>
      <c r="K13" t="str">
        <v>Hoá chất</v>
      </c>
      <c r="L13">
        <v>271421.5658788252</v>
      </c>
      <c r="M13">
        <v>280744.30168021831</v>
      </c>
      <c r="N13">
        <v>267540.58398556063</v>
      </c>
      <c r="O13">
        <v>25547.378591547389</v>
      </c>
      <c r="P13">
        <v>9322.7358013930898</v>
      </c>
      <c r="Q13">
        <v>3.4347807887731355E-2</v>
      </c>
      <c r="R13" t="str">
        <v>positive</v>
      </c>
      <c r="S13">
        <v>3.1808661534300946E-2</v>
      </c>
    </row>
    <row r="14" spans="1:19" ht="18.75" customHeight="1" x14ac:dyDescent="0.35">
      <c r="A14" s="2">
        <v>45874</v>
      </c>
      <c r="B14">
        <v>-86.19032</v>
      </c>
      <c r="C14">
        <v>41.843699999999998</v>
      </c>
      <c r="D14">
        <v>-2804.9712087040002</v>
      </c>
      <c r="E14">
        <v>1490.9234216960001</v>
      </c>
      <c r="F14">
        <v>-44.346620000000001</v>
      </c>
      <c r="G14">
        <v>-1314.0477870080001</v>
      </c>
      <c r="H14">
        <f>SUM($G14:G$15)</f>
        <v>-1601.2789678079998</v>
      </c>
      <c r="J14" t="str">
        <v>industry</v>
      </c>
      <c r="K14" t="str">
        <v>Chứng khoán</v>
      </c>
      <c r="L14">
        <v>332159.86230563547</v>
      </c>
      <c r="M14">
        <v>339896.9312018425</v>
      </c>
      <c r="N14">
        <v>267540.58398556063</v>
      </c>
      <c r="O14">
        <v>25547.378591547389</v>
      </c>
      <c r="P14">
        <v>7737.0688962069908</v>
      </c>
      <c r="Q14">
        <v>2.3293208404234576E-2</v>
      </c>
      <c r="R14" t="str">
        <v>positive</v>
      </c>
      <c r="S14">
        <v>2.639845331133809E-2</v>
      </c>
    </row>
    <row r="15" spans="1:19" ht="18.75" customHeight="1" x14ac:dyDescent="0.35">
      <c r="A15" s="2">
        <v>45873</v>
      </c>
      <c r="B15">
        <v>-32.721820000000001</v>
      </c>
      <c r="C15">
        <v>22.122902</v>
      </c>
      <c r="D15">
        <v>-1174.2383964159999</v>
      </c>
      <c r="E15">
        <v>887.00721561600005</v>
      </c>
      <c r="F15">
        <v>-10.598917999999999</v>
      </c>
      <c r="G15">
        <v>-287.23118079999983</v>
      </c>
      <c r="H15">
        <f>SUM($G$15:G15)</f>
        <v>-287.23118079999983</v>
      </c>
      <c r="J15" t="str">
        <v>industry</v>
      </c>
      <c r="K15" t="str">
        <v>Dầu khí</v>
      </c>
      <c r="L15">
        <v>154602.64214217378</v>
      </c>
      <c r="M15">
        <v>162003.07676320011</v>
      </c>
      <c r="N15">
        <v>267540.58398556063</v>
      </c>
      <c r="O15">
        <v>25547.378591547389</v>
      </c>
      <c r="P15">
        <v>7400.4346210263302</v>
      </c>
      <c r="Q15">
        <v>4.7867452447680911E-2</v>
      </c>
      <c r="R15" t="str">
        <v>positive</v>
      </c>
      <c r="S15">
        <v>2.524987568904118E-2</v>
      </c>
    </row>
    <row r="16" spans="1:19" ht="18.75" customHeight="1" x14ac:dyDescent="0.35">
      <c r="J16" t="str">
        <v>industry</v>
      </c>
      <c r="K16" t="str">
        <v>Bán lẻ</v>
      </c>
      <c r="L16">
        <v>143116.70052839431</v>
      </c>
      <c r="M16">
        <v>149686.60939682016</v>
      </c>
      <c r="N16">
        <v>267540.58398556063</v>
      </c>
      <c r="O16">
        <v>25547.378591547389</v>
      </c>
      <c r="P16">
        <v>6569.9088684258486</v>
      </c>
      <c r="Q16">
        <v>4.590595537885795E-2</v>
      </c>
      <c r="R16" t="str">
        <v>positive</v>
      </c>
      <c r="S16">
        <v>2.2416167524100836E-2</v>
      </c>
    </row>
    <row r="17" spans="1:19" ht="18.75" customHeight="1" x14ac:dyDescent="0.35">
      <c r="A17" s="169" t="s">
        <v>86</v>
      </c>
      <c r="B17" s="172"/>
      <c r="C17" s="172"/>
      <c r="E17" s="169" t="s">
        <v>87</v>
      </c>
      <c r="F17" s="169"/>
      <c r="G17" s="169"/>
      <c r="H17" s="169"/>
      <c r="J17" t="str">
        <v>industry</v>
      </c>
      <c r="K17" t="str">
        <v>Xây dựng</v>
      </c>
      <c r="L17">
        <v>168428.73563302844</v>
      </c>
      <c r="M17">
        <v>172657.54502890076</v>
      </c>
      <c r="N17">
        <v>267540.58398556063</v>
      </c>
      <c r="O17">
        <v>25547.378591547389</v>
      </c>
      <c r="P17">
        <v>4228.8093958723193</v>
      </c>
      <c r="Q17">
        <v>2.5107410442633874E-2</v>
      </c>
      <c r="R17" t="str">
        <v>positive</v>
      </c>
      <c r="S17">
        <v>1.4428464951916166E-2</v>
      </c>
    </row>
    <row r="18" spans="1:19" ht="18.75" customHeight="1" thickBot="1" x14ac:dyDescent="0.5">
      <c r="A18" s="168" t="s">
        <v>53</v>
      </c>
      <c r="B18" s="168"/>
      <c r="C18" s="168"/>
      <c r="E18" s="168" t="s">
        <v>53</v>
      </c>
      <c r="F18" s="168"/>
      <c r="G18" s="168" t="s">
        <v>52</v>
      </c>
      <c r="H18" s="168"/>
      <c r="J18" t="str">
        <v>industry</v>
      </c>
      <c r="K18" t="str">
        <v>Công nghiệp</v>
      </c>
      <c r="L18">
        <v>231065.56583799492</v>
      </c>
      <c r="M18">
        <v>234264.32439407508</v>
      </c>
      <c r="N18">
        <v>267540.58398556063</v>
      </c>
      <c r="O18">
        <v>25547.378591547389</v>
      </c>
      <c r="P18">
        <v>3198.7585560801385</v>
      </c>
      <c r="Q18">
        <v>1.3843510366762681E-2</v>
      </c>
      <c r="R18" t="str">
        <v>positive</v>
      </c>
      <c r="S18">
        <v>1.0913988169127153E-2</v>
      </c>
    </row>
    <row r="19" spans="1:19" ht="18.75" customHeight="1" thickTop="1" x14ac:dyDescent="0.35">
      <c r="A19"/>
      <c r="B19" t="s">
        <v>74</v>
      </c>
      <c r="C19" t="s">
        <v>100</v>
      </c>
      <c r="E19" t="str" cm="1">
        <f t="array" ref="E19:F29">_xlfn.CHOOSECOLS(_xlfn.VSTACK(weekly_nntd_stock[#Headers],
    _xlfn._xlws.SORT(_xlfn._xlws.FILTER(weekly_nntd_stock[], (weekly_nntd_stock[type]=E18) * (weekly_nntd_stock[top_check]&gt;0)),
  1, -1)), 2, 3)</f>
        <v>ticker</v>
      </c>
      <c r="F19" t="str">
        <v>weekly_value</v>
      </c>
      <c r="G19" t="str" cm="1">
        <f t="array" ref="G19:H29">_xlfn.CHOOSECOLS(_xlfn.VSTACK(weekly_nntd_stock[#Headers],
    _xlfn._xlws.SORT(_xlfn._xlws.FILTER(weekly_nntd_stock[], (weekly_nntd_stock[type]=G18) * (weekly_nntd_stock[top_check]&gt;0)),
  1, -1)), 2, 3)</f>
        <v>ticker</v>
      </c>
      <c r="H19" t="str">
        <v>weekly_value</v>
      </c>
      <c r="J19" t="str">
        <v>industry</v>
      </c>
      <c r="K19" t="str">
        <v>Bảo hiểm</v>
      </c>
      <c r="L19">
        <v>73284.102208609955</v>
      </c>
      <c r="M19">
        <v>75883.537703366077</v>
      </c>
      <c r="N19">
        <v>267540.58398556063</v>
      </c>
      <c r="O19">
        <v>25547.378591547389</v>
      </c>
      <c r="P19">
        <v>2599.4354947561196</v>
      </c>
      <c r="Q19">
        <v>3.5470660298963473E-2</v>
      </c>
      <c r="R19" t="str">
        <v>positive</v>
      </c>
      <c r="S19">
        <v>8.8691308639884479E-3</v>
      </c>
    </row>
    <row r="20" spans="1:19" ht="18.75" customHeight="1" x14ac:dyDescent="0.35">
      <c r="A20" t="s">
        <v>98</v>
      </c>
      <c r="B20">
        <f>SUM(C4:C8)</f>
        <v>733.02991900000006</v>
      </c>
      <c r="C20">
        <f>SUM(E4:E8)</f>
        <v>23092.051148800001</v>
      </c>
      <c r="E20" t="str">
        <v>HPG</v>
      </c>
      <c r="F20">
        <v>1229.435423744</v>
      </c>
      <c r="G20" t="str">
        <v>VNM</v>
      </c>
      <c r="H20">
        <v>177.735361536</v>
      </c>
      <c r="J20" t="str">
        <v>industry</v>
      </c>
      <c r="K20" t="str">
        <v>DV hạ tầng</v>
      </c>
      <c r="L20">
        <v>295728.9615575418</v>
      </c>
      <c r="M20">
        <v>298269.93815901352</v>
      </c>
      <c r="N20">
        <v>267540.58398556063</v>
      </c>
      <c r="O20">
        <v>25547.378591547389</v>
      </c>
      <c r="P20">
        <v>2540.9766014717015</v>
      </c>
      <c r="Q20">
        <v>8.5922480777294568E-3</v>
      </c>
      <c r="R20" t="str">
        <v>positive</v>
      </c>
      <c r="S20">
        <v>8.6696723370315847E-3</v>
      </c>
    </row>
    <row r="21" spans="1:19" ht="18.75" customHeight="1" x14ac:dyDescent="0.35">
      <c r="A21" t="s">
        <v>99</v>
      </c>
      <c r="B21">
        <f>SUM(B4:B8)</f>
        <v>-786.94097299999999</v>
      </c>
      <c r="C21">
        <f>SUM(D4:D8)</f>
        <v>-35993.267339263999</v>
      </c>
      <c r="E21" t="str">
        <v>VPB</v>
      </c>
      <c r="F21">
        <v>598.04010905600001</v>
      </c>
      <c r="G21" t="str">
        <v>MSN</v>
      </c>
      <c r="H21">
        <v>171.58888038399999</v>
      </c>
      <c r="J21" t="str">
        <v>industry</v>
      </c>
      <c r="K21" t="str">
        <v>Thuỷ sản</v>
      </c>
      <c r="L21">
        <v>32159.117729952217</v>
      </c>
      <c r="M21">
        <v>33193.061170568551</v>
      </c>
      <c r="N21">
        <v>267540.58398556063</v>
      </c>
      <c r="O21">
        <v>25547.378591547389</v>
      </c>
      <c r="P21">
        <v>1033.9434406163348</v>
      </c>
      <c r="Q21">
        <v>3.2150864625659331E-2</v>
      </c>
      <c r="R21" t="str">
        <v>positive</v>
      </c>
      <c r="S21">
        <v>3.5277581225954184E-3</v>
      </c>
    </row>
    <row r="22" spans="1:19" ht="18.75" customHeight="1" x14ac:dyDescent="0.35">
      <c r="A22" t="s">
        <v>101</v>
      </c>
      <c r="B22">
        <f>SUM(F4:F8)</f>
        <v>-53.911053999999993</v>
      </c>
      <c r="C22">
        <f>SUM(G4:G8)</f>
        <v>-12901.216190464002</v>
      </c>
      <c r="E22" t="str">
        <v>SHS</v>
      </c>
      <c r="F22">
        <v>592.78676582399999</v>
      </c>
      <c r="G22" t="str">
        <v>KDH</v>
      </c>
      <c r="H22">
        <v>31.509092495999997</v>
      </c>
      <c r="J22" t="str">
        <v>industry</v>
      </c>
      <c r="K22" t="str">
        <v>Dệt may</v>
      </c>
      <c r="L22">
        <v>23994.083038436209</v>
      </c>
      <c r="M22">
        <v>24415.956774452403</v>
      </c>
      <c r="N22">
        <v>267540.58398556063</v>
      </c>
      <c r="O22">
        <v>25547.378591547389</v>
      </c>
      <c r="P22">
        <v>421.8737360161943</v>
      </c>
      <c r="Q22">
        <v>1.7582407101800597E-2</v>
      </c>
      <c r="R22" t="str">
        <v>positive</v>
      </c>
      <c r="S22">
        <v>1.4394099720325575E-3</v>
      </c>
    </row>
    <row r="23" spans="1:19" ht="18.75" customHeight="1" thickBot="1" x14ac:dyDescent="0.5">
      <c r="A23" s="168" t="s">
        <v>52</v>
      </c>
      <c r="B23" s="168"/>
      <c r="C23" s="168"/>
      <c r="E23" t="str">
        <v>STB</v>
      </c>
      <c r="F23">
        <v>394.05637017600003</v>
      </c>
      <c r="G23" t="str">
        <v>HSG</v>
      </c>
      <c r="H23">
        <v>13.747955455999996</v>
      </c>
      <c r="J23" t="str">
        <v>industry</v>
      </c>
      <c r="K23" t="str">
        <v>BĐS KCN</v>
      </c>
      <c r="L23">
        <v>180280.06267063826</v>
      </c>
      <c r="M23">
        <v>180479.71459474775</v>
      </c>
      <c r="N23">
        <v>267540.58398556063</v>
      </c>
      <c r="O23">
        <v>25547.378591547389</v>
      </c>
      <c r="P23">
        <v>199.65192410949339</v>
      </c>
      <c r="Q23">
        <v>1.1074542639484596E-3</v>
      </c>
      <c r="R23" t="str">
        <v>positive</v>
      </c>
      <c r="S23">
        <v>6.8120137843248108E-4</v>
      </c>
    </row>
    <row r="24" spans="1:19" ht="18.75" customHeight="1" thickTop="1" x14ac:dyDescent="0.35">
      <c r="A24"/>
      <c r="B24" t="s">
        <v>74</v>
      </c>
      <c r="C24" t="s">
        <v>100</v>
      </c>
      <c r="E24" t="str">
        <v>MWG</v>
      </c>
      <c r="F24">
        <v>356.47599616000002</v>
      </c>
      <c r="G24" t="str">
        <v>NAF</v>
      </c>
      <c r="H24">
        <v>12.8</v>
      </c>
      <c r="J24" t="str">
        <v>industry</v>
      </c>
      <c r="K24" t="str">
        <v>Công ty tài chính</v>
      </c>
      <c r="L24">
        <v>26537.963422923873</v>
      </c>
      <c r="M24">
        <v>26579.44003399276</v>
      </c>
      <c r="N24">
        <v>267540.58398556063</v>
      </c>
      <c r="O24">
        <v>25547.378591547389</v>
      </c>
      <c r="P24">
        <v>41.476611068889895</v>
      </c>
      <c r="Q24">
        <v>1.562916129165319E-3</v>
      </c>
      <c r="R24" t="str">
        <v>positive</v>
      </c>
      <c r="S24">
        <v>1.4151591455407485E-4</v>
      </c>
    </row>
    <row r="25" spans="1:19" ht="18.75" customHeight="1" x14ac:dyDescent="0.35">
      <c r="A25" t="s">
        <v>98</v>
      </c>
      <c r="B25">
        <f>SUM(C11:C15)</f>
        <v>131.42515799999998</v>
      </c>
      <c r="C25">
        <f>SUM(E11:E15)</f>
        <v>5006.0087906560002</v>
      </c>
      <c r="E25" t="str">
        <v>DCM</v>
      </c>
      <c r="F25">
        <v>242.612880128</v>
      </c>
      <c r="G25" t="str">
        <v>VHM</v>
      </c>
      <c r="H25">
        <v>11.746756608000005</v>
      </c>
      <c r="J25" t="str">
        <v>industry</v>
      </c>
      <c r="K25" t="str">
        <v>Y tế</v>
      </c>
      <c r="L25">
        <v>48261.60951070991</v>
      </c>
      <c r="M25">
        <v>48234.875488262463</v>
      </c>
      <c r="N25">
        <v>267540.58398556063</v>
      </c>
      <c r="O25">
        <v>25547.378591547389</v>
      </c>
      <c r="P25">
        <v>-26.734022447447842</v>
      </c>
      <c r="Q25">
        <v>-5.53939719758286E-4</v>
      </c>
      <c r="R25" t="str">
        <v>nagative</v>
      </c>
      <c r="S25">
        <v>-9.1215013446396435E-5</v>
      </c>
    </row>
    <row r="26" spans="1:19" ht="18.75" customHeight="1" x14ac:dyDescent="0.35">
      <c r="A26" t="s">
        <v>99</v>
      </c>
      <c r="B26">
        <f>SUM(B11:B15)</f>
        <v>-217.11784600000001</v>
      </c>
      <c r="C26">
        <f>SUM(D11:D15)</f>
        <v>-7482.9409784319996</v>
      </c>
      <c r="E26" t="str">
        <v>TPB</v>
      </c>
      <c r="F26">
        <v>220.95800934400006</v>
      </c>
      <c r="G26" t="str">
        <v>VCI</v>
      </c>
      <c r="H26">
        <v>10.054854559999997</v>
      </c>
      <c r="J26" t="str">
        <v>industry</v>
      </c>
      <c r="K26" t="str">
        <v>Hàng tiêu dùng</v>
      </c>
      <c r="L26">
        <v>62983.658575679052</v>
      </c>
      <c r="M26">
        <v>62857.622937770822</v>
      </c>
      <c r="N26">
        <v>267540.58398556063</v>
      </c>
      <c r="O26">
        <v>25547.378591547389</v>
      </c>
      <c r="P26">
        <v>-126.03563790822676</v>
      </c>
      <c r="Q26">
        <v>-2.0010847378259134E-3</v>
      </c>
      <c r="R26" t="str">
        <v>nagative</v>
      </c>
      <c r="S26">
        <v>-4.3002666093824399E-4</v>
      </c>
    </row>
    <row r="27" spans="1:19" ht="18.75" customHeight="1" x14ac:dyDescent="0.35">
      <c r="A27" t="s">
        <v>101</v>
      </c>
      <c r="B27">
        <f>SUM(F11:F15)</f>
        <v>-85.692688000000004</v>
      </c>
      <c r="C27">
        <f>SUM(G11:G15)</f>
        <v>-2476.9321877760003</v>
      </c>
      <c r="E27" t="str">
        <v>GMD</v>
      </c>
      <c r="F27">
        <v>148.98620774399998</v>
      </c>
      <c r="G27" t="str">
        <v>MBS</v>
      </c>
      <c r="H27">
        <v>9.7159997439999994</v>
      </c>
      <c r="J27" t="str">
        <v>industry</v>
      </c>
      <c r="K27" t="str">
        <v>Vận tải</v>
      </c>
      <c r="L27">
        <v>162927.45586929267</v>
      </c>
      <c r="M27">
        <v>162631.37561573752</v>
      </c>
      <c r="N27">
        <v>267540.58398556063</v>
      </c>
      <c r="O27">
        <v>25547.378591547389</v>
      </c>
      <c r="P27">
        <v>-296.0802535551486</v>
      </c>
      <c r="Q27">
        <v>-1.8172520523040423E-3</v>
      </c>
      <c r="R27" t="str">
        <v>nagative</v>
      </c>
      <c r="S27">
        <v>-1.0102095321545435E-3</v>
      </c>
    </row>
    <row r="28" spans="1:19" ht="18.75" customHeight="1" x14ac:dyDescent="0.35">
      <c r="E28" t="str">
        <v>NVL</v>
      </c>
      <c r="F28">
        <v>147.20700415999997</v>
      </c>
      <c r="G28" t="str">
        <v>VJC</v>
      </c>
      <c r="H28">
        <v>9.3187581439999967</v>
      </c>
      <c r="J28" t="str">
        <v>industry</v>
      </c>
      <c r="K28" t="str">
        <v>Khoáng sản</v>
      </c>
      <c r="L28">
        <v>83253.13441020732</v>
      </c>
      <c r="M28">
        <v>82580.03773037171</v>
      </c>
      <c r="N28">
        <v>267540.58398556063</v>
      </c>
      <c r="O28">
        <v>25547.378591547389</v>
      </c>
      <c r="P28">
        <v>-673.09667983561758</v>
      </c>
      <c r="Q28">
        <v>-8.0849410007689006E-3</v>
      </c>
      <c r="R28" t="str">
        <v>nagative</v>
      </c>
      <c r="S28">
        <v>-2.2965688318179692E-3</v>
      </c>
    </row>
    <row r="29" spans="1:19" ht="18.75" customHeight="1" thickBot="1" x14ac:dyDescent="0.5">
      <c r="E29" t="str">
        <v>KBC</v>
      </c>
      <c r="F29">
        <v>131.77302630400001</v>
      </c>
      <c r="G29" t="str">
        <v>MWG</v>
      </c>
      <c r="H29">
        <v>7.9203205119999893</v>
      </c>
      <c r="J29" s="168" t="s">
        <v>130</v>
      </c>
      <c r="K29" s="168"/>
      <c r="L29" s="168"/>
      <c r="M29" s="168"/>
      <c r="N29" s="168"/>
      <c r="O29" s="168"/>
      <c r="P29" s="168"/>
      <c r="Q29" s="168"/>
      <c r="R29" s="168"/>
      <c r="S29" s="168"/>
    </row>
    <row r="30" spans="1:19" ht="18.75" customHeight="1" thickTop="1" thickBot="1" x14ac:dyDescent="0.5">
      <c r="E30" s="168" t="s">
        <v>53</v>
      </c>
      <c r="F30" s="168"/>
      <c r="G30" s="168" t="s">
        <v>52</v>
      </c>
      <c r="H30" s="168"/>
      <c r="J30" t="str" cm="1">
        <f t="array" ref="J30:S40">_xlfn.CHOOSECOLS(_xlfn.VSTACK(weekly_market_cap[#Headers],
  _xlfn._xlws.SORT(_xlfn._xlws.FILTER(weekly_market_cap[], weekly_market_cap[type]=J29), 1, -1)
 ), 1, 2, 3, 4, 5, 6, 7, 8, 9, 10)</f>
        <v>type</v>
      </c>
      <c r="K30" t="str">
        <v>ticker</v>
      </c>
      <c r="L30" t="str">
        <v>open_cap</v>
      </c>
      <c r="M30" t="str">
        <v>close_cap</v>
      </c>
      <c r="N30" t="str">
        <v>cap_gain</v>
      </c>
      <c r="O30" t="str">
        <v>cap_loss</v>
      </c>
      <c r="P30" t="str">
        <v>net_cap</v>
      </c>
      <c r="Q30" t="str">
        <v>change_cap</v>
      </c>
      <c r="R30" t="str">
        <v>impact_group</v>
      </c>
      <c r="S30" t="str">
        <v>impact_ratio</v>
      </c>
    </row>
    <row r="31" spans="1:19" ht="18.75" customHeight="1" thickTop="1" x14ac:dyDescent="0.35">
      <c r="E31" t="str" cm="1">
        <f t="array" ref="E31:F41">_xlfn.CHOOSECOLS(_xlfn.VSTACK(weekly_nntd_stock[#Headers],
    _xlfn._xlws.SORT(_xlfn._xlws.FILTER(weekly_nntd_stock[], (weekly_nntd_stock[type]=E30) * (weekly_nntd_stock[top_check]=0)),
  1, -1)), 2, 3)</f>
        <v>ticker</v>
      </c>
      <c r="F31" t="str">
        <v>weekly_value</v>
      </c>
      <c r="G31" t="str" cm="1">
        <f t="array" ref="G31:H41">_xlfn.CHOOSECOLS(_xlfn.VSTACK(weekly_nntd_stock[#Headers],
    _xlfn._xlws.SORT(_xlfn._xlws.FILTER(weekly_nntd_stock[], (weekly_nntd_stock[type]=G30) * (weekly_nntd_stock[top_check]=0)),
  1, -1)), 2, 3)</f>
        <v>ticker</v>
      </c>
      <c r="H31" t="str">
        <v>weekly_value</v>
      </c>
      <c r="J31" t="str">
        <v>stock</v>
      </c>
      <c r="K31" t="str">
        <v>VGI</v>
      </c>
      <c r="L31">
        <v>222806.97992062502</v>
      </c>
      <c r="M31">
        <v>247461.87025537499</v>
      </c>
      <c r="N31">
        <v>267540.58398556063</v>
      </c>
      <c r="O31">
        <v>25547.378591547389</v>
      </c>
      <c r="P31">
        <v>24654.890334749973</v>
      </c>
      <c r="Q31">
        <v>0.11065582569959558</v>
      </c>
      <c r="R31" t="str">
        <v>positive</v>
      </c>
      <c r="S31">
        <v>8.4121129090259247E-2</v>
      </c>
    </row>
    <row r="32" spans="1:19" ht="18.75" customHeight="1" x14ac:dyDescent="0.35">
      <c r="E32" t="str">
        <v>SHB</v>
      </c>
      <c r="F32">
        <v>113.73005209600004</v>
      </c>
      <c r="G32" t="str">
        <v>DGC</v>
      </c>
      <c r="H32">
        <v>110.32681817599999</v>
      </c>
      <c r="J32" t="str">
        <v>stock</v>
      </c>
      <c r="K32" t="str">
        <v>HPG</v>
      </c>
      <c r="L32">
        <v>194189.27706248438</v>
      </c>
      <c r="M32">
        <v>212994.17395200001</v>
      </c>
      <c r="N32">
        <v>267540.58398556063</v>
      </c>
      <c r="O32">
        <v>25547.378591547389</v>
      </c>
      <c r="P32">
        <v>18804.896889515629</v>
      </c>
      <c r="Q32">
        <v>9.6837977739959183E-2</v>
      </c>
      <c r="R32" t="str">
        <v>positive</v>
      </c>
      <c r="S32">
        <v>6.416127337392194E-2</v>
      </c>
    </row>
    <row r="33" spans="5:19" ht="18.75" customHeight="1" x14ac:dyDescent="0.35">
      <c r="E33" t="str">
        <v>DBC</v>
      </c>
      <c r="F33">
        <v>137.11539199999999</v>
      </c>
      <c r="G33" t="str">
        <v>MBB</v>
      </c>
      <c r="H33">
        <v>114.85843456000003</v>
      </c>
      <c r="J33" t="str">
        <v>stock</v>
      </c>
      <c r="K33" t="str">
        <v>VIC</v>
      </c>
      <c r="L33">
        <v>425191.15469271096</v>
      </c>
      <c r="M33">
        <v>443162.38156564452</v>
      </c>
      <c r="N33">
        <v>267540.58398556063</v>
      </c>
      <c r="O33">
        <v>25547.378591547389</v>
      </c>
      <c r="P33">
        <v>17971.226872933563</v>
      </c>
      <c r="Q33">
        <v>4.2266229376106169E-2</v>
      </c>
      <c r="R33" t="str">
        <v>positive</v>
      </c>
      <c r="S33">
        <v>6.1316837153301863E-2</v>
      </c>
    </row>
    <row r="34" spans="5:19" ht="18.75" customHeight="1" x14ac:dyDescent="0.35">
      <c r="E34" t="str">
        <v>HAX</v>
      </c>
      <c r="F34">
        <v>160.26264604799999</v>
      </c>
      <c r="G34" t="str">
        <v>VIB</v>
      </c>
      <c r="H34">
        <v>120.74026342399999</v>
      </c>
      <c r="J34" t="str">
        <v>stock</v>
      </c>
      <c r="K34" t="str">
        <v>MBB</v>
      </c>
      <c r="L34">
        <v>169643.17117793555</v>
      </c>
      <c r="M34">
        <v>186424.42058593556</v>
      </c>
      <c r="N34">
        <v>267540.58398556063</v>
      </c>
      <c r="O34">
        <v>25547.378591547389</v>
      </c>
      <c r="P34">
        <v>16781.249408000003</v>
      </c>
      <c r="Q34">
        <v>9.8920866024123449E-2</v>
      </c>
      <c r="R34" t="str">
        <v>positive</v>
      </c>
      <c r="S34">
        <v>5.725669952611942E-2</v>
      </c>
    </row>
    <row r="35" spans="5:19" ht="18.75" customHeight="1" x14ac:dyDescent="0.35">
      <c r="E35" t="str">
        <v>VNM</v>
      </c>
      <c r="F35">
        <v>165.416461312</v>
      </c>
      <c r="G35" t="str">
        <v>PNJ</v>
      </c>
      <c r="H35">
        <v>129.39379510399999</v>
      </c>
      <c r="J35" t="str">
        <v>stock</v>
      </c>
      <c r="K35" t="str">
        <v>TCB</v>
      </c>
      <c r="L35">
        <v>249742.50628869142</v>
      </c>
      <c r="M35">
        <v>265991.6873753086</v>
      </c>
      <c r="N35">
        <v>267540.58398556063</v>
      </c>
      <c r="O35">
        <v>25547.378591547389</v>
      </c>
      <c r="P35">
        <v>16249.181086617173</v>
      </c>
      <c r="Q35">
        <v>6.5063738360316717E-2</v>
      </c>
      <c r="R35" t="str">
        <v>positive</v>
      </c>
      <c r="S35">
        <v>5.544131169270456E-2</v>
      </c>
    </row>
    <row r="36" spans="5:19" ht="18.75" customHeight="1" x14ac:dyDescent="0.35">
      <c r="E36" t="str">
        <v>KDH</v>
      </c>
      <c r="F36">
        <v>187.903326642</v>
      </c>
      <c r="G36" t="str">
        <v>VIX</v>
      </c>
      <c r="H36">
        <v>143.43381503999998</v>
      </c>
      <c r="J36" t="str">
        <v>stock</v>
      </c>
      <c r="K36" t="str">
        <v>SJS</v>
      </c>
      <c r="L36">
        <v>22310.611199999999</v>
      </c>
      <c r="M36">
        <v>21061.217880621098</v>
      </c>
      <c r="N36">
        <v>267540.58398556063</v>
      </c>
      <c r="O36">
        <v>25547.378591547389</v>
      </c>
      <c r="P36">
        <v>-1249.3933193789017</v>
      </c>
      <c r="Q36">
        <v>-5.5999959309895632E-2</v>
      </c>
      <c r="R36" t="str">
        <v>nagative</v>
      </c>
      <c r="S36">
        <v>-4.2628612529598551E-3</v>
      </c>
    </row>
    <row r="37" spans="5:19" ht="18.75" customHeight="1" x14ac:dyDescent="0.35">
      <c r="E37" t="str">
        <v>VCI</v>
      </c>
      <c r="F37">
        <v>200.07028070400003</v>
      </c>
      <c r="G37" t="str">
        <v>GEX</v>
      </c>
      <c r="H37">
        <v>150.30924799999997</v>
      </c>
      <c r="J37" t="str">
        <v>stock</v>
      </c>
      <c r="K37" t="str">
        <v>NVB</v>
      </c>
      <c r="L37">
        <v>21025.924953513182</v>
      </c>
      <c r="M37">
        <v>19733.828531026367</v>
      </c>
      <c r="N37">
        <v>267540.58398556063</v>
      </c>
      <c r="O37">
        <v>25547.378591547389</v>
      </c>
      <c r="P37">
        <v>-1292.0964224868148</v>
      </c>
      <c r="Q37">
        <v>-6.1452536587262997E-2</v>
      </c>
      <c r="R37" t="str">
        <v>nagative</v>
      </c>
      <c r="S37">
        <v>-4.4085618908585493E-3</v>
      </c>
    </row>
    <row r="38" spans="5:19" ht="18.75" customHeight="1" x14ac:dyDescent="0.35">
      <c r="E38" t="str">
        <v>VHM</v>
      </c>
      <c r="F38">
        <v>322.51663155199998</v>
      </c>
      <c r="G38" t="str">
        <v>VGC</v>
      </c>
      <c r="H38">
        <v>171.65763993600001</v>
      </c>
      <c r="J38" t="str">
        <v>stock</v>
      </c>
      <c r="K38" t="str">
        <v>PGV</v>
      </c>
      <c r="L38">
        <v>24379.257151538084</v>
      </c>
      <c r="M38">
        <v>22806.400192461915</v>
      </c>
      <c r="N38">
        <v>267540.58398556063</v>
      </c>
      <c r="O38">
        <v>25547.378591547389</v>
      </c>
      <c r="P38">
        <v>-1572.856959076169</v>
      </c>
      <c r="Q38">
        <v>-6.4516197080965509E-2</v>
      </c>
      <c r="R38" t="str">
        <v>nagative</v>
      </c>
      <c r="S38">
        <v>-5.3665013917532315E-3</v>
      </c>
    </row>
    <row r="39" spans="5:19" ht="18.75" customHeight="1" x14ac:dyDescent="0.35">
      <c r="E39" t="str">
        <v>SSI</v>
      </c>
      <c r="F39">
        <v>336.81280614400009</v>
      </c>
      <c r="G39" t="str">
        <v>FPT</v>
      </c>
      <c r="H39">
        <v>207.66407884800003</v>
      </c>
      <c r="J39" t="str">
        <v>stock</v>
      </c>
      <c r="K39" t="str">
        <v>VJC</v>
      </c>
      <c r="L39">
        <v>75312.123859854488</v>
      </c>
      <c r="M39">
        <v>73300.644441927245</v>
      </c>
      <c r="N39">
        <v>267540.58398556063</v>
      </c>
      <c r="O39">
        <v>25547.378591547389</v>
      </c>
      <c r="P39">
        <v>-2011.479417927243</v>
      </c>
      <c r="Q39">
        <v>-2.6708573797099785E-2</v>
      </c>
      <c r="R39" t="str">
        <v>nagative</v>
      </c>
      <c r="S39">
        <v>-6.8630570844343246E-3</v>
      </c>
    </row>
    <row r="40" spans="5:19" ht="18.75" customHeight="1" x14ac:dyDescent="0.35">
      <c r="E40" t="str">
        <v>FPT</v>
      </c>
      <c r="F40">
        <v>1499.2777216000002</v>
      </c>
      <c r="G40" t="str">
        <v>BSR</v>
      </c>
      <c r="H40">
        <v>341.42349363200003</v>
      </c>
      <c r="J40" t="str">
        <v>stock</v>
      </c>
      <c r="K40" t="str">
        <v>FPT</v>
      </c>
      <c r="L40">
        <v>181593.85127585451</v>
      </c>
      <c r="M40">
        <v>179549.6479881455</v>
      </c>
      <c r="N40">
        <v>267540.58398556063</v>
      </c>
      <c r="O40">
        <v>25547.378591547389</v>
      </c>
      <c r="P40">
        <v>-2044.2032877090096</v>
      </c>
      <c r="Q40">
        <v>-1.1257007180291106E-2</v>
      </c>
      <c r="R40" t="str">
        <v>nagative</v>
      </c>
      <c r="S40">
        <v>-6.9747091273706053E-3</v>
      </c>
    </row>
    <row r="41" spans="5:19" x14ac:dyDescent="0.35">
      <c r="E41" t="str">
        <v>VIC</v>
      </c>
      <c r="F41">
        <v>12835.902369792</v>
      </c>
      <c r="G41" t="str">
        <v>VPB</v>
      </c>
      <c r="H41">
        <v>810.13059174399984</v>
      </c>
    </row>
  </sheetData>
  <mergeCells count="15">
    <mergeCell ref="J1:S1"/>
    <mergeCell ref="J2:S2"/>
    <mergeCell ref="J5:S5"/>
    <mergeCell ref="J29:S29"/>
    <mergeCell ref="E30:F30"/>
    <mergeCell ref="G30:H30"/>
    <mergeCell ref="A2:G2"/>
    <mergeCell ref="A9:G9"/>
    <mergeCell ref="A1:G1"/>
    <mergeCell ref="E18:F18"/>
    <mergeCell ref="G18:H18"/>
    <mergeCell ref="E17:H17"/>
    <mergeCell ref="A18:C18"/>
    <mergeCell ref="A17:C17"/>
    <mergeCell ref="A23:C23"/>
  </mergeCells>
  <pageMargins left="0.7" right="0.7" top="0.75" bottom="0.75" header="0.3" footer="0.3"/>
  <pageSetup scale="24"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C7E30-F666-4343-B13A-0D1846E9FF0A}">
  <dimension ref="A1:A27"/>
  <sheetViews>
    <sheetView workbookViewId="0">
      <selection activeCell="K27" sqref="K27"/>
    </sheetView>
  </sheetViews>
  <sheetFormatPr defaultRowHeight="14.5" x14ac:dyDescent="0.35"/>
  <sheetData>
    <row r="1" spans="1:1" x14ac:dyDescent="0.35">
      <c r="A1" s="53" t="s">
        <v>212</v>
      </c>
    </row>
    <row r="2" spans="1:1" x14ac:dyDescent="0.35">
      <c r="A2" s="52" t="s">
        <v>213</v>
      </c>
    </row>
    <row r="3" spans="1:1" x14ac:dyDescent="0.35">
      <c r="A3" t="s">
        <v>215</v>
      </c>
    </row>
    <row r="4" spans="1:1" x14ac:dyDescent="0.35">
      <c r="A4" s="53" t="s">
        <v>216</v>
      </c>
    </row>
    <row r="5" spans="1:1" x14ac:dyDescent="0.35">
      <c r="A5" s="52" t="s">
        <v>217</v>
      </c>
    </row>
    <row r="6" spans="1:1" x14ac:dyDescent="0.35">
      <c r="A6" t="s">
        <v>218</v>
      </c>
    </row>
    <row r="7" spans="1:1" x14ac:dyDescent="0.35">
      <c r="A7" t="s">
        <v>219</v>
      </c>
    </row>
    <row r="8" spans="1:1" x14ac:dyDescent="0.35">
      <c r="A8" t="s">
        <v>220</v>
      </c>
    </row>
    <row r="9" spans="1:1" x14ac:dyDescent="0.35">
      <c r="A9" t="s">
        <v>221</v>
      </c>
    </row>
    <row r="10" spans="1:1" x14ac:dyDescent="0.35">
      <c r="A10" t="s">
        <v>222</v>
      </c>
    </row>
    <row r="11" spans="1:1" x14ac:dyDescent="0.35">
      <c r="A11" t="s">
        <v>223</v>
      </c>
    </row>
    <row r="12" spans="1:1" x14ac:dyDescent="0.35">
      <c r="A12" t="s">
        <v>224</v>
      </c>
    </row>
    <row r="13" spans="1:1" x14ac:dyDescent="0.35">
      <c r="A13" t="s">
        <v>225</v>
      </c>
    </row>
    <row r="14" spans="1:1" x14ac:dyDescent="0.35">
      <c r="A14" t="s">
        <v>226</v>
      </c>
    </row>
    <row r="15" spans="1:1" x14ac:dyDescent="0.35">
      <c r="A15" t="s">
        <v>227</v>
      </c>
    </row>
    <row r="16" spans="1:1" x14ac:dyDescent="0.35">
      <c r="A16" t="s">
        <v>228</v>
      </c>
    </row>
    <row r="17" spans="1:1" x14ac:dyDescent="0.35">
      <c r="A17" t="s">
        <v>229</v>
      </c>
    </row>
    <row r="18" spans="1:1" x14ac:dyDescent="0.35">
      <c r="A18" t="s">
        <v>230</v>
      </c>
    </row>
    <row r="19" spans="1:1" x14ac:dyDescent="0.35">
      <c r="A19" t="s">
        <v>231</v>
      </c>
    </row>
    <row r="20" spans="1:1" x14ac:dyDescent="0.35">
      <c r="A20" t="s">
        <v>232</v>
      </c>
    </row>
    <row r="21" spans="1:1" x14ac:dyDescent="0.35">
      <c r="A21" s="54" t="s">
        <v>233</v>
      </c>
    </row>
    <row r="22" spans="1:1" x14ac:dyDescent="0.35">
      <c r="A22" t="s">
        <v>234</v>
      </c>
    </row>
    <row r="23" spans="1:1" x14ac:dyDescent="0.35">
      <c r="A23" t="s">
        <v>214</v>
      </c>
    </row>
    <row r="24" spans="1:1" x14ac:dyDescent="0.35">
      <c r="A24" t="s">
        <v>235</v>
      </c>
    </row>
    <row r="25" spans="1:1" x14ac:dyDescent="0.35">
      <c r="A25" t="s">
        <v>236</v>
      </c>
    </row>
    <row r="26" spans="1:1" x14ac:dyDescent="0.35">
      <c r="A26" t="s">
        <v>237</v>
      </c>
    </row>
    <row r="27" spans="1:1" x14ac:dyDescent="0.35">
      <c r="A27" t="s">
        <v>238</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7DE7-0900-4F5F-BB36-BF6A423D31AD}">
  <dimension ref="A1:K48"/>
  <sheetViews>
    <sheetView view="pageBreakPreview" zoomScale="60" zoomScaleNormal="100" workbookViewId="0">
      <selection activeCell="Q27" sqref="Q27:Q28"/>
    </sheetView>
  </sheetViews>
  <sheetFormatPr defaultRowHeight="14.5" x14ac:dyDescent="0.35"/>
  <cols>
    <col min="1" max="1" width="9.453125" bestFit="1" customWidth="1"/>
    <col min="2" max="2" width="12.08984375" bestFit="1" customWidth="1"/>
    <col min="3" max="3" width="16" bestFit="1" customWidth="1"/>
    <col min="4" max="4" width="16.7265625" bestFit="1" customWidth="1"/>
    <col min="5" max="5" width="12.81640625" bestFit="1" customWidth="1"/>
    <col min="6" max="6" width="18.54296875" bestFit="1" customWidth="1"/>
    <col min="7" max="7" width="22.6328125" bestFit="1" customWidth="1"/>
    <col min="8" max="8" width="22.1796875" bestFit="1" customWidth="1"/>
    <col min="9" max="9" width="17.81640625" bestFit="1" customWidth="1"/>
    <col min="10" max="10" width="21.7265625" bestFit="1" customWidth="1"/>
    <col min="11" max="13" width="21.26953125" bestFit="1" customWidth="1"/>
  </cols>
  <sheetData>
    <row r="1" spans="1:11" x14ac:dyDescent="0.35">
      <c r="A1" t="s">
        <v>12</v>
      </c>
      <c r="B1" t="s">
        <v>114</v>
      </c>
      <c r="C1" t="s">
        <v>168</v>
      </c>
      <c r="D1" t="s">
        <v>138</v>
      </c>
      <c r="E1" t="s">
        <v>169</v>
      </c>
      <c r="F1" t="s">
        <v>170</v>
      </c>
      <c r="G1" t="s">
        <v>171</v>
      </c>
      <c r="H1" t="s">
        <v>172</v>
      </c>
      <c r="I1" t="s">
        <v>173</v>
      </c>
      <c r="J1" t="s">
        <v>174</v>
      </c>
      <c r="K1" t="s">
        <v>175</v>
      </c>
    </row>
    <row r="2" spans="1:11" x14ac:dyDescent="0.35">
      <c r="A2" t="s">
        <v>65</v>
      </c>
      <c r="B2" t="s">
        <v>121</v>
      </c>
      <c r="C2">
        <v>71.699996999999996</v>
      </c>
      <c r="D2">
        <v>7.0149000000000003E-2</v>
      </c>
      <c r="E2">
        <v>0.87959399999999999</v>
      </c>
      <c r="F2">
        <v>9.6329999999999999E-2</v>
      </c>
      <c r="G2">
        <v>8.4390000000000003E-3</v>
      </c>
      <c r="H2">
        <v>0.13113</v>
      </c>
      <c r="I2">
        <v>0.19428000000000001</v>
      </c>
      <c r="J2">
        <v>2.7283000000000002E-2</v>
      </c>
      <c r="K2">
        <v>0.75382300000000002</v>
      </c>
    </row>
    <row r="3" spans="1:11" x14ac:dyDescent="0.35">
      <c r="A3" t="s">
        <v>140</v>
      </c>
      <c r="B3" t="s">
        <v>119</v>
      </c>
      <c r="C3">
        <v>33.200001</v>
      </c>
      <c r="D3">
        <v>5.2297999999999997E-2</v>
      </c>
      <c r="E3">
        <v>0.79577200000000003</v>
      </c>
      <c r="F3">
        <v>3.7499999999999999E-2</v>
      </c>
      <c r="G3">
        <v>4.7319E-2</v>
      </c>
      <c r="H3">
        <v>0.27203100000000002</v>
      </c>
      <c r="I3">
        <v>0.21834899999999999</v>
      </c>
      <c r="J3">
        <v>-8.5399000000000003E-2</v>
      </c>
      <c r="K3">
        <v>0.37190099999999998</v>
      </c>
    </row>
    <row r="4" spans="1:11" x14ac:dyDescent="0.35">
      <c r="A4" t="s">
        <v>141</v>
      </c>
      <c r="B4" t="s">
        <v>119</v>
      </c>
      <c r="C4">
        <v>66</v>
      </c>
      <c r="D4">
        <v>2.1672E-2</v>
      </c>
      <c r="E4">
        <v>0.76119599999999998</v>
      </c>
      <c r="F4">
        <v>-1.9317000000000001E-2</v>
      </c>
      <c r="G4">
        <v>-4.2090000000000002E-2</v>
      </c>
      <c r="H4">
        <v>0.12778600000000001</v>
      </c>
      <c r="I4">
        <v>-7.1791999999999995E-2</v>
      </c>
      <c r="J4">
        <v>-0.11772199999999999</v>
      </c>
      <c r="K4">
        <v>0.43994299999999997</v>
      </c>
    </row>
    <row r="5" spans="1:11" x14ac:dyDescent="0.35">
      <c r="A5" t="s">
        <v>69</v>
      </c>
      <c r="B5" t="s">
        <v>119</v>
      </c>
      <c r="C5">
        <v>37.049999</v>
      </c>
      <c r="D5">
        <v>1.5068E-2</v>
      </c>
      <c r="E5">
        <v>0.79630599999999996</v>
      </c>
      <c r="F5">
        <v>-1.2E-2</v>
      </c>
      <c r="G5">
        <v>-7.4906E-2</v>
      </c>
      <c r="H5">
        <v>4.8091000000000002E-2</v>
      </c>
      <c r="I5">
        <v>-0.12823499999999999</v>
      </c>
      <c r="J5">
        <v>-0.191048</v>
      </c>
      <c r="K5">
        <v>0.109849</v>
      </c>
    </row>
    <row r="6" spans="1:11" x14ac:dyDescent="0.35">
      <c r="A6" t="s">
        <v>71</v>
      </c>
      <c r="B6" t="s">
        <v>119</v>
      </c>
      <c r="C6">
        <v>69.800003000000004</v>
      </c>
      <c r="D6">
        <v>-1.6900999999999999E-2</v>
      </c>
      <c r="E6">
        <v>0.75150899999999998</v>
      </c>
      <c r="F6">
        <v>-2.6499000000000002E-2</v>
      </c>
      <c r="G6">
        <v>-4.3836E-2</v>
      </c>
      <c r="H6">
        <v>0.11146499999999999</v>
      </c>
      <c r="I6">
        <v>-2.8570000000000002E-3</v>
      </c>
      <c r="J6">
        <v>-4.8827000000000002E-2</v>
      </c>
      <c r="K6">
        <v>0.40600000000000003</v>
      </c>
    </row>
    <row r="7" spans="1:11" x14ac:dyDescent="0.35">
      <c r="A7" t="s">
        <v>139</v>
      </c>
      <c r="B7" t="s">
        <v>119</v>
      </c>
      <c r="C7">
        <v>55.400002000000001</v>
      </c>
      <c r="D7">
        <v>-3.8193999999999999E-2</v>
      </c>
      <c r="E7">
        <v>0.741456</v>
      </c>
      <c r="F7">
        <v>-8.7315000000000004E-2</v>
      </c>
      <c r="G7">
        <v>-0.13437499999999999</v>
      </c>
      <c r="H7">
        <v>0.25909100000000002</v>
      </c>
      <c r="I7">
        <v>0.23111100000000001</v>
      </c>
      <c r="J7">
        <v>-6.2911999999999996E-2</v>
      </c>
      <c r="K7">
        <v>0.45769300000000002</v>
      </c>
    </row>
    <row r="8" spans="1:11" x14ac:dyDescent="0.35">
      <c r="A8" t="s">
        <v>145</v>
      </c>
      <c r="B8" t="s">
        <v>46</v>
      </c>
      <c r="C8">
        <v>24</v>
      </c>
      <c r="D8">
        <v>6.6447000000000006E-2</v>
      </c>
      <c r="E8">
        <v>0.8206</v>
      </c>
      <c r="F8">
        <v>3.1481000000000002E-2</v>
      </c>
      <c r="G8">
        <v>-8.8110999999999995E-2</v>
      </c>
      <c r="H8">
        <v>0.60306599999999999</v>
      </c>
      <c r="I8">
        <v>0.95101899999999995</v>
      </c>
      <c r="J8">
        <v>8.1337999999999994E-2</v>
      </c>
      <c r="K8">
        <v>1.080012</v>
      </c>
    </row>
    <row r="9" spans="1:11" x14ac:dyDescent="0.35">
      <c r="A9" t="s">
        <v>61</v>
      </c>
      <c r="B9" t="s">
        <v>46</v>
      </c>
      <c r="C9">
        <v>27.65</v>
      </c>
      <c r="D9">
        <v>4.5369E-2</v>
      </c>
      <c r="E9">
        <v>0.82092200000000004</v>
      </c>
      <c r="F9">
        <v>5.9387000000000002E-2</v>
      </c>
      <c r="G9">
        <v>-6.2712000000000004E-2</v>
      </c>
      <c r="H9">
        <v>0.11491899999999999</v>
      </c>
      <c r="I9">
        <v>6.1606000000000001E-2</v>
      </c>
      <c r="J9">
        <v>-7.8333E-2</v>
      </c>
      <c r="K9">
        <v>0.38388600000000001</v>
      </c>
    </row>
    <row r="10" spans="1:11" x14ac:dyDescent="0.35">
      <c r="A10" t="s">
        <v>131</v>
      </c>
      <c r="B10" t="s">
        <v>46</v>
      </c>
      <c r="C10">
        <v>93.199996999999996</v>
      </c>
      <c r="D10">
        <v>1.0846E-2</v>
      </c>
      <c r="E10">
        <v>0.80895300000000003</v>
      </c>
      <c r="F10">
        <v>3.5555999999999997E-2</v>
      </c>
      <c r="G10">
        <v>-4.8980000000000003E-2</v>
      </c>
      <c r="H10">
        <v>0.24765699999999999</v>
      </c>
      <c r="I10">
        <v>1.32419</v>
      </c>
      <c r="J10">
        <v>0.91966999999999999</v>
      </c>
      <c r="K10">
        <v>1.7411760000000001</v>
      </c>
    </row>
    <row r="11" spans="1:11" x14ac:dyDescent="0.35">
      <c r="A11" t="s">
        <v>146</v>
      </c>
      <c r="B11" t="s">
        <v>46</v>
      </c>
      <c r="C11">
        <v>24.1</v>
      </c>
      <c r="D11">
        <v>8.3680000000000004E-3</v>
      </c>
      <c r="E11">
        <v>0.75402599999999997</v>
      </c>
      <c r="F11">
        <v>6.2630000000000003E-3</v>
      </c>
      <c r="G11">
        <v>-0.109057</v>
      </c>
      <c r="H11">
        <v>0.22334999999999999</v>
      </c>
      <c r="I11">
        <v>0.59075900000000003</v>
      </c>
      <c r="J11">
        <v>0.113164</v>
      </c>
      <c r="K11">
        <v>0.91269800000000001</v>
      </c>
    </row>
    <row r="12" spans="1:11" x14ac:dyDescent="0.35">
      <c r="A12" t="s">
        <v>70</v>
      </c>
      <c r="B12" t="s">
        <v>46</v>
      </c>
      <c r="C12">
        <v>29.25</v>
      </c>
      <c r="D12">
        <v>5.1549999999999999E-3</v>
      </c>
      <c r="E12">
        <v>1.0865419999999999</v>
      </c>
      <c r="F12">
        <v>4.8386999999999999E-2</v>
      </c>
      <c r="G12">
        <v>-3.4653000000000003E-2</v>
      </c>
      <c r="H12">
        <v>0.19631899999999999</v>
      </c>
      <c r="I12">
        <v>0.70058100000000001</v>
      </c>
      <c r="J12">
        <v>1.7391E-2</v>
      </c>
      <c r="K12">
        <v>0.75149699999999997</v>
      </c>
    </row>
    <row r="13" spans="1:11" x14ac:dyDescent="0.35">
      <c r="A13" t="s">
        <v>143</v>
      </c>
      <c r="B13" t="s">
        <v>46</v>
      </c>
      <c r="C13">
        <v>35.200001</v>
      </c>
      <c r="D13">
        <v>-1.9498999999999999E-2</v>
      </c>
      <c r="E13">
        <v>0.68478300000000003</v>
      </c>
      <c r="F13">
        <v>-3.4293999999999998E-2</v>
      </c>
      <c r="G13">
        <v>5.7140000000000003E-3</v>
      </c>
      <c r="H13">
        <v>0.40518999999999999</v>
      </c>
      <c r="I13">
        <v>0.40239000000000003</v>
      </c>
      <c r="J13">
        <v>0.19409999999999999</v>
      </c>
      <c r="K13">
        <v>0.61596799999999996</v>
      </c>
    </row>
    <row r="14" spans="1:11" x14ac:dyDescent="0.35">
      <c r="A14" t="s">
        <v>142</v>
      </c>
      <c r="B14" t="s">
        <v>46</v>
      </c>
      <c r="C14">
        <v>30.65</v>
      </c>
      <c r="D14">
        <v>-2.6984000000000001E-2</v>
      </c>
      <c r="E14">
        <v>1.140261</v>
      </c>
      <c r="F14">
        <v>1.634E-3</v>
      </c>
      <c r="G14">
        <v>6.0553999999999997E-2</v>
      </c>
      <c r="H14">
        <v>0.20438999999999999</v>
      </c>
      <c r="I14">
        <v>0.58814200000000005</v>
      </c>
      <c r="J14">
        <v>0.282802</v>
      </c>
    </row>
    <row r="15" spans="1:11" x14ac:dyDescent="0.35">
      <c r="A15" t="s">
        <v>144</v>
      </c>
      <c r="B15" t="s">
        <v>46</v>
      </c>
      <c r="C15">
        <v>17.399999999999999</v>
      </c>
      <c r="D15">
        <v>-2.7932999999999999E-2</v>
      </c>
      <c r="E15">
        <v>0.67887900000000001</v>
      </c>
      <c r="F15">
        <v>-8.1794000000000006E-2</v>
      </c>
      <c r="G15">
        <v>-0.107692</v>
      </c>
      <c r="H15">
        <v>0.18771299999999999</v>
      </c>
      <c r="I15">
        <v>1.3418570000000001</v>
      </c>
      <c r="J15">
        <v>0.48741899999999999</v>
      </c>
      <c r="K15">
        <v>1.6050850000000001</v>
      </c>
    </row>
    <row r="16" spans="1:11" x14ac:dyDescent="0.35">
      <c r="A16" t="s">
        <v>147</v>
      </c>
      <c r="B16" t="s">
        <v>47</v>
      </c>
      <c r="C16">
        <v>27.9</v>
      </c>
      <c r="D16">
        <v>5.6818E-2</v>
      </c>
      <c r="E16">
        <v>0.99640399999999996</v>
      </c>
      <c r="F16">
        <v>7.9303999999999999E-2</v>
      </c>
      <c r="G16">
        <v>1.0869999999999999E-2</v>
      </c>
      <c r="H16">
        <v>0.31603799999999999</v>
      </c>
      <c r="I16">
        <v>0.224521</v>
      </c>
      <c r="J16">
        <v>0.13595499999999999</v>
      </c>
      <c r="K16">
        <v>0.58828599999999998</v>
      </c>
    </row>
    <row r="17" spans="1:11" x14ac:dyDescent="0.35">
      <c r="A17" t="s">
        <v>59</v>
      </c>
      <c r="B17" t="s">
        <v>47</v>
      </c>
      <c r="C17">
        <v>28.5</v>
      </c>
      <c r="D17">
        <v>2.8881E-2</v>
      </c>
      <c r="E17">
        <v>0.79419200000000001</v>
      </c>
      <c r="F17">
        <v>4.3956000000000002E-2</v>
      </c>
      <c r="G17">
        <v>4.2048000000000002E-2</v>
      </c>
      <c r="H17">
        <v>1.252964</v>
      </c>
      <c r="I17">
        <v>2.0411589999999999</v>
      </c>
      <c r="J17">
        <v>0.74418799999999996</v>
      </c>
      <c r="K17">
        <v>2.1700210000000002</v>
      </c>
    </row>
    <row r="18" spans="1:11" x14ac:dyDescent="0.35">
      <c r="A18" t="s">
        <v>150</v>
      </c>
      <c r="B18" t="s">
        <v>47</v>
      </c>
      <c r="C18">
        <v>41.849997999999999</v>
      </c>
      <c r="D18">
        <v>1.7010999999999998E-2</v>
      </c>
      <c r="E18">
        <v>0.95338900000000004</v>
      </c>
      <c r="F18">
        <v>3.0787999999999999E-2</v>
      </c>
      <c r="G18">
        <v>-7.2062000000000001E-2</v>
      </c>
      <c r="H18">
        <v>0.12803200000000001</v>
      </c>
      <c r="I18">
        <v>0.102322</v>
      </c>
      <c r="J18">
        <v>-4.3522999999999999E-2</v>
      </c>
      <c r="K18">
        <v>0.54537000000000002</v>
      </c>
    </row>
    <row r="19" spans="1:11" x14ac:dyDescent="0.35">
      <c r="A19" t="s">
        <v>148</v>
      </c>
      <c r="B19" t="s">
        <v>47</v>
      </c>
      <c r="C19">
        <v>45.099997999999999</v>
      </c>
      <c r="D19">
        <v>1.0078E-2</v>
      </c>
      <c r="E19">
        <v>0.77402300000000002</v>
      </c>
      <c r="F19">
        <v>4.3980999999999999E-2</v>
      </c>
      <c r="G19">
        <v>-1.9564999999999999E-2</v>
      </c>
      <c r="H19">
        <v>0.27761999999999998</v>
      </c>
      <c r="I19">
        <v>0.366234</v>
      </c>
      <c r="J19">
        <v>7.9376000000000002E-2</v>
      </c>
      <c r="K19">
        <v>0.46033299999999999</v>
      </c>
    </row>
    <row r="20" spans="1:11" x14ac:dyDescent="0.35">
      <c r="A20" t="s">
        <v>152</v>
      </c>
      <c r="B20" t="s">
        <v>47</v>
      </c>
      <c r="C20">
        <v>40.599997999999999</v>
      </c>
      <c r="D20">
        <v>7.4440000000000001E-3</v>
      </c>
      <c r="E20">
        <v>0.81773700000000005</v>
      </c>
      <c r="F20">
        <v>9.9500000000000005E-3</v>
      </c>
      <c r="G20">
        <v>-8.7639999999999996E-2</v>
      </c>
      <c r="H20">
        <v>0.28888900000000001</v>
      </c>
      <c r="I20">
        <v>9.4339999999999993E-2</v>
      </c>
      <c r="J20">
        <v>-0.16394900000000001</v>
      </c>
      <c r="K20">
        <v>0.68229799999999996</v>
      </c>
    </row>
    <row r="21" spans="1:11" x14ac:dyDescent="0.35">
      <c r="A21" t="s">
        <v>151</v>
      </c>
      <c r="B21" t="s">
        <v>47</v>
      </c>
      <c r="C21">
        <v>47</v>
      </c>
      <c r="D21">
        <v>1.065E-3</v>
      </c>
      <c r="E21">
        <v>0.91481299999999999</v>
      </c>
      <c r="F21">
        <v>2.8445999999999999E-2</v>
      </c>
      <c r="G21">
        <v>-6.7460000000000006E-2</v>
      </c>
      <c r="H21">
        <v>0.160494</v>
      </c>
      <c r="I21">
        <v>6.4881999999999995E-2</v>
      </c>
      <c r="J21">
        <v>-0.154978</v>
      </c>
      <c r="K21">
        <v>0.29899500000000001</v>
      </c>
    </row>
    <row r="22" spans="1:11" x14ac:dyDescent="0.35">
      <c r="A22" t="s">
        <v>149</v>
      </c>
      <c r="B22" t="s">
        <v>47</v>
      </c>
      <c r="C22">
        <v>40.349997999999999</v>
      </c>
      <c r="D22">
        <v>-7.3800000000000003E-3</v>
      </c>
      <c r="E22">
        <v>0.73724900000000004</v>
      </c>
      <c r="F22">
        <v>-8.6E-3</v>
      </c>
      <c r="G22">
        <v>-7.2414000000000006E-2</v>
      </c>
      <c r="H22">
        <v>0.53130900000000003</v>
      </c>
      <c r="I22">
        <v>0.62080000000000002</v>
      </c>
      <c r="J22">
        <v>0.24220700000000001</v>
      </c>
      <c r="K22">
        <v>1.0982000000000001</v>
      </c>
    </row>
    <row r="23" spans="1:11" x14ac:dyDescent="0.35">
      <c r="A23" t="s">
        <v>153</v>
      </c>
      <c r="B23" t="s">
        <v>45</v>
      </c>
      <c r="C23">
        <v>118.699997</v>
      </c>
      <c r="D23">
        <v>4.5815000000000002E-2</v>
      </c>
      <c r="E23">
        <v>0.74353800000000003</v>
      </c>
      <c r="F23">
        <v>7.3236999999999997E-2</v>
      </c>
      <c r="G23">
        <v>-7.8416E-2</v>
      </c>
      <c r="H23">
        <v>7.2266999999999998E-2</v>
      </c>
      <c r="I23">
        <v>-0.145428</v>
      </c>
      <c r="J23">
        <v>-0.22922100000000001</v>
      </c>
      <c r="K23">
        <v>1.1796059999999999</v>
      </c>
    </row>
    <row r="24" spans="1:11" x14ac:dyDescent="0.35">
      <c r="A24" t="s">
        <v>154</v>
      </c>
      <c r="B24" t="s">
        <v>117</v>
      </c>
      <c r="C24">
        <v>25.4</v>
      </c>
      <c r="D24">
        <v>-7.8130000000000005E-3</v>
      </c>
      <c r="E24">
        <v>0.73244600000000004</v>
      </c>
      <c r="F24">
        <v>-7.8130000000000005E-3</v>
      </c>
      <c r="G24">
        <v>-5.2239000000000001E-2</v>
      </c>
      <c r="H24">
        <v>5.3941999999999997E-2</v>
      </c>
      <c r="I24">
        <v>0.14932100000000001</v>
      </c>
      <c r="J24">
        <v>1.7732000000000001E-2</v>
      </c>
      <c r="K24">
        <v>0.46622400000000003</v>
      </c>
    </row>
    <row r="25" spans="1:11" x14ac:dyDescent="0.35">
      <c r="A25" t="s">
        <v>63</v>
      </c>
      <c r="B25" t="s">
        <v>129</v>
      </c>
      <c r="C25">
        <v>66.300003000000004</v>
      </c>
      <c r="D25">
        <v>7.2085999999999997E-2</v>
      </c>
      <c r="E25">
        <v>1.3334729999999999</v>
      </c>
      <c r="F25">
        <v>8.8120000000000004E-2</v>
      </c>
      <c r="G25">
        <v>6.5805000000000002E-2</v>
      </c>
      <c r="H25">
        <v>0.17605999999999999</v>
      </c>
      <c r="I25">
        <v>-0.13037099999999999</v>
      </c>
      <c r="J25">
        <v>-0.20914199999999999</v>
      </c>
      <c r="K25">
        <v>0.71871499999999999</v>
      </c>
    </row>
    <row r="26" spans="1:11" x14ac:dyDescent="0.35">
      <c r="A26" t="s">
        <v>132</v>
      </c>
      <c r="B26" t="s">
        <v>129</v>
      </c>
      <c r="C26">
        <v>32.75</v>
      </c>
      <c r="D26">
        <v>-3.0439999999999998E-3</v>
      </c>
      <c r="E26">
        <v>0.818828</v>
      </c>
      <c r="F26">
        <v>-6.0699999999999999E-3</v>
      </c>
      <c r="G26">
        <v>-6.2947000000000003E-2</v>
      </c>
      <c r="H26">
        <v>0.117114</v>
      </c>
      <c r="I26">
        <v>0.43794699999999998</v>
      </c>
      <c r="J26">
        <v>0.123153</v>
      </c>
      <c r="K26">
        <v>2.645321</v>
      </c>
    </row>
    <row r="27" spans="1:11" x14ac:dyDescent="0.35">
      <c r="A27" t="s">
        <v>155</v>
      </c>
      <c r="B27" t="s">
        <v>129</v>
      </c>
      <c r="C27">
        <v>123.900002</v>
      </c>
      <c r="D27">
        <v>-2.6709E-2</v>
      </c>
      <c r="E27">
        <v>0.91706900000000002</v>
      </c>
      <c r="F27">
        <v>2.2277000000000002E-2</v>
      </c>
      <c r="G27">
        <v>-4.4719000000000002E-2</v>
      </c>
      <c r="H27">
        <v>0.41924400000000001</v>
      </c>
      <c r="I27">
        <v>0.237762</v>
      </c>
      <c r="J27">
        <v>3.5952999999999999E-2</v>
      </c>
      <c r="K27">
        <v>0.27732000000000001</v>
      </c>
    </row>
    <row r="28" spans="1:11" x14ac:dyDescent="0.35">
      <c r="A28" t="s">
        <v>156</v>
      </c>
      <c r="B28" t="s">
        <v>82</v>
      </c>
      <c r="C28">
        <v>37.349997999999999</v>
      </c>
      <c r="D28">
        <v>2.0492E-2</v>
      </c>
      <c r="E28">
        <v>0.88288299999999997</v>
      </c>
      <c r="F28">
        <v>3.0345E-2</v>
      </c>
      <c r="G28">
        <v>-3.2383000000000002E-2</v>
      </c>
      <c r="H28">
        <v>3.3195000000000002E-2</v>
      </c>
      <c r="I28">
        <v>1.7179E-2</v>
      </c>
      <c r="J28">
        <v>-0.25334699999999999</v>
      </c>
      <c r="K28">
        <v>0.16604099999999999</v>
      </c>
    </row>
    <row r="29" spans="1:11" x14ac:dyDescent="0.35">
      <c r="A29" t="s">
        <v>60</v>
      </c>
      <c r="B29" t="s">
        <v>120</v>
      </c>
      <c r="C29">
        <v>28.4</v>
      </c>
      <c r="D29">
        <v>0.17766899999999999</v>
      </c>
      <c r="E29">
        <v>0.92041899999999999</v>
      </c>
      <c r="F29">
        <v>0.18901999999999999</v>
      </c>
      <c r="G29">
        <v>0.16241</v>
      </c>
      <c r="H29">
        <v>0.34693099999999999</v>
      </c>
      <c r="I29">
        <v>0.46205400000000002</v>
      </c>
      <c r="J29">
        <v>0.35552800000000001</v>
      </c>
      <c r="K29">
        <v>0.74406899999999998</v>
      </c>
    </row>
    <row r="30" spans="1:11" x14ac:dyDescent="0.35">
      <c r="A30" t="s">
        <v>159</v>
      </c>
      <c r="B30" t="s">
        <v>120</v>
      </c>
      <c r="C30">
        <v>41.200001</v>
      </c>
      <c r="D30">
        <v>0.13342499999999999</v>
      </c>
      <c r="E30">
        <v>1.27667</v>
      </c>
      <c r="F30">
        <v>0.14127400000000001</v>
      </c>
      <c r="G30">
        <v>8.7070999999999996E-2</v>
      </c>
      <c r="H30">
        <v>0.237237</v>
      </c>
      <c r="I30">
        <v>0.22528000000000001</v>
      </c>
      <c r="J30">
        <v>4.3540000000000002E-2</v>
      </c>
      <c r="K30">
        <v>0.53976500000000005</v>
      </c>
    </row>
    <row r="31" spans="1:11" x14ac:dyDescent="0.35">
      <c r="A31" t="s">
        <v>160</v>
      </c>
      <c r="B31" t="s">
        <v>120</v>
      </c>
      <c r="C31">
        <v>45.799999</v>
      </c>
      <c r="D31">
        <v>4.9255E-2</v>
      </c>
      <c r="E31">
        <v>1.2296819999999999</v>
      </c>
      <c r="F31">
        <v>6.8845000000000003E-2</v>
      </c>
      <c r="G31">
        <v>-5.5669999999999997E-2</v>
      </c>
      <c r="H31">
        <v>7.6381000000000004E-2</v>
      </c>
      <c r="I31">
        <v>0.199269</v>
      </c>
      <c r="J31">
        <v>-2.0133000000000002E-2</v>
      </c>
      <c r="K31">
        <v>1.116357</v>
      </c>
    </row>
    <row r="32" spans="1:11" x14ac:dyDescent="0.35">
      <c r="A32" t="s">
        <v>73</v>
      </c>
      <c r="B32" t="s">
        <v>120</v>
      </c>
      <c r="C32">
        <v>106.400002</v>
      </c>
      <c r="D32">
        <v>3.1008000000000001E-2</v>
      </c>
      <c r="E32">
        <v>1.178682</v>
      </c>
      <c r="F32">
        <v>4.0078000000000003E-2</v>
      </c>
      <c r="G32">
        <v>-1.1152E-2</v>
      </c>
      <c r="H32">
        <v>6.9347000000000006E-2</v>
      </c>
      <c r="I32">
        <v>-8.7479000000000001E-2</v>
      </c>
      <c r="J32">
        <v>-0.18431500000000001</v>
      </c>
      <c r="K32">
        <v>0.244895</v>
      </c>
    </row>
    <row r="33" spans="1:11" x14ac:dyDescent="0.35">
      <c r="A33" t="s">
        <v>161</v>
      </c>
      <c r="B33" t="s">
        <v>120</v>
      </c>
      <c r="C33">
        <v>36.5</v>
      </c>
      <c r="D33">
        <v>2.9618999999999999E-2</v>
      </c>
      <c r="E33">
        <v>0.77294799999999997</v>
      </c>
      <c r="F33">
        <v>2.3843E-2</v>
      </c>
      <c r="G33">
        <v>-7.1247000000000005E-2</v>
      </c>
      <c r="H33">
        <v>3.9885999999999998E-2</v>
      </c>
      <c r="I33">
        <v>-0.18432699999999999</v>
      </c>
      <c r="J33">
        <v>-0.220748</v>
      </c>
      <c r="K33">
        <v>1.373874</v>
      </c>
    </row>
    <row r="34" spans="1:11" x14ac:dyDescent="0.35">
      <c r="A34" t="s">
        <v>157</v>
      </c>
      <c r="B34" t="s">
        <v>120</v>
      </c>
      <c r="C34">
        <v>30.450001</v>
      </c>
      <c r="D34">
        <v>1.8395000000000002E-2</v>
      </c>
      <c r="E34">
        <v>0.98241599999999996</v>
      </c>
      <c r="F34">
        <v>4.9509999999999997E-3</v>
      </c>
      <c r="G34">
        <v>-6.0185000000000002E-2</v>
      </c>
      <c r="H34">
        <v>5.1812999999999998E-2</v>
      </c>
      <c r="I34">
        <v>-1.639E-3</v>
      </c>
      <c r="J34">
        <v>-0.21196799999999999</v>
      </c>
      <c r="K34">
        <v>0.51395299999999999</v>
      </c>
    </row>
    <row r="35" spans="1:11" x14ac:dyDescent="0.35">
      <c r="A35" t="s">
        <v>158</v>
      </c>
      <c r="B35" t="s">
        <v>120</v>
      </c>
      <c r="C35">
        <v>33.400002000000001</v>
      </c>
      <c r="D35">
        <v>1.5198E-2</v>
      </c>
      <c r="E35">
        <v>0.76156500000000005</v>
      </c>
      <c r="F35">
        <v>2.4539999999999999E-2</v>
      </c>
      <c r="G35">
        <v>6.0239999999999998E-3</v>
      </c>
      <c r="H35">
        <v>0.21897800000000001</v>
      </c>
      <c r="I35">
        <v>0.74248000000000003</v>
      </c>
      <c r="J35">
        <v>0.44356099999999998</v>
      </c>
      <c r="K35">
        <v>2.8643369999999999</v>
      </c>
    </row>
    <row r="36" spans="1:11" x14ac:dyDescent="0.35">
      <c r="A36" t="s">
        <v>67</v>
      </c>
      <c r="B36" t="s">
        <v>80</v>
      </c>
      <c r="C36">
        <v>30.549999</v>
      </c>
      <c r="D36">
        <v>9.8920999999999995E-2</v>
      </c>
      <c r="E36">
        <v>1.0528709999999999</v>
      </c>
      <c r="F36">
        <v>0.11293300000000001</v>
      </c>
      <c r="G36">
        <v>5.8924999999999998E-2</v>
      </c>
      <c r="H36">
        <v>0.18410899999999999</v>
      </c>
      <c r="I36">
        <v>0.39691799999999999</v>
      </c>
      <c r="J36">
        <v>0.34093499999999999</v>
      </c>
      <c r="K36">
        <v>0.92527300000000001</v>
      </c>
    </row>
    <row r="37" spans="1:11" x14ac:dyDescent="0.35">
      <c r="A37" t="s">
        <v>66</v>
      </c>
      <c r="B37" t="s">
        <v>80</v>
      </c>
      <c r="C37">
        <v>37.650002000000001</v>
      </c>
      <c r="D37">
        <v>6.5063999999999997E-2</v>
      </c>
      <c r="E37">
        <v>1.1769400000000001</v>
      </c>
      <c r="F37">
        <v>0.102489</v>
      </c>
      <c r="G37">
        <v>3.1507E-2</v>
      </c>
      <c r="H37">
        <v>0.117211</v>
      </c>
      <c r="I37">
        <v>0.52738300000000005</v>
      </c>
      <c r="J37">
        <v>0.49404799999999999</v>
      </c>
      <c r="K37">
        <v>1.4416150000000001</v>
      </c>
    </row>
    <row r="38" spans="1:11" x14ac:dyDescent="0.35">
      <c r="A38" t="s">
        <v>162</v>
      </c>
      <c r="B38" t="s">
        <v>80</v>
      </c>
      <c r="C38">
        <v>24.25</v>
      </c>
      <c r="D38">
        <v>4.0772999999999997E-2</v>
      </c>
      <c r="E38">
        <v>1.1754389999999999</v>
      </c>
      <c r="F38">
        <v>5.4348E-2</v>
      </c>
      <c r="G38">
        <v>1.2526000000000001E-2</v>
      </c>
      <c r="H38">
        <v>0.141176</v>
      </c>
      <c r="I38">
        <v>0.13372800000000001</v>
      </c>
      <c r="J38">
        <v>9.5224000000000003E-2</v>
      </c>
      <c r="K38">
        <v>0.44268099999999999</v>
      </c>
    </row>
    <row r="39" spans="1:11" x14ac:dyDescent="0.35">
      <c r="A39" t="s">
        <v>163</v>
      </c>
      <c r="B39" t="s">
        <v>80</v>
      </c>
      <c r="C39">
        <v>47.150002000000001</v>
      </c>
      <c r="D39">
        <v>3.2858999999999999E-2</v>
      </c>
      <c r="E39">
        <v>0.69764800000000005</v>
      </c>
      <c r="F39">
        <v>2.5000000000000001E-2</v>
      </c>
      <c r="G39">
        <v>-7.3680000000000004E-3</v>
      </c>
      <c r="H39">
        <v>0.13477700000000001</v>
      </c>
      <c r="I39">
        <v>0.24079</v>
      </c>
      <c r="J39">
        <v>0.21208199999999999</v>
      </c>
      <c r="K39">
        <v>0.74306799999999995</v>
      </c>
    </row>
    <row r="40" spans="1:11" x14ac:dyDescent="0.35">
      <c r="A40" t="s">
        <v>72</v>
      </c>
      <c r="B40" t="s">
        <v>80</v>
      </c>
      <c r="C40">
        <v>19.899999999999999</v>
      </c>
      <c r="D40">
        <v>2.8424000000000001E-2</v>
      </c>
      <c r="E40">
        <v>0.69190200000000002</v>
      </c>
      <c r="F40">
        <v>1.7902999999999999E-2</v>
      </c>
      <c r="G40">
        <v>1.0152E-2</v>
      </c>
      <c r="H40">
        <v>0.24648300000000001</v>
      </c>
      <c r="I40">
        <v>0.197245</v>
      </c>
      <c r="J40">
        <v>0.136574</v>
      </c>
      <c r="K40">
        <v>0.48773499999999997</v>
      </c>
    </row>
    <row r="41" spans="1:11" x14ac:dyDescent="0.35">
      <c r="A41" t="s">
        <v>68</v>
      </c>
      <c r="B41" t="s">
        <v>80</v>
      </c>
      <c r="C41">
        <v>26.6</v>
      </c>
      <c r="D41">
        <v>-1.6636000000000001E-2</v>
      </c>
      <c r="E41">
        <v>0.72903799999999996</v>
      </c>
      <c r="F41">
        <v>-2.2058999999999999E-2</v>
      </c>
      <c r="G41">
        <v>-0.101351</v>
      </c>
      <c r="H41">
        <v>0.1875</v>
      </c>
      <c r="I41">
        <v>0.38181799999999999</v>
      </c>
      <c r="J41">
        <v>0.20362</v>
      </c>
      <c r="K41">
        <v>0.78029999999999999</v>
      </c>
    </row>
    <row r="42" spans="1:11" x14ac:dyDescent="0.35">
      <c r="A42" t="s">
        <v>56</v>
      </c>
      <c r="B42" t="s">
        <v>81</v>
      </c>
      <c r="C42">
        <v>27.75</v>
      </c>
      <c r="D42">
        <v>9.6837999999999994E-2</v>
      </c>
      <c r="E42">
        <v>1.426574</v>
      </c>
      <c r="F42">
        <v>0.1167</v>
      </c>
      <c r="G42">
        <v>2.7778000000000001E-2</v>
      </c>
      <c r="H42">
        <v>0.230599</v>
      </c>
      <c r="I42">
        <v>0.24719099999999999</v>
      </c>
      <c r="J42">
        <v>0.11185299999999999</v>
      </c>
      <c r="K42">
        <v>0.354159</v>
      </c>
    </row>
    <row r="43" spans="1:11" x14ac:dyDescent="0.35">
      <c r="A43" t="s">
        <v>64</v>
      </c>
      <c r="B43" t="s">
        <v>118</v>
      </c>
      <c r="C43">
        <v>58.700001</v>
      </c>
      <c r="D43">
        <v>2.9825000000000001E-2</v>
      </c>
      <c r="E43">
        <v>1.2880100000000001</v>
      </c>
      <c r="F43">
        <v>4.0779999999999997E-2</v>
      </c>
      <c r="G43">
        <v>-4.2414E-2</v>
      </c>
      <c r="H43">
        <v>6.5964999999999996E-2</v>
      </c>
      <c r="I43">
        <v>-6.8304000000000004E-2</v>
      </c>
      <c r="J43">
        <v>-0.16707</v>
      </c>
      <c r="K43">
        <v>8.6646000000000001E-2</v>
      </c>
    </row>
    <row r="44" spans="1:11" x14ac:dyDescent="0.35">
      <c r="A44" t="s">
        <v>165</v>
      </c>
      <c r="B44" t="s">
        <v>122</v>
      </c>
      <c r="C44">
        <v>13.6</v>
      </c>
      <c r="D44">
        <v>4.6154000000000001E-2</v>
      </c>
      <c r="E44">
        <v>1.070549</v>
      </c>
      <c r="F44">
        <v>6.25E-2</v>
      </c>
      <c r="G44">
        <v>0</v>
      </c>
      <c r="H44">
        <v>0.156275</v>
      </c>
      <c r="I44">
        <v>0.22575100000000001</v>
      </c>
      <c r="J44">
        <v>-8.5732000000000003E-2</v>
      </c>
      <c r="K44">
        <v>0.45565699999999998</v>
      </c>
    </row>
    <row r="45" spans="1:11" x14ac:dyDescent="0.35">
      <c r="A45" t="s">
        <v>166</v>
      </c>
      <c r="B45" t="s">
        <v>122</v>
      </c>
      <c r="C45">
        <v>83</v>
      </c>
      <c r="D45">
        <v>2.2168E-2</v>
      </c>
      <c r="E45">
        <v>0.88408200000000003</v>
      </c>
      <c r="F45">
        <v>1.8405000000000001E-2</v>
      </c>
      <c r="G45">
        <v>-6.2147000000000001E-2</v>
      </c>
      <c r="H45">
        <v>5.7325000000000001E-2</v>
      </c>
      <c r="I45">
        <v>0.206395</v>
      </c>
      <c r="J45">
        <v>7.8720999999999999E-2</v>
      </c>
      <c r="K45">
        <v>0.47029900000000002</v>
      </c>
    </row>
    <row r="46" spans="1:11" x14ac:dyDescent="0.35">
      <c r="A46" t="s">
        <v>164</v>
      </c>
      <c r="B46" t="s">
        <v>122</v>
      </c>
      <c r="C46">
        <v>17.600000000000001</v>
      </c>
      <c r="D46">
        <v>-5.6499999999999996E-3</v>
      </c>
      <c r="E46">
        <v>0.53834599999999999</v>
      </c>
      <c r="F46">
        <v>-3.8251E-2</v>
      </c>
      <c r="G46">
        <v>-2.7623999999999999E-2</v>
      </c>
      <c r="H46">
        <v>0.466667</v>
      </c>
      <c r="I46">
        <v>0.16519500000000001</v>
      </c>
      <c r="J46">
        <v>-0.15847</v>
      </c>
      <c r="K46">
        <v>0.245003</v>
      </c>
    </row>
    <row r="47" spans="1:11" x14ac:dyDescent="0.35">
      <c r="A47" t="s">
        <v>167</v>
      </c>
      <c r="B47" t="s">
        <v>122</v>
      </c>
      <c r="C47">
        <v>40</v>
      </c>
      <c r="D47">
        <v>-9.9010000000000001E-3</v>
      </c>
      <c r="E47">
        <v>0.73035799999999995</v>
      </c>
      <c r="F47">
        <v>7.5570000000000003E-3</v>
      </c>
      <c r="G47">
        <v>-5.6604000000000002E-2</v>
      </c>
      <c r="H47">
        <v>9.5890000000000003E-2</v>
      </c>
      <c r="I47">
        <v>0.197605</v>
      </c>
      <c r="J47">
        <v>-0.223827</v>
      </c>
      <c r="K47">
        <v>0.52934800000000004</v>
      </c>
    </row>
    <row r="48" spans="1:11" x14ac:dyDescent="0.35">
      <c r="A48" t="s">
        <v>62</v>
      </c>
      <c r="B48" t="s">
        <v>122</v>
      </c>
      <c r="C48">
        <v>26.1</v>
      </c>
      <c r="D48">
        <v>-1.8797000000000001E-2</v>
      </c>
      <c r="E48">
        <v>0.67087600000000003</v>
      </c>
      <c r="F48">
        <v>1.1627999999999999E-2</v>
      </c>
      <c r="G48">
        <v>-1.8797000000000001E-2</v>
      </c>
      <c r="H48">
        <v>0.15742800000000001</v>
      </c>
      <c r="I48">
        <v>0.60472999999999999</v>
      </c>
      <c r="J48">
        <v>0.222834</v>
      </c>
      <c r="K48">
        <v>0.78085800000000005</v>
      </c>
    </row>
  </sheetData>
  <phoneticPr fontId="8" type="noConversion"/>
  <pageMargins left="0.7" right="0.7" top="0.75" bottom="0.75" header="0.3" footer="0.3"/>
  <pageSetup scale="48"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44329-40E5-42E1-811A-0453DA70F7E3}">
  <dimension ref="A1:J34"/>
  <sheetViews>
    <sheetView view="pageBreakPreview" zoomScale="60" zoomScaleNormal="100" workbookViewId="0">
      <selection activeCell="N51" sqref="N51"/>
    </sheetView>
  </sheetViews>
  <sheetFormatPr defaultRowHeight="14.5" x14ac:dyDescent="0.35"/>
  <cols>
    <col min="1" max="1" width="8.54296875" bestFit="1" customWidth="1"/>
    <col min="2" max="2" width="14.90625" bestFit="1" customWidth="1"/>
    <col min="3" max="4" width="12.6328125" bestFit="1" customWidth="1"/>
    <col min="5" max="5" width="11.7265625" bestFit="1" customWidth="1"/>
    <col min="6" max="6" width="12.6328125" bestFit="1" customWidth="1"/>
    <col min="7" max="7" width="13.26953125" bestFit="1" customWidth="1"/>
    <col min="8" max="8" width="14.1796875" bestFit="1" customWidth="1"/>
    <col min="9" max="9" width="16.1796875" bestFit="1" customWidth="1"/>
    <col min="10" max="10" width="15.26953125" bestFit="1" customWidth="1"/>
    <col min="23" max="23" width="10.1796875" customWidth="1"/>
  </cols>
  <sheetData>
    <row r="1" spans="1:10" x14ac:dyDescent="0.35">
      <c r="A1" t="s">
        <v>23</v>
      </c>
      <c r="B1" t="s">
        <v>12</v>
      </c>
      <c r="C1" t="s">
        <v>104</v>
      </c>
      <c r="D1" t="s">
        <v>105</v>
      </c>
      <c r="E1" t="s">
        <v>106</v>
      </c>
      <c r="F1" t="s">
        <v>107</v>
      </c>
      <c r="G1" t="s">
        <v>108</v>
      </c>
      <c r="H1" t="s">
        <v>109</v>
      </c>
      <c r="I1" t="s">
        <v>110</v>
      </c>
      <c r="J1" t="s">
        <v>111</v>
      </c>
    </row>
    <row r="2" spans="1:10" x14ac:dyDescent="0.35">
      <c r="A2" t="s">
        <v>22</v>
      </c>
      <c r="B2" t="s">
        <v>112</v>
      </c>
      <c r="C2">
        <v>7789668.8233298026</v>
      </c>
      <c r="D2">
        <v>8031662.0287238155</v>
      </c>
      <c r="E2">
        <v>267540.58398556063</v>
      </c>
      <c r="F2">
        <v>25547.378591547389</v>
      </c>
      <c r="G2">
        <v>241993.20539401317</v>
      </c>
      <c r="H2">
        <v>3.1065917034784733E-2</v>
      </c>
      <c r="I2" t="s">
        <v>113</v>
      </c>
      <c r="J2">
        <v>1</v>
      </c>
    </row>
    <row r="3" spans="1:10" x14ac:dyDescent="0.35">
      <c r="A3" t="s">
        <v>114</v>
      </c>
      <c r="B3" t="s">
        <v>80</v>
      </c>
      <c r="C3">
        <v>2554653.7449390525</v>
      </c>
      <c r="D3">
        <v>2650640.6405984722</v>
      </c>
      <c r="E3">
        <v>267540.58398556063</v>
      </c>
      <c r="F3">
        <v>25547.378591547389</v>
      </c>
      <c r="G3">
        <v>95986.895659419795</v>
      </c>
      <c r="H3">
        <v>3.7573348579852145E-2</v>
      </c>
      <c r="I3" t="s">
        <v>115</v>
      </c>
      <c r="J3">
        <v>0.32750200593505024</v>
      </c>
    </row>
    <row r="4" spans="1:10" x14ac:dyDescent="0.35">
      <c r="A4" t="s">
        <v>114</v>
      </c>
      <c r="B4" t="s">
        <v>46</v>
      </c>
      <c r="C4">
        <v>1275654.7257598047</v>
      </c>
      <c r="D4">
        <v>1305356.8161535428</v>
      </c>
      <c r="E4">
        <v>267540.58398556063</v>
      </c>
      <c r="F4">
        <v>25547.378591547389</v>
      </c>
      <c r="G4">
        <v>29702.090393738115</v>
      </c>
      <c r="H4">
        <v>2.3283800697753054E-2</v>
      </c>
      <c r="I4" t="s">
        <v>115</v>
      </c>
      <c r="J4">
        <v>0.10134189794957493</v>
      </c>
    </row>
    <row r="5" spans="1:10" x14ac:dyDescent="0.35">
      <c r="A5" t="s">
        <v>114</v>
      </c>
      <c r="B5" t="s">
        <v>48</v>
      </c>
      <c r="C5">
        <v>478580.51574507472</v>
      </c>
      <c r="D5">
        <v>502843.73337495024</v>
      </c>
      <c r="E5">
        <v>267540.58398556063</v>
      </c>
      <c r="F5">
        <v>25547.378591547389</v>
      </c>
      <c r="G5">
        <v>24263.217629875526</v>
      </c>
      <c r="H5">
        <v>5.0698298053570991E-2</v>
      </c>
      <c r="I5" t="s">
        <v>115</v>
      </c>
      <c r="J5">
        <v>8.2784763374552303E-2</v>
      </c>
    </row>
    <row r="6" spans="1:10" x14ac:dyDescent="0.35">
      <c r="A6" t="s">
        <v>114</v>
      </c>
      <c r="B6" t="s">
        <v>81</v>
      </c>
      <c r="C6">
        <v>226933.27097738505</v>
      </c>
      <c r="D6">
        <v>246895.99571976392</v>
      </c>
      <c r="E6">
        <v>267540.58398556063</v>
      </c>
      <c r="F6">
        <v>25547.378591547389</v>
      </c>
      <c r="G6">
        <v>19962.724742378865</v>
      </c>
      <c r="H6">
        <v>8.7967377618984058E-2</v>
      </c>
      <c r="I6" t="s">
        <v>115</v>
      </c>
      <c r="J6">
        <v>6.8111718293878784E-2</v>
      </c>
    </row>
    <row r="7" spans="1:10" x14ac:dyDescent="0.35">
      <c r="A7" t="s">
        <v>114</v>
      </c>
      <c r="B7" t="s">
        <v>116</v>
      </c>
      <c r="C7">
        <v>553170.54305221222</v>
      </c>
      <c r="D7">
        <v>567393.82254547405</v>
      </c>
      <c r="E7">
        <v>267540.58398556063</v>
      </c>
      <c r="F7">
        <v>25547.378591547389</v>
      </c>
      <c r="G7">
        <v>14223.279493261882</v>
      </c>
      <c r="H7">
        <v>2.5712286512550853E-2</v>
      </c>
      <c r="I7" t="s">
        <v>115</v>
      </c>
      <c r="J7">
        <v>4.8529046939346426E-2</v>
      </c>
    </row>
    <row r="8" spans="1:10" x14ac:dyDescent="0.35">
      <c r="A8" t="s">
        <v>114</v>
      </c>
      <c r="B8" t="s">
        <v>129</v>
      </c>
      <c r="C8">
        <v>410470.80153622932</v>
      </c>
      <c r="D8">
        <v>424152.67165827128</v>
      </c>
      <c r="E8">
        <v>267540.58398556063</v>
      </c>
      <c r="F8">
        <v>25547.378591547389</v>
      </c>
      <c r="G8">
        <v>13681.870122041961</v>
      </c>
      <c r="H8">
        <v>3.3332139754730788E-2</v>
      </c>
      <c r="I8" t="s">
        <v>115</v>
      </c>
      <c r="J8">
        <v>4.6681787957915263E-2</v>
      </c>
    </row>
    <row r="9" spans="1:10" x14ac:dyDescent="0.35">
      <c r="A9" t="s">
        <v>114</v>
      </c>
      <c r="B9" t="s">
        <v>120</v>
      </c>
      <c r="C9">
        <v>271421.5658788252</v>
      </c>
      <c r="D9">
        <v>280744.30168021831</v>
      </c>
      <c r="E9">
        <v>267540.58398556063</v>
      </c>
      <c r="F9">
        <v>25547.378591547389</v>
      </c>
      <c r="G9">
        <v>9322.7358013930898</v>
      </c>
      <c r="H9">
        <v>3.4347807887731355E-2</v>
      </c>
      <c r="I9" t="s">
        <v>115</v>
      </c>
      <c r="J9">
        <v>3.1808661534300946E-2</v>
      </c>
    </row>
    <row r="10" spans="1:10" x14ac:dyDescent="0.35">
      <c r="A10" t="s">
        <v>114</v>
      </c>
      <c r="B10" t="s">
        <v>47</v>
      </c>
      <c r="C10">
        <v>332159.86230563547</v>
      </c>
      <c r="D10">
        <v>339896.9312018425</v>
      </c>
      <c r="E10">
        <v>267540.58398556063</v>
      </c>
      <c r="F10">
        <v>25547.378591547389</v>
      </c>
      <c r="G10">
        <v>7737.0688962069908</v>
      </c>
      <c r="H10">
        <v>2.3293208404234576E-2</v>
      </c>
      <c r="I10" t="s">
        <v>115</v>
      </c>
      <c r="J10">
        <v>2.639845331133809E-2</v>
      </c>
    </row>
    <row r="11" spans="1:10" x14ac:dyDescent="0.35">
      <c r="A11" t="s">
        <v>114</v>
      </c>
      <c r="B11" t="s">
        <v>82</v>
      </c>
      <c r="C11">
        <v>154602.64214217378</v>
      </c>
      <c r="D11">
        <v>162003.07676320011</v>
      </c>
      <c r="E11">
        <v>267540.58398556063</v>
      </c>
      <c r="F11">
        <v>25547.378591547389</v>
      </c>
      <c r="G11">
        <v>7400.4346210263302</v>
      </c>
      <c r="H11">
        <v>4.7867452447680911E-2</v>
      </c>
      <c r="I11" t="s">
        <v>115</v>
      </c>
      <c r="J11">
        <v>2.524987568904118E-2</v>
      </c>
    </row>
    <row r="12" spans="1:10" x14ac:dyDescent="0.35">
      <c r="A12" t="s">
        <v>114</v>
      </c>
      <c r="B12" t="s">
        <v>121</v>
      </c>
      <c r="C12">
        <v>143116.70052839431</v>
      </c>
      <c r="D12">
        <v>149686.60939682016</v>
      </c>
      <c r="E12">
        <v>267540.58398556063</v>
      </c>
      <c r="F12">
        <v>25547.378591547389</v>
      </c>
      <c r="G12">
        <v>6569.9088684258486</v>
      </c>
      <c r="H12">
        <v>4.590595537885795E-2</v>
      </c>
      <c r="I12" t="s">
        <v>115</v>
      </c>
      <c r="J12">
        <v>2.2416167524100836E-2</v>
      </c>
    </row>
    <row r="13" spans="1:10" x14ac:dyDescent="0.35">
      <c r="A13" t="s">
        <v>114</v>
      </c>
      <c r="B13" t="s">
        <v>122</v>
      </c>
      <c r="C13">
        <v>168428.73563302844</v>
      </c>
      <c r="D13">
        <v>172657.54502890076</v>
      </c>
      <c r="E13">
        <v>267540.58398556063</v>
      </c>
      <c r="F13">
        <v>25547.378591547389</v>
      </c>
      <c r="G13">
        <v>4228.8093958723193</v>
      </c>
      <c r="H13">
        <v>2.5107410442633874E-2</v>
      </c>
      <c r="I13" t="s">
        <v>115</v>
      </c>
      <c r="J13">
        <v>1.4428464951916166E-2</v>
      </c>
    </row>
    <row r="14" spans="1:10" x14ac:dyDescent="0.35">
      <c r="A14" t="s">
        <v>114</v>
      </c>
      <c r="B14" t="s">
        <v>45</v>
      </c>
      <c r="C14">
        <v>231065.56583799492</v>
      </c>
      <c r="D14">
        <v>234264.32439407508</v>
      </c>
      <c r="E14">
        <v>267540.58398556063</v>
      </c>
      <c r="F14">
        <v>25547.378591547389</v>
      </c>
      <c r="G14">
        <v>3198.7585560801385</v>
      </c>
      <c r="H14">
        <v>1.3843510366762681E-2</v>
      </c>
      <c r="I14" t="s">
        <v>115</v>
      </c>
      <c r="J14">
        <v>1.0913988169127153E-2</v>
      </c>
    </row>
    <row r="15" spans="1:10" x14ac:dyDescent="0.35">
      <c r="A15" t="s">
        <v>114</v>
      </c>
      <c r="B15" t="s">
        <v>127</v>
      </c>
      <c r="C15">
        <v>73284.102208609955</v>
      </c>
      <c r="D15">
        <v>75883.537703366077</v>
      </c>
      <c r="E15">
        <v>267540.58398556063</v>
      </c>
      <c r="F15">
        <v>25547.378591547389</v>
      </c>
      <c r="G15">
        <v>2599.4354947561196</v>
      </c>
      <c r="H15">
        <v>3.5470660298963473E-2</v>
      </c>
      <c r="I15" t="s">
        <v>115</v>
      </c>
      <c r="J15">
        <v>8.8691308639884479E-3</v>
      </c>
    </row>
    <row r="16" spans="1:10" x14ac:dyDescent="0.35">
      <c r="A16" t="s">
        <v>114</v>
      </c>
      <c r="B16" t="s">
        <v>117</v>
      </c>
      <c r="C16">
        <v>295728.9615575418</v>
      </c>
      <c r="D16">
        <v>298269.93815901352</v>
      </c>
      <c r="E16">
        <v>267540.58398556063</v>
      </c>
      <c r="F16">
        <v>25547.378591547389</v>
      </c>
      <c r="G16">
        <v>2540.9766014717015</v>
      </c>
      <c r="H16">
        <v>8.5922480777294568E-3</v>
      </c>
      <c r="I16" t="s">
        <v>115</v>
      </c>
      <c r="J16">
        <v>8.6696723370315847E-3</v>
      </c>
    </row>
    <row r="17" spans="1:10" x14ac:dyDescent="0.35">
      <c r="A17" t="s">
        <v>114</v>
      </c>
      <c r="B17" t="s">
        <v>128</v>
      </c>
      <c r="C17">
        <v>32159.117729952217</v>
      </c>
      <c r="D17">
        <v>33193.061170568551</v>
      </c>
      <c r="E17">
        <v>267540.58398556063</v>
      </c>
      <c r="F17">
        <v>25547.378591547389</v>
      </c>
      <c r="G17">
        <v>1033.9434406163348</v>
      </c>
      <c r="H17">
        <v>3.2150864625659331E-2</v>
      </c>
      <c r="I17" t="s">
        <v>115</v>
      </c>
      <c r="J17">
        <v>3.5277581225954184E-3</v>
      </c>
    </row>
    <row r="18" spans="1:10" x14ac:dyDescent="0.35">
      <c r="A18" t="s">
        <v>114</v>
      </c>
      <c r="B18" t="s">
        <v>124</v>
      </c>
      <c r="C18">
        <v>23994.083038436209</v>
      </c>
      <c r="D18">
        <v>24415.956774452403</v>
      </c>
      <c r="E18">
        <v>267540.58398556063</v>
      </c>
      <c r="F18">
        <v>25547.378591547389</v>
      </c>
      <c r="G18">
        <v>421.8737360161943</v>
      </c>
      <c r="H18">
        <v>1.7582407101800597E-2</v>
      </c>
      <c r="I18" t="s">
        <v>115</v>
      </c>
      <c r="J18">
        <v>1.4394099720325575E-3</v>
      </c>
    </row>
    <row r="19" spans="1:10" x14ac:dyDescent="0.35">
      <c r="A19" t="s">
        <v>114</v>
      </c>
      <c r="B19" t="s">
        <v>119</v>
      </c>
      <c r="C19">
        <v>180280.06267063826</v>
      </c>
      <c r="D19">
        <v>180479.71459474775</v>
      </c>
      <c r="E19">
        <v>267540.58398556063</v>
      </c>
      <c r="F19">
        <v>25547.378591547389</v>
      </c>
      <c r="G19">
        <v>199.65192410949339</v>
      </c>
      <c r="H19">
        <v>1.1074542639484596E-3</v>
      </c>
      <c r="I19" t="s">
        <v>115</v>
      </c>
      <c r="J19">
        <v>6.8120137843248108E-4</v>
      </c>
    </row>
    <row r="20" spans="1:10" x14ac:dyDescent="0.35">
      <c r="A20" t="s">
        <v>114</v>
      </c>
      <c r="B20" t="s">
        <v>123</v>
      </c>
      <c r="C20">
        <v>26537.963422923873</v>
      </c>
      <c r="D20">
        <v>26579.44003399276</v>
      </c>
      <c r="E20">
        <v>267540.58398556063</v>
      </c>
      <c r="F20">
        <v>25547.378591547389</v>
      </c>
      <c r="G20">
        <v>41.476611068889895</v>
      </c>
      <c r="H20">
        <v>1.562916129165319E-3</v>
      </c>
      <c r="I20" t="s">
        <v>115</v>
      </c>
      <c r="J20">
        <v>1.4151591455407485E-4</v>
      </c>
    </row>
    <row r="21" spans="1:10" x14ac:dyDescent="0.35">
      <c r="A21" t="s">
        <v>114</v>
      </c>
      <c r="B21" t="s">
        <v>125</v>
      </c>
      <c r="C21">
        <v>48261.60951070991</v>
      </c>
      <c r="D21">
        <v>48234.875488262463</v>
      </c>
      <c r="E21">
        <v>267540.58398556063</v>
      </c>
      <c r="F21">
        <v>25547.378591547389</v>
      </c>
      <c r="G21">
        <v>-26.734022447447842</v>
      </c>
      <c r="H21">
        <v>-5.53939719758286E-4</v>
      </c>
      <c r="I21" t="s">
        <v>126</v>
      </c>
      <c r="J21">
        <v>-9.1215013446396435E-5</v>
      </c>
    </row>
    <row r="22" spans="1:10" x14ac:dyDescent="0.35">
      <c r="A22" t="s">
        <v>114</v>
      </c>
      <c r="B22" t="s">
        <v>84</v>
      </c>
      <c r="C22">
        <v>62983.658575679052</v>
      </c>
      <c r="D22">
        <v>62857.622937770822</v>
      </c>
      <c r="E22">
        <v>267540.58398556063</v>
      </c>
      <c r="F22">
        <v>25547.378591547389</v>
      </c>
      <c r="G22">
        <v>-126.03563790822676</v>
      </c>
      <c r="H22">
        <v>-2.0010847378259134E-3</v>
      </c>
      <c r="I22" t="s">
        <v>126</v>
      </c>
      <c r="J22">
        <v>-4.3002666093824399E-4</v>
      </c>
    </row>
    <row r="23" spans="1:10" x14ac:dyDescent="0.35">
      <c r="A23" t="s">
        <v>114</v>
      </c>
      <c r="B23" t="s">
        <v>118</v>
      </c>
      <c r="C23">
        <v>162927.45586929267</v>
      </c>
      <c r="D23">
        <v>162631.37561573752</v>
      </c>
      <c r="E23">
        <v>267540.58398556063</v>
      </c>
      <c r="F23">
        <v>25547.378591547389</v>
      </c>
      <c r="G23">
        <v>-296.0802535551486</v>
      </c>
      <c r="H23">
        <v>-1.8172520523040423E-3</v>
      </c>
      <c r="I23" t="s">
        <v>126</v>
      </c>
      <c r="J23">
        <v>-1.0102095321545435E-3</v>
      </c>
    </row>
    <row r="24" spans="1:10" x14ac:dyDescent="0.35">
      <c r="A24" t="s">
        <v>114</v>
      </c>
      <c r="B24" t="s">
        <v>83</v>
      </c>
      <c r="C24">
        <v>83253.13441020732</v>
      </c>
      <c r="D24">
        <v>82580.03773037171</v>
      </c>
      <c r="E24">
        <v>267540.58398556063</v>
      </c>
      <c r="F24">
        <v>25547.378591547389</v>
      </c>
      <c r="G24">
        <v>-673.09667983561758</v>
      </c>
      <c r="H24">
        <v>-8.0849410007689006E-3</v>
      </c>
      <c r="I24" t="s">
        <v>126</v>
      </c>
      <c r="J24">
        <v>-2.2965688318179692E-3</v>
      </c>
    </row>
    <row r="25" spans="1:10" x14ac:dyDescent="0.35">
      <c r="A25" t="s">
        <v>130</v>
      </c>
      <c r="B25" t="s">
        <v>259</v>
      </c>
      <c r="C25">
        <v>222806.97992062502</v>
      </c>
      <c r="D25">
        <v>247461.87025537499</v>
      </c>
      <c r="E25">
        <v>267540.58398556063</v>
      </c>
      <c r="F25">
        <v>25547.378591547389</v>
      </c>
      <c r="G25">
        <v>24654.890334749973</v>
      </c>
      <c r="H25">
        <v>0.11065582569959558</v>
      </c>
      <c r="I25" t="s">
        <v>115</v>
      </c>
      <c r="J25">
        <v>8.4121129090259247E-2</v>
      </c>
    </row>
    <row r="26" spans="1:10" x14ac:dyDescent="0.35">
      <c r="A26" t="s">
        <v>130</v>
      </c>
      <c r="B26" t="s">
        <v>56</v>
      </c>
      <c r="C26">
        <v>194189.27706248438</v>
      </c>
      <c r="D26">
        <v>212994.17395200001</v>
      </c>
      <c r="E26">
        <v>267540.58398556063</v>
      </c>
      <c r="F26">
        <v>25547.378591547389</v>
      </c>
      <c r="G26">
        <v>18804.896889515629</v>
      </c>
      <c r="H26">
        <v>9.6837977739959183E-2</v>
      </c>
      <c r="I26" t="s">
        <v>115</v>
      </c>
      <c r="J26">
        <v>6.416127337392194E-2</v>
      </c>
    </row>
    <row r="27" spans="1:10" x14ac:dyDescent="0.35">
      <c r="A27" t="s">
        <v>130</v>
      </c>
      <c r="B27" t="s">
        <v>272</v>
      </c>
      <c r="C27">
        <v>425191.15469271096</v>
      </c>
      <c r="D27">
        <v>443162.38156564452</v>
      </c>
      <c r="E27">
        <v>267540.58398556063</v>
      </c>
      <c r="F27">
        <v>25547.378591547389</v>
      </c>
      <c r="G27">
        <v>17971.226872933563</v>
      </c>
      <c r="H27">
        <v>4.2266229376106169E-2</v>
      </c>
      <c r="I27" t="s">
        <v>115</v>
      </c>
      <c r="J27">
        <v>6.1316837153301863E-2</v>
      </c>
    </row>
    <row r="28" spans="1:10" x14ac:dyDescent="0.35">
      <c r="A28" t="s">
        <v>130</v>
      </c>
      <c r="B28" t="s">
        <v>67</v>
      </c>
      <c r="C28">
        <v>169643.17117793555</v>
      </c>
      <c r="D28">
        <v>186424.42058593556</v>
      </c>
      <c r="E28">
        <v>267540.58398556063</v>
      </c>
      <c r="F28">
        <v>25547.378591547389</v>
      </c>
      <c r="G28">
        <v>16781.249408000003</v>
      </c>
      <c r="H28">
        <v>9.8920866024123449E-2</v>
      </c>
      <c r="I28" t="s">
        <v>115</v>
      </c>
      <c r="J28">
        <v>5.725669952611942E-2</v>
      </c>
    </row>
    <row r="29" spans="1:10" x14ac:dyDescent="0.35">
      <c r="A29" t="s">
        <v>130</v>
      </c>
      <c r="B29" t="s">
        <v>66</v>
      </c>
      <c r="C29">
        <v>249742.50628869142</v>
      </c>
      <c r="D29">
        <v>265991.6873753086</v>
      </c>
      <c r="E29">
        <v>267540.58398556063</v>
      </c>
      <c r="F29">
        <v>25547.378591547389</v>
      </c>
      <c r="G29">
        <v>16249.181086617173</v>
      </c>
      <c r="H29">
        <v>6.5063738360316717E-2</v>
      </c>
      <c r="I29" t="s">
        <v>115</v>
      </c>
      <c r="J29">
        <v>5.544131169270456E-2</v>
      </c>
    </row>
    <row r="30" spans="1:10" x14ac:dyDescent="0.35">
      <c r="A30" t="s">
        <v>130</v>
      </c>
      <c r="B30" t="s">
        <v>370</v>
      </c>
      <c r="C30">
        <v>22310.611199999999</v>
      </c>
      <c r="D30">
        <v>21061.217880621098</v>
      </c>
      <c r="E30">
        <v>267540.58398556063</v>
      </c>
      <c r="F30">
        <v>25547.378591547389</v>
      </c>
      <c r="G30">
        <v>-1249.3933193789017</v>
      </c>
      <c r="H30">
        <v>-5.5999959309895632E-2</v>
      </c>
      <c r="I30" t="s">
        <v>126</v>
      </c>
      <c r="J30">
        <v>-4.2628612529598551E-3</v>
      </c>
    </row>
    <row r="31" spans="1:10" x14ac:dyDescent="0.35">
      <c r="A31" t="s">
        <v>130</v>
      </c>
      <c r="B31" t="s">
        <v>371</v>
      </c>
      <c r="C31">
        <v>21025.924953513182</v>
      </c>
      <c r="D31">
        <v>19733.828531026367</v>
      </c>
      <c r="E31">
        <v>267540.58398556063</v>
      </c>
      <c r="F31">
        <v>25547.378591547389</v>
      </c>
      <c r="G31">
        <v>-1292.0964224868148</v>
      </c>
      <c r="H31">
        <v>-6.1452536587262997E-2</v>
      </c>
      <c r="I31" t="s">
        <v>126</v>
      </c>
      <c r="J31">
        <v>-4.4085618908585493E-3</v>
      </c>
    </row>
    <row r="32" spans="1:10" x14ac:dyDescent="0.35">
      <c r="A32" t="s">
        <v>130</v>
      </c>
      <c r="B32" t="s">
        <v>372</v>
      </c>
      <c r="C32">
        <v>24379.257151538084</v>
      </c>
      <c r="D32">
        <v>22806.400192461915</v>
      </c>
      <c r="E32">
        <v>267540.58398556063</v>
      </c>
      <c r="F32">
        <v>25547.378591547389</v>
      </c>
      <c r="G32">
        <v>-1572.856959076169</v>
      </c>
      <c r="H32">
        <v>-6.4516197080965509E-2</v>
      </c>
      <c r="I32" t="s">
        <v>126</v>
      </c>
      <c r="J32">
        <v>-5.3665013917532315E-3</v>
      </c>
    </row>
    <row r="33" spans="1:10" x14ac:dyDescent="0.35">
      <c r="A33" t="s">
        <v>130</v>
      </c>
      <c r="B33" t="s">
        <v>155</v>
      </c>
      <c r="C33">
        <v>75312.123859854488</v>
      </c>
      <c r="D33">
        <v>73300.644441927245</v>
      </c>
      <c r="E33">
        <v>267540.58398556063</v>
      </c>
      <c r="F33">
        <v>25547.378591547389</v>
      </c>
      <c r="G33">
        <v>-2011.479417927243</v>
      </c>
      <c r="H33">
        <v>-2.6708573797099785E-2</v>
      </c>
      <c r="I33" t="s">
        <v>126</v>
      </c>
      <c r="J33">
        <v>-6.8630570844343246E-3</v>
      </c>
    </row>
    <row r="34" spans="1:10" x14ac:dyDescent="0.35">
      <c r="A34" t="s">
        <v>130</v>
      </c>
      <c r="B34" t="s">
        <v>57</v>
      </c>
      <c r="C34">
        <v>181593.85127585451</v>
      </c>
      <c r="D34">
        <v>179549.6479881455</v>
      </c>
      <c r="E34">
        <v>267540.58398556063</v>
      </c>
      <c r="F34">
        <v>25547.378591547389</v>
      </c>
      <c r="G34">
        <v>-2044.2032877090096</v>
      </c>
      <c r="H34">
        <v>-1.1257007180291106E-2</v>
      </c>
      <c r="I34" t="s">
        <v>126</v>
      </c>
      <c r="J34">
        <v>-6.9747091273706053E-3</v>
      </c>
    </row>
  </sheetData>
  <pageMargins left="0.7" right="0.7" top="0.75" bottom="0.75" header="0.3" footer="0.3"/>
  <pageSetup scale="48"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I61"/>
  <sheetViews>
    <sheetView view="pageBreakPreview" zoomScale="115" zoomScaleNormal="100" zoomScaleSheetLayoutView="115" workbookViewId="0">
      <selection activeCell="Q27" sqref="Q27:Q28"/>
    </sheetView>
  </sheetViews>
  <sheetFormatPr defaultRowHeight="14.5" x14ac:dyDescent="0.35"/>
  <cols>
    <col min="1" max="1" width="15.90625" bestFit="1" customWidth="1"/>
    <col min="2" max="2" width="9.453125" bestFit="1" customWidth="1"/>
    <col min="3" max="3" width="12.1796875" bestFit="1" customWidth="1"/>
    <col min="4" max="4" width="13.54296875" bestFit="1" customWidth="1"/>
    <col min="5" max="6" width="12.81640625" bestFit="1" customWidth="1"/>
    <col min="7" max="7" width="13.08984375" bestFit="1" customWidth="1"/>
    <col min="8" max="8" width="9.81640625" bestFit="1" customWidth="1"/>
    <col min="9" max="9" width="11.54296875" bestFit="1" customWidth="1"/>
    <col min="10" max="10" width="10.26953125" bestFit="1" customWidth="1"/>
    <col min="11" max="11" width="11.453125" bestFit="1" customWidth="1"/>
  </cols>
  <sheetData>
    <row r="1" spans="1:9" x14ac:dyDescent="0.35">
      <c r="A1" t="s">
        <v>19</v>
      </c>
      <c r="B1" t="s">
        <v>12</v>
      </c>
      <c r="C1" t="s">
        <v>20</v>
      </c>
      <c r="D1" t="s">
        <v>194</v>
      </c>
      <c r="E1" t="s">
        <v>21</v>
      </c>
      <c r="F1" t="s">
        <v>239</v>
      </c>
      <c r="G1" t="s">
        <v>240</v>
      </c>
      <c r="H1" t="s">
        <v>22</v>
      </c>
      <c r="I1" t="s">
        <v>23</v>
      </c>
    </row>
    <row r="2" spans="1:9" x14ac:dyDescent="0.35">
      <c r="A2" s="1">
        <v>45877</v>
      </c>
      <c r="B2" t="s">
        <v>17</v>
      </c>
      <c r="C2">
        <v>1572.0400390625</v>
      </c>
      <c r="D2">
        <v>5.0601640849686325E-2</v>
      </c>
      <c r="E2">
        <v>-6.1764808474764621E-3</v>
      </c>
      <c r="F2">
        <v>5.1384140108876375E-2</v>
      </c>
      <c r="G2">
        <v>7.839426828236884E-2</v>
      </c>
      <c r="H2" t="s">
        <v>24</v>
      </c>
      <c r="I2" t="s">
        <v>25</v>
      </c>
    </row>
    <row r="3" spans="1:9" x14ac:dyDescent="0.35">
      <c r="A3" s="1">
        <v>45876</v>
      </c>
      <c r="B3" t="s">
        <v>17</v>
      </c>
      <c r="C3">
        <v>1581.81005859375</v>
      </c>
      <c r="D3">
        <v>5.6778121697162787E-2</v>
      </c>
      <c r="E3">
        <v>5.1471350231682145E-3</v>
      </c>
      <c r="F3">
        <v>5.2771369453856964E-2</v>
      </c>
      <c r="G3">
        <v>9.4193604608009851E-2</v>
      </c>
      <c r="H3" t="s">
        <v>24</v>
      </c>
      <c r="I3" t="s">
        <v>25</v>
      </c>
    </row>
    <row r="4" spans="1:9" x14ac:dyDescent="0.35">
      <c r="A4" s="1">
        <v>45875</v>
      </c>
      <c r="B4" t="s">
        <v>17</v>
      </c>
      <c r="C4">
        <v>1573.7099609375</v>
      </c>
      <c r="D4">
        <v>5.1630986673994572E-2</v>
      </c>
      <c r="E4">
        <v>1.7167007791307309E-2</v>
      </c>
      <c r="F4">
        <v>4.3830353495666774E-2</v>
      </c>
      <c r="G4">
        <v>9.9481611373898327E-2</v>
      </c>
      <c r="H4" t="s">
        <v>24</v>
      </c>
      <c r="I4" t="s">
        <v>25</v>
      </c>
    </row>
    <row r="5" spans="1:9" x14ac:dyDescent="0.35">
      <c r="A5" s="1">
        <v>45874</v>
      </c>
      <c r="B5" t="s">
        <v>17</v>
      </c>
      <c r="C5">
        <v>1547.1500244140625</v>
      </c>
      <c r="D5">
        <v>3.4463978882687263E-2</v>
      </c>
      <c r="E5">
        <v>1.2406889022162693E-2</v>
      </c>
      <c r="F5">
        <v>3.5984752348268367E-2</v>
      </c>
      <c r="G5">
        <v>9.3036940013011993E-2</v>
      </c>
      <c r="H5" t="s">
        <v>24</v>
      </c>
      <c r="I5" t="s">
        <v>25</v>
      </c>
    </row>
    <row r="6" spans="1:9" x14ac:dyDescent="0.35">
      <c r="A6" s="1">
        <v>45873</v>
      </c>
      <c r="B6" t="s">
        <v>17</v>
      </c>
      <c r="C6">
        <v>1528.18994140625</v>
      </c>
      <c r="D6">
        <v>2.205708986052457E-2</v>
      </c>
      <c r="E6">
        <v>2.205708986052457E-2</v>
      </c>
      <c r="F6">
        <v>-1.8768284543850933E-2</v>
      </c>
      <c r="G6">
        <v>8.9960399370485389E-2</v>
      </c>
      <c r="H6" t="s">
        <v>24</v>
      </c>
      <c r="I6" t="s">
        <v>25</v>
      </c>
    </row>
    <row r="7" spans="1:9" x14ac:dyDescent="0.35">
      <c r="A7" s="1">
        <v>45877</v>
      </c>
      <c r="B7" t="s">
        <v>18</v>
      </c>
      <c r="C7">
        <v>1714.9000244140625</v>
      </c>
      <c r="D7">
        <v>6.138522057648399E-2</v>
      </c>
      <c r="E7">
        <v>-1.1499525291884138E-2</v>
      </c>
      <c r="F7">
        <v>6.2443104854807752E-2</v>
      </c>
      <c r="G7">
        <v>7.5840185386422121E-2</v>
      </c>
      <c r="H7" t="s">
        <v>24</v>
      </c>
      <c r="I7" t="s">
        <v>25</v>
      </c>
    </row>
    <row r="8" spans="1:9" x14ac:dyDescent="0.35">
      <c r="A8" s="1">
        <v>45876</v>
      </c>
      <c r="B8" t="s">
        <v>18</v>
      </c>
      <c r="C8">
        <v>1734.8499755859375</v>
      </c>
      <c r="D8">
        <v>7.2884745868368128E-2</v>
      </c>
      <c r="E8">
        <v>6.6963672234376936E-3</v>
      </c>
      <c r="F8">
        <v>7.4057562429885593E-2</v>
      </c>
      <c r="G8">
        <v>0.1054647261717514</v>
      </c>
      <c r="H8" t="s">
        <v>24</v>
      </c>
      <c r="I8" t="s">
        <v>25</v>
      </c>
    </row>
    <row r="9" spans="1:9" x14ac:dyDescent="0.35">
      <c r="A9" s="1">
        <v>45875</v>
      </c>
      <c r="B9" t="s">
        <v>18</v>
      </c>
      <c r="C9">
        <v>1723.31005859375</v>
      </c>
      <c r="D9">
        <v>6.6188378644930435E-2</v>
      </c>
      <c r="E9">
        <v>1.9450674584631455E-2</v>
      </c>
      <c r="F9">
        <v>5.6739736588980794E-2</v>
      </c>
      <c r="G9">
        <v>0.11666139870791059</v>
      </c>
      <c r="H9" t="s">
        <v>24</v>
      </c>
      <c r="I9" t="s">
        <v>25</v>
      </c>
    </row>
    <row r="10" spans="1:9" x14ac:dyDescent="0.35">
      <c r="A10" s="1">
        <v>45874</v>
      </c>
      <c r="B10" t="s">
        <v>18</v>
      </c>
      <c r="C10">
        <v>1690.4300537109375</v>
      </c>
      <c r="D10">
        <v>4.6737704060298979E-2</v>
      </c>
      <c r="E10">
        <v>2.2507641854814242E-2</v>
      </c>
      <c r="F10">
        <v>4.2645062254510258E-2</v>
      </c>
      <c r="G10">
        <v>0.10538363540866769</v>
      </c>
      <c r="H10" t="s">
        <v>24</v>
      </c>
      <c r="I10" t="s">
        <v>25</v>
      </c>
    </row>
    <row r="11" spans="1:9" x14ac:dyDescent="0.35">
      <c r="A11" s="1">
        <v>45873</v>
      </c>
      <c r="B11" t="s">
        <v>18</v>
      </c>
      <c r="C11">
        <v>1653.219970703125</v>
      </c>
      <c r="D11">
        <v>2.4230062205484737E-2</v>
      </c>
      <c r="E11">
        <v>2.4230062205484737E-2</v>
      </c>
      <c r="F11">
        <v>-2.5011372798052434E-2</v>
      </c>
      <c r="G11">
        <v>9.5820087526902631E-2</v>
      </c>
      <c r="H11" t="s">
        <v>24</v>
      </c>
      <c r="I11" t="s">
        <v>25</v>
      </c>
    </row>
    <row r="12" spans="1:9" x14ac:dyDescent="0.35">
      <c r="A12" s="1">
        <v>45877</v>
      </c>
      <c r="B12" t="s">
        <v>26</v>
      </c>
      <c r="C12">
        <v>270.16000366210938</v>
      </c>
      <c r="D12">
        <v>1.9747273354359329E-2</v>
      </c>
      <c r="E12">
        <v>-2.5842934627076097E-3</v>
      </c>
      <c r="F12">
        <v>1.974110569175358E-2</v>
      </c>
      <c r="G12">
        <v>0.13127593661912607</v>
      </c>
      <c r="H12" t="s">
        <v>27</v>
      </c>
      <c r="I12" t="s">
        <v>25</v>
      </c>
    </row>
    <row r="13" spans="1:9" x14ac:dyDescent="0.35">
      <c r="A13" s="1">
        <v>45876</v>
      </c>
      <c r="B13" t="s">
        <v>26</v>
      </c>
      <c r="C13">
        <v>270.8599853515625</v>
      </c>
      <c r="D13">
        <v>2.2331566817066939E-2</v>
      </c>
      <c r="E13">
        <v>8.1887205369803873E-3</v>
      </c>
      <c r="F13">
        <v>1.6970748200873409E-2</v>
      </c>
      <c r="G13">
        <v>0.13596704654506575</v>
      </c>
      <c r="H13" t="s">
        <v>27</v>
      </c>
      <c r="I13" t="s">
        <v>25</v>
      </c>
    </row>
    <row r="14" spans="1:9" x14ac:dyDescent="0.35">
      <c r="A14" s="1">
        <v>45875</v>
      </c>
      <c r="B14" t="s">
        <v>26</v>
      </c>
      <c r="C14">
        <v>268.66000366210938</v>
      </c>
      <c r="D14">
        <v>1.4142846280086552E-2</v>
      </c>
      <c r="E14">
        <v>9.5445986454469889E-3</v>
      </c>
      <c r="F14">
        <v>2.7341186300640974E-2</v>
      </c>
      <c r="G14">
        <v>0.12584334813236975</v>
      </c>
      <c r="H14" t="s">
        <v>27</v>
      </c>
      <c r="I14" t="s">
        <v>25</v>
      </c>
    </row>
    <row r="15" spans="1:9" x14ac:dyDescent="0.35">
      <c r="A15" s="1">
        <v>45874</v>
      </c>
      <c r="B15" t="s">
        <v>26</v>
      </c>
      <c r="C15">
        <v>266.1199951171875</v>
      </c>
      <c r="D15">
        <v>4.5982476346395629E-3</v>
      </c>
      <c r="E15">
        <v>-8.273091044943337E-3</v>
      </c>
      <c r="F15">
        <v>4.2136569866532803E-2</v>
      </c>
      <c r="G15">
        <v>0.11965669521120015</v>
      </c>
      <c r="H15" t="s">
        <v>27</v>
      </c>
      <c r="I15" t="s">
        <v>25</v>
      </c>
    </row>
    <row r="16" spans="1:9" x14ac:dyDescent="0.35">
      <c r="A16" s="1">
        <v>45873</v>
      </c>
      <c r="B16" t="s">
        <v>26</v>
      </c>
      <c r="C16">
        <v>268.33999633789063</v>
      </c>
      <c r="D16">
        <v>1.28713386795829E-2</v>
      </c>
      <c r="E16">
        <v>1.28713386795829E-2</v>
      </c>
      <c r="F16">
        <v>1.7248522103118002E-2</v>
      </c>
      <c r="G16">
        <v>0.13751591047366163</v>
      </c>
      <c r="H16" t="s">
        <v>27</v>
      </c>
      <c r="I16" t="s">
        <v>25</v>
      </c>
    </row>
    <row r="17" spans="1:9" x14ac:dyDescent="0.35">
      <c r="A17" s="1">
        <v>45877</v>
      </c>
      <c r="B17" t="s">
        <v>28</v>
      </c>
      <c r="C17">
        <v>108.55999755859375</v>
      </c>
      <c r="D17">
        <v>1.9586939729115294E-2</v>
      </c>
      <c r="E17">
        <v>5.9303131996586433E-3</v>
      </c>
      <c r="F17">
        <v>1.9725704416499346E-2</v>
      </c>
      <c r="G17">
        <v>5.6853546227505047E-2</v>
      </c>
      <c r="H17" t="s">
        <v>27</v>
      </c>
      <c r="I17" t="s">
        <v>25</v>
      </c>
    </row>
    <row r="18" spans="1:9" x14ac:dyDescent="0.35">
      <c r="A18" s="1">
        <v>45876</v>
      </c>
      <c r="B18" t="s">
        <v>28</v>
      </c>
      <c r="C18">
        <v>107.91999816894531</v>
      </c>
      <c r="D18">
        <v>1.365662652945665E-2</v>
      </c>
      <c r="E18">
        <v>4.2806540888862266E-3</v>
      </c>
      <c r="F18">
        <v>2.0134202051087513E-2</v>
      </c>
      <c r="G18">
        <v>5.5142740095437626E-2</v>
      </c>
      <c r="H18" t="s">
        <v>27</v>
      </c>
      <c r="I18" t="s">
        <v>25</v>
      </c>
    </row>
    <row r="19" spans="1:9" x14ac:dyDescent="0.35">
      <c r="A19" s="1">
        <v>45875</v>
      </c>
      <c r="B19" t="s">
        <v>28</v>
      </c>
      <c r="C19">
        <v>107.45999908447266</v>
      </c>
      <c r="D19">
        <v>9.3759724405704237E-3</v>
      </c>
      <c r="E19">
        <v>-3.721015397892824E-4</v>
      </c>
      <c r="F19">
        <v>2.2357515559653152E-2</v>
      </c>
      <c r="G19">
        <v>4.8390234970465018E-2</v>
      </c>
      <c r="H19" t="s">
        <v>27</v>
      </c>
      <c r="I19" t="s">
        <v>25</v>
      </c>
    </row>
    <row r="20" spans="1:9" x14ac:dyDescent="0.35">
      <c r="A20" s="1">
        <v>45874</v>
      </c>
      <c r="B20" t="s">
        <v>28</v>
      </c>
      <c r="C20">
        <v>107.5</v>
      </c>
      <c r="D20">
        <v>9.7480739803597061E-3</v>
      </c>
      <c r="E20">
        <v>3.1727913985770684E-3</v>
      </c>
      <c r="F20">
        <v>1.3481665968606116E-2</v>
      </c>
      <c r="G20">
        <v>5.4335042813579371E-2</v>
      </c>
      <c r="H20" t="s">
        <v>27</v>
      </c>
      <c r="I20" t="s">
        <v>25</v>
      </c>
    </row>
    <row r="21" spans="1:9" x14ac:dyDescent="0.35">
      <c r="A21" s="1">
        <v>45873</v>
      </c>
      <c r="B21" t="s">
        <v>28</v>
      </c>
      <c r="C21">
        <v>107.16000366210938</v>
      </c>
      <c r="D21">
        <v>6.5752825817826377E-3</v>
      </c>
      <c r="E21">
        <v>6.5752825817826377E-3</v>
      </c>
      <c r="F21">
        <v>2.0572397202223147E-3</v>
      </c>
      <c r="G21">
        <v>5.4620637913788128E-2</v>
      </c>
      <c r="H21" t="s">
        <v>27</v>
      </c>
      <c r="I21" t="s">
        <v>25</v>
      </c>
    </row>
    <row r="22" spans="1:9" x14ac:dyDescent="0.35">
      <c r="A22" s="1">
        <v>45877</v>
      </c>
      <c r="B22" t="s">
        <v>29</v>
      </c>
      <c r="C22">
        <v>1712</v>
      </c>
      <c r="D22">
        <v>5.9029123387968951E-2</v>
      </c>
      <c r="E22">
        <v>-7.4211783776454432E-3</v>
      </c>
      <c r="F22">
        <v>6.0061919504643901E-2</v>
      </c>
      <c r="G22">
        <v>7.2748902694304896E-2</v>
      </c>
      <c r="H22" t="s">
        <v>30</v>
      </c>
      <c r="I22" t="s">
        <v>25</v>
      </c>
    </row>
    <row r="23" spans="1:9" x14ac:dyDescent="0.35">
      <c r="A23" s="1">
        <v>45876</v>
      </c>
      <c r="B23" t="s">
        <v>29</v>
      </c>
      <c r="C23">
        <v>1724.800048828125</v>
      </c>
      <c r="D23">
        <v>6.6450301765614395E-2</v>
      </c>
      <c r="E23">
        <v>3.0823197604681329E-3</v>
      </c>
      <c r="F23">
        <v>7.3103960947222379E-2</v>
      </c>
      <c r="G23">
        <v>0.10007017154853193</v>
      </c>
      <c r="H23" t="s">
        <v>30</v>
      </c>
      <c r="I23" t="s">
        <v>25</v>
      </c>
    </row>
    <row r="24" spans="1:9" x14ac:dyDescent="0.35">
      <c r="A24" s="1">
        <v>45875</v>
      </c>
      <c r="B24" t="s">
        <v>29</v>
      </c>
      <c r="C24">
        <v>1719.5</v>
      </c>
      <c r="D24">
        <v>6.3367982005146262E-2</v>
      </c>
      <c r="E24">
        <v>1.7696510917439845E-2</v>
      </c>
      <c r="F24">
        <v>5.9261965304148623E-2</v>
      </c>
      <c r="G24">
        <v>0.12165688193085455</v>
      </c>
      <c r="H24" t="s">
        <v>30</v>
      </c>
      <c r="I24" t="s">
        <v>25</v>
      </c>
    </row>
    <row r="25" spans="1:9" x14ac:dyDescent="0.35">
      <c r="A25" s="1">
        <v>45874</v>
      </c>
      <c r="B25" t="s">
        <v>29</v>
      </c>
      <c r="C25">
        <v>1689.5999755859375</v>
      </c>
      <c r="D25">
        <v>4.5671471087706417E-2</v>
      </c>
      <c r="E25">
        <v>2.1832461799780711E-2</v>
      </c>
      <c r="F25">
        <v>4.2319540768622765E-2</v>
      </c>
      <c r="G25">
        <v>0.11746030131345075</v>
      </c>
      <c r="H25" t="s">
        <v>30</v>
      </c>
      <c r="I25" t="s">
        <v>25</v>
      </c>
    </row>
    <row r="26" spans="1:9" x14ac:dyDescent="0.35">
      <c r="A26" s="1">
        <v>45873</v>
      </c>
      <c r="B26" t="s">
        <v>29</v>
      </c>
      <c r="C26">
        <v>1653.5</v>
      </c>
      <c r="D26">
        <v>2.3839009287925705E-2</v>
      </c>
      <c r="E26">
        <v>2.3839009287925705E-2</v>
      </c>
      <c r="F26">
        <v>-2.3331364441819269E-2</v>
      </c>
      <c r="G26">
        <v>0.10757584095356298</v>
      </c>
      <c r="H26" t="s">
        <v>30</v>
      </c>
      <c r="I26" t="s">
        <v>25</v>
      </c>
    </row>
    <row r="27" spans="1:9" x14ac:dyDescent="0.35">
      <c r="A27" s="1">
        <v>45877</v>
      </c>
      <c r="B27" t="s">
        <v>31</v>
      </c>
      <c r="C27">
        <v>1707.5</v>
      </c>
      <c r="D27">
        <v>6.207590236768612E-2</v>
      </c>
      <c r="E27">
        <v>-8.3628690457581145E-3</v>
      </c>
      <c r="F27">
        <v>6.3200498132004901E-2</v>
      </c>
      <c r="G27">
        <v>7.6132887468047583E-2</v>
      </c>
      <c r="H27" t="s">
        <v>30</v>
      </c>
      <c r="I27" t="s">
        <v>25</v>
      </c>
    </row>
    <row r="28" spans="1:9" x14ac:dyDescent="0.35">
      <c r="A28" s="1">
        <v>45876</v>
      </c>
      <c r="B28" t="s">
        <v>31</v>
      </c>
      <c r="C28">
        <v>1721.9000244140625</v>
      </c>
      <c r="D28">
        <v>7.0438771413444234E-2</v>
      </c>
      <c r="E28">
        <v>4.0233378507652517E-3</v>
      </c>
      <c r="F28">
        <v>7.4173440058679097E-2</v>
      </c>
      <c r="G28">
        <v>0.10676177553217658</v>
      </c>
      <c r="H28" t="s">
        <v>30</v>
      </c>
      <c r="I28" t="s">
        <v>25</v>
      </c>
    </row>
    <row r="29" spans="1:9" x14ac:dyDescent="0.35">
      <c r="A29" s="1">
        <v>45875</v>
      </c>
      <c r="B29" t="s">
        <v>31</v>
      </c>
      <c r="C29">
        <v>1715</v>
      </c>
      <c r="D29">
        <v>6.6415433562678983E-2</v>
      </c>
      <c r="E29">
        <v>2.3880597014925398E-2</v>
      </c>
      <c r="F29">
        <v>6.3697790771960028E-2</v>
      </c>
      <c r="G29">
        <v>0.12495900295178752</v>
      </c>
      <c r="H29" t="s">
        <v>30</v>
      </c>
      <c r="I29" t="s">
        <v>25</v>
      </c>
    </row>
    <row r="30" spans="1:9" x14ac:dyDescent="0.35">
      <c r="A30" s="1">
        <v>45874</v>
      </c>
      <c r="B30" t="s">
        <v>31</v>
      </c>
      <c r="C30">
        <v>1675</v>
      </c>
      <c r="D30">
        <v>4.2534836547753585E-2</v>
      </c>
      <c r="E30">
        <v>1.6445157585074588E-2</v>
      </c>
      <c r="F30">
        <v>3.312153799704709E-2</v>
      </c>
      <c r="G30">
        <v>0.11214396597301124</v>
      </c>
      <c r="H30" t="s">
        <v>30</v>
      </c>
      <c r="I30" t="s">
        <v>25</v>
      </c>
    </row>
    <row r="31" spans="1:9" x14ac:dyDescent="0.35">
      <c r="A31" s="1">
        <v>45873</v>
      </c>
      <c r="B31" t="s">
        <v>31</v>
      </c>
      <c r="C31">
        <v>1647.9000244140625</v>
      </c>
      <c r="D31">
        <v>2.6089678962678997E-2</v>
      </c>
      <c r="E31">
        <v>2.6089678962678997E-2</v>
      </c>
      <c r="F31">
        <v>-2.2307906013608769E-2</v>
      </c>
      <c r="G31">
        <v>0.10745969382665499</v>
      </c>
      <c r="H31" t="s">
        <v>30</v>
      </c>
      <c r="I31" t="s">
        <v>25</v>
      </c>
    </row>
    <row r="32" spans="1:9" x14ac:dyDescent="0.35">
      <c r="A32" s="1">
        <v>45876</v>
      </c>
      <c r="B32" t="s">
        <v>14</v>
      </c>
      <c r="C32">
        <v>43968.640625</v>
      </c>
      <c r="D32">
        <v>-3.5043088548863954E-3</v>
      </c>
      <c r="E32">
        <v>-5.0795341717050357E-3</v>
      </c>
      <c r="F32">
        <v>-3.6785913665561276E-3</v>
      </c>
      <c r="G32">
        <v>-1.5274136954222084E-2</v>
      </c>
      <c r="H32" t="s">
        <v>32</v>
      </c>
      <c r="I32" t="s">
        <v>33</v>
      </c>
    </row>
    <row r="33" spans="1:9" x14ac:dyDescent="0.35">
      <c r="A33" s="1">
        <v>45875</v>
      </c>
      <c r="B33" t="s">
        <v>14</v>
      </c>
      <c r="C33">
        <v>44193.12109375</v>
      </c>
      <c r="D33">
        <v>1.5752253168186403E-3</v>
      </c>
      <c r="E33">
        <v>1.8449241782565462E-3</v>
      </c>
      <c r="F33">
        <v>-6.0313186824771936E-3</v>
      </c>
      <c r="G33">
        <v>-5.9646833738602467E-3</v>
      </c>
      <c r="H33" t="s">
        <v>32</v>
      </c>
      <c r="I33" t="s">
        <v>33</v>
      </c>
    </row>
    <row r="34" spans="1:9" x14ac:dyDescent="0.35">
      <c r="A34" s="1">
        <v>45874</v>
      </c>
      <c r="B34" t="s">
        <v>14</v>
      </c>
      <c r="C34">
        <v>44111.73828125</v>
      </c>
      <c r="D34">
        <v>-2.6969886143790589E-4</v>
      </c>
      <c r="E34">
        <v>-1.4013412268982783E-3</v>
      </c>
      <c r="F34">
        <v>-1.1678581696466295E-2</v>
      </c>
      <c r="G34">
        <v>-2.916392767381204E-3</v>
      </c>
      <c r="H34" t="s">
        <v>32</v>
      </c>
      <c r="I34" t="s">
        <v>33</v>
      </c>
    </row>
    <row r="35" spans="1:9" x14ac:dyDescent="0.35">
      <c r="A35" s="1">
        <v>45873</v>
      </c>
      <c r="B35" t="s">
        <v>14</v>
      </c>
      <c r="C35">
        <v>44173.640625</v>
      </c>
      <c r="D35">
        <v>1.1316423654603724E-3</v>
      </c>
      <c r="E35">
        <v>1.3422380934799083E-2</v>
      </c>
      <c r="F35">
        <v>-1.4807183744445562E-2</v>
      </c>
      <c r="G35">
        <v>-5.2406626725409744E-3</v>
      </c>
      <c r="H35" t="s">
        <v>32</v>
      </c>
      <c r="I35" t="s">
        <v>33</v>
      </c>
    </row>
    <row r="36" spans="1:9" x14ac:dyDescent="0.35">
      <c r="A36" s="1">
        <v>45870</v>
      </c>
      <c r="B36" t="s">
        <v>14</v>
      </c>
      <c r="C36">
        <v>43588.578125</v>
      </c>
      <c r="D36">
        <v>-1.2290738569338711E-2</v>
      </c>
      <c r="E36">
        <v>-1.2290738569338711E-2</v>
      </c>
      <c r="F36">
        <v>-2.9249165629394391E-2</v>
      </c>
      <c r="G36">
        <v>-2.7659909669692784E-2</v>
      </c>
      <c r="H36" t="s">
        <v>32</v>
      </c>
      <c r="I36" t="s">
        <v>33</v>
      </c>
    </row>
    <row r="37" spans="1:9" x14ac:dyDescent="0.35">
      <c r="A37" s="1">
        <v>45876</v>
      </c>
      <c r="B37" t="s">
        <v>34</v>
      </c>
      <c r="C37">
        <v>6340</v>
      </c>
      <c r="D37">
        <v>3.7152847407651013E-4</v>
      </c>
      <c r="E37">
        <v>-7.9748001548018976E-4</v>
      </c>
      <c r="F37">
        <v>9.6202200542627736E-5</v>
      </c>
      <c r="G37">
        <v>9.4802035890397818E-3</v>
      </c>
      <c r="H37" t="s">
        <v>32</v>
      </c>
      <c r="I37" t="s">
        <v>33</v>
      </c>
    </row>
    <row r="38" spans="1:9" x14ac:dyDescent="0.35">
      <c r="A38" s="1">
        <v>45875</v>
      </c>
      <c r="B38" t="s">
        <v>34</v>
      </c>
      <c r="C38">
        <v>6345.06005859375</v>
      </c>
      <c r="D38">
        <v>1.1690084895566999E-3</v>
      </c>
      <c r="E38">
        <v>7.2819072950924824E-3</v>
      </c>
      <c r="F38">
        <v>-2.80372849232291E-3</v>
      </c>
      <c r="G38">
        <v>1.3060338550493933E-2</v>
      </c>
      <c r="H38" t="s">
        <v>32</v>
      </c>
      <c r="I38" t="s">
        <v>33</v>
      </c>
    </row>
    <row r="39" spans="1:9" x14ac:dyDescent="0.35">
      <c r="A39" s="1">
        <v>45874</v>
      </c>
      <c r="B39" t="s">
        <v>34</v>
      </c>
      <c r="C39">
        <v>6299.18994140625</v>
      </c>
      <c r="D39">
        <v>-6.1128988055357825E-3</v>
      </c>
      <c r="E39">
        <v>-4.8578659963033344E-3</v>
      </c>
      <c r="F39">
        <v>-1.1249646580373418E-2</v>
      </c>
      <c r="G39">
        <v>1.1833537060980559E-2</v>
      </c>
      <c r="H39" t="s">
        <v>32</v>
      </c>
      <c r="I39" t="s">
        <v>33</v>
      </c>
    </row>
    <row r="40" spans="1:9" x14ac:dyDescent="0.35">
      <c r="A40" s="1">
        <v>45873</v>
      </c>
      <c r="B40" t="s">
        <v>34</v>
      </c>
      <c r="C40">
        <v>6329.93994140625</v>
      </c>
      <c r="D40">
        <v>-1.2550328092324481E-3</v>
      </c>
      <c r="E40">
        <v>1.473710033091602E-2</v>
      </c>
      <c r="F40">
        <v>-9.3634165145413117E-3</v>
      </c>
      <c r="G40">
        <v>1.6044989109255337E-2</v>
      </c>
      <c r="H40" t="s">
        <v>32</v>
      </c>
      <c r="I40" t="s">
        <v>33</v>
      </c>
    </row>
    <row r="41" spans="1:9" x14ac:dyDescent="0.35">
      <c r="A41" s="1">
        <v>45870</v>
      </c>
      <c r="B41" t="s">
        <v>34</v>
      </c>
      <c r="C41">
        <v>6238.009765625</v>
      </c>
      <c r="D41">
        <v>-1.5992133140148468E-2</v>
      </c>
      <c r="E41">
        <v>-1.5992133140148468E-2</v>
      </c>
      <c r="F41">
        <v>-2.3577845655760266E-2</v>
      </c>
      <c r="G41">
        <v>-6.5835367336311013E-3</v>
      </c>
      <c r="H41" t="s">
        <v>32</v>
      </c>
      <c r="I41" t="s">
        <v>33</v>
      </c>
    </row>
    <row r="42" spans="1:9" x14ac:dyDescent="0.35">
      <c r="A42" s="1">
        <v>45876</v>
      </c>
      <c r="B42" t="s">
        <v>16</v>
      </c>
      <c r="C42">
        <v>9100.76953125</v>
      </c>
      <c r="D42">
        <v>-3.4397902466116737E-3</v>
      </c>
      <c r="E42">
        <v>-6.9334234701472486E-3</v>
      </c>
      <c r="F42">
        <v>-3.5082346583301671E-3</v>
      </c>
      <c r="G42">
        <v>1.393873796713252E-2</v>
      </c>
      <c r="H42" t="s">
        <v>35</v>
      </c>
      <c r="I42" t="s">
        <v>33</v>
      </c>
    </row>
    <row r="43" spans="1:9" x14ac:dyDescent="0.35">
      <c r="A43" s="1">
        <v>45875</v>
      </c>
      <c r="B43" t="s">
        <v>16</v>
      </c>
      <c r="C43">
        <v>9164.3095703125</v>
      </c>
      <c r="D43">
        <v>3.4936332235355749E-3</v>
      </c>
      <c r="E43">
        <v>2.3602469345735955E-3</v>
      </c>
      <c r="F43">
        <v>2.9954382252590506E-3</v>
      </c>
      <c r="G43">
        <v>3.352761748350308E-2</v>
      </c>
      <c r="H43" t="s">
        <v>35</v>
      </c>
      <c r="I43" t="s">
        <v>33</v>
      </c>
    </row>
    <row r="44" spans="1:9" x14ac:dyDescent="0.35">
      <c r="A44" s="1">
        <v>45874</v>
      </c>
      <c r="B44" t="s">
        <v>16</v>
      </c>
      <c r="C44">
        <v>9142.73046875</v>
      </c>
      <c r="D44">
        <v>1.1333862889619795E-3</v>
      </c>
      <c r="E44">
        <v>1.5808709585862779E-3</v>
      </c>
      <c r="F44">
        <v>7.01612468777979E-4</v>
      </c>
      <c r="G44">
        <v>3.2589216780563479E-2</v>
      </c>
      <c r="H44" t="s">
        <v>35</v>
      </c>
      <c r="I44" t="s">
        <v>33</v>
      </c>
    </row>
    <row r="45" spans="1:9" x14ac:dyDescent="0.35">
      <c r="A45" s="1">
        <v>45873</v>
      </c>
      <c r="B45" t="s">
        <v>16</v>
      </c>
      <c r="C45">
        <v>9128.2998046875</v>
      </c>
      <c r="D45">
        <v>-4.4748466962429845E-4</v>
      </c>
      <c r="E45">
        <v>6.5853447891532912E-3</v>
      </c>
      <c r="F45">
        <v>5.1599055637490121E-3</v>
      </c>
      <c r="G45">
        <v>3.6537605760639913E-2</v>
      </c>
      <c r="H45" t="s">
        <v>35</v>
      </c>
      <c r="I45" t="s">
        <v>33</v>
      </c>
    </row>
    <row r="46" spans="1:9" x14ac:dyDescent="0.35">
      <c r="A46" s="1">
        <v>45870</v>
      </c>
      <c r="B46" t="s">
        <v>16</v>
      </c>
      <c r="C46">
        <v>9068.580078125</v>
      </c>
      <c r="D46">
        <v>-7.0328294587775897E-3</v>
      </c>
      <c r="E46">
        <v>-7.0328294587775897E-3</v>
      </c>
      <c r="F46">
        <v>-5.6719009139650778E-3</v>
      </c>
      <c r="G46">
        <v>2.7844545339835713E-2</v>
      </c>
      <c r="H46" t="s">
        <v>35</v>
      </c>
      <c r="I46" t="s">
        <v>33</v>
      </c>
    </row>
    <row r="47" spans="1:9" x14ac:dyDescent="0.35">
      <c r="A47" s="1">
        <v>45876</v>
      </c>
      <c r="B47" t="s">
        <v>36</v>
      </c>
      <c r="C47">
        <v>5332.06982421875</v>
      </c>
      <c r="D47">
        <v>2.908513225295728E-3</v>
      </c>
      <c r="E47">
        <v>1.3067831080139536E-2</v>
      </c>
      <c r="F47">
        <v>2.2838506071849451E-3</v>
      </c>
      <c r="G47">
        <v>-1.9528304944603336E-2</v>
      </c>
      <c r="H47" t="s">
        <v>35</v>
      </c>
      <c r="I47" t="s">
        <v>33</v>
      </c>
    </row>
    <row r="48" spans="1:9" x14ac:dyDescent="0.35">
      <c r="A48" s="1">
        <v>45875</v>
      </c>
      <c r="B48" t="s">
        <v>36</v>
      </c>
      <c r="C48">
        <v>5263.2900390625</v>
      </c>
      <c r="D48">
        <v>-1.0159317854843808E-2</v>
      </c>
      <c r="E48">
        <v>2.6097648997875922E-3</v>
      </c>
      <c r="F48">
        <v>-2.4084145621916742E-2</v>
      </c>
      <c r="G48">
        <v>-3.3487254331712402E-2</v>
      </c>
      <c r="H48" t="s">
        <v>35</v>
      </c>
      <c r="I48" t="s">
        <v>33</v>
      </c>
    </row>
    <row r="49" spans="1:9" x14ac:dyDescent="0.35">
      <c r="A49" s="1">
        <v>45874</v>
      </c>
      <c r="B49" t="s">
        <v>36</v>
      </c>
      <c r="C49">
        <v>5249.58984375</v>
      </c>
      <c r="D49">
        <v>-1.27690827546314E-2</v>
      </c>
      <c r="E49">
        <v>1.3867943534584537E-3</v>
      </c>
      <c r="F49">
        <v>-2.409472539717783E-2</v>
      </c>
      <c r="G49">
        <v>-2.2777640728923743E-2</v>
      </c>
      <c r="H49" t="s">
        <v>35</v>
      </c>
      <c r="I49" t="s">
        <v>33</v>
      </c>
    </row>
    <row r="50" spans="1:9" x14ac:dyDescent="0.35">
      <c r="A50" s="1">
        <v>45873</v>
      </c>
      <c r="B50" t="s">
        <v>36</v>
      </c>
      <c r="C50">
        <v>5242.31982421875</v>
      </c>
      <c r="D50">
        <v>-1.4155877108089854E-2</v>
      </c>
      <c r="E50">
        <v>1.4852045282659265E-2</v>
      </c>
      <c r="F50">
        <v>-1.7847086603282047E-2</v>
      </c>
      <c r="G50">
        <v>-1.8575207546541961E-2</v>
      </c>
      <c r="H50" t="s">
        <v>35</v>
      </c>
      <c r="I50" t="s">
        <v>33</v>
      </c>
    </row>
    <row r="51" spans="1:9" x14ac:dyDescent="0.35">
      <c r="A51" s="1">
        <v>45870</v>
      </c>
      <c r="B51" t="s">
        <v>36</v>
      </c>
      <c r="C51">
        <v>5165.60009765625</v>
      </c>
      <c r="D51">
        <v>-2.9007922390749119E-2</v>
      </c>
      <c r="E51">
        <v>-2.9007922390749119E-2</v>
      </c>
      <c r="F51">
        <v>-3.4856964879104724E-2</v>
      </c>
      <c r="G51">
        <v>-2.3296348247049847E-2</v>
      </c>
      <c r="H51" t="s">
        <v>35</v>
      </c>
      <c r="I51" t="s">
        <v>33</v>
      </c>
    </row>
    <row r="52" spans="1:9" x14ac:dyDescent="0.35">
      <c r="A52" s="1">
        <v>45877</v>
      </c>
      <c r="B52" t="s">
        <v>15</v>
      </c>
      <c r="C52">
        <v>41998.62109375</v>
      </c>
      <c r="D52">
        <v>2.9360428106657621E-2</v>
      </c>
      <c r="E52">
        <v>2.2880958129953832E-2</v>
      </c>
      <c r="F52">
        <v>2.9388020601457399E-2</v>
      </c>
      <c r="G52">
        <v>5.9331090063045711E-2</v>
      </c>
      <c r="H52" t="s">
        <v>37</v>
      </c>
      <c r="I52" t="s">
        <v>33</v>
      </c>
    </row>
    <row r="53" spans="1:9" x14ac:dyDescent="0.35">
      <c r="A53" s="1">
        <v>45876</v>
      </c>
      <c r="B53" t="s">
        <v>15</v>
      </c>
      <c r="C53">
        <v>41059.1484375</v>
      </c>
      <c r="D53">
        <v>6.4794699767037889E-3</v>
      </c>
      <c r="E53">
        <v>6.478489362362172E-3</v>
      </c>
      <c r="F53">
        <v>-2.5984713151405714E-4</v>
      </c>
      <c r="G53">
        <v>3.1085569038540095E-2</v>
      </c>
      <c r="H53" t="s">
        <v>37</v>
      </c>
      <c r="I53" t="s">
        <v>33</v>
      </c>
    </row>
    <row r="54" spans="1:9" x14ac:dyDescent="0.35">
      <c r="A54" s="1">
        <v>45875</v>
      </c>
      <c r="B54" t="s">
        <v>15</v>
      </c>
      <c r="C54">
        <v>40794.859375</v>
      </c>
      <c r="D54">
        <v>9.806143416168922E-7</v>
      </c>
      <c r="E54">
        <v>6.049891519651629E-3</v>
      </c>
      <c r="F54">
        <v>3.4475757770544568E-3</v>
      </c>
      <c r="G54">
        <v>2.7868077184462825E-2</v>
      </c>
      <c r="H54" t="s">
        <v>37</v>
      </c>
      <c r="I54" t="s">
        <v>33</v>
      </c>
    </row>
    <row r="55" spans="1:9" x14ac:dyDescent="0.35">
      <c r="A55" s="1">
        <v>45874</v>
      </c>
      <c r="B55" t="s">
        <v>15</v>
      </c>
      <c r="C55">
        <v>40549.5390625</v>
      </c>
      <c r="D55">
        <v>-6.0489109053100121E-3</v>
      </c>
      <c r="E55">
        <v>6.424307564003362E-3</v>
      </c>
      <c r="F55">
        <v>-3.0734628004208675E-3</v>
      </c>
      <c r="G55">
        <v>2.4296937395492657E-2</v>
      </c>
      <c r="H55" t="s">
        <v>37</v>
      </c>
      <c r="I55" t="s">
        <v>33</v>
      </c>
    </row>
    <row r="56" spans="1:9" x14ac:dyDescent="0.35">
      <c r="A56" s="1">
        <v>45873</v>
      </c>
      <c r="B56" t="s">
        <v>15</v>
      </c>
      <c r="C56">
        <v>40290.69921875</v>
      </c>
      <c r="D56">
        <v>-1.2473218469313374E-2</v>
      </c>
      <c r="E56">
        <v>-1.2473218469313374E-2</v>
      </c>
      <c r="F56">
        <v>-1.7258540923554611E-2</v>
      </c>
      <c r="G56">
        <v>1.2052492325776543E-2</v>
      </c>
      <c r="H56" t="s">
        <v>37</v>
      </c>
      <c r="I56" t="s">
        <v>33</v>
      </c>
    </row>
    <row r="57" spans="1:9" x14ac:dyDescent="0.35">
      <c r="A57" s="1">
        <v>45877</v>
      </c>
      <c r="B57" t="s">
        <v>13</v>
      </c>
      <c r="C57">
        <v>3642.10009765625</v>
      </c>
      <c r="D57">
        <v>2.28920350343087E-2</v>
      </c>
      <c r="E57">
        <v>6.6863097137837002E-4</v>
      </c>
      <c r="F57">
        <v>2.3075646965966534E-2</v>
      </c>
      <c r="G57">
        <v>3.7582960150889466E-2</v>
      </c>
      <c r="H57" t="s">
        <v>37</v>
      </c>
      <c r="I57" t="s">
        <v>33</v>
      </c>
    </row>
    <row r="58" spans="1:9" x14ac:dyDescent="0.35">
      <c r="A58" s="1">
        <v>45876</v>
      </c>
      <c r="B58" t="s">
        <v>13</v>
      </c>
      <c r="C58">
        <v>3639.66650390625</v>
      </c>
      <c r="D58">
        <v>2.222340406293033E-2</v>
      </c>
      <c r="E58">
        <v>1.5607151516479068E-3</v>
      </c>
      <c r="F58">
        <v>1.859904244786148E-2</v>
      </c>
      <c r="G58">
        <v>3.7036011641067956E-2</v>
      </c>
      <c r="H58" t="s">
        <v>37</v>
      </c>
      <c r="I58" t="s">
        <v>33</v>
      </c>
    </row>
    <row r="59" spans="1:9" x14ac:dyDescent="0.35">
      <c r="A59" s="1">
        <v>45875</v>
      </c>
      <c r="B59" t="s">
        <v>13</v>
      </c>
      <c r="C59">
        <v>3633.994873046875</v>
      </c>
      <c r="D59">
        <v>2.0662688911282423E-2</v>
      </c>
      <c r="E59">
        <v>4.5326258901527972E-3</v>
      </c>
      <c r="F59">
        <v>5.0551736208079845E-3</v>
      </c>
      <c r="G59">
        <v>4.0350218357031675E-2</v>
      </c>
      <c r="H59" t="s">
        <v>37</v>
      </c>
      <c r="I59" t="s">
        <v>33</v>
      </c>
    </row>
    <row r="60" spans="1:9" x14ac:dyDescent="0.35">
      <c r="A60" s="1">
        <v>45874</v>
      </c>
      <c r="B60" t="s">
        <v>13</v>
      </c>
      <c r="C60">
        <v>3617.59765625</v>
      </c>
      <c r="D60">
        <v>1.6130063021129626E-2</v>
      </c>
      <c r="E60">
        <v>9.5690379787525259E-3</v>
      </c>
      <c r="F60">
        <v>2.1847937999821543E-3</v>
      </c>
      <c r="G60">
        <v>3.4345435696884863E-2</v>
      </c>
      <c r="H60" t="s">
        <v>37</v>
      </c>
      <c r="I60" t="s">
        <v>33</v>
      </c>
    </row>
    <row r="61" spans="1:9" x14ac:dyDescent="0.35">
      <c r="A61" s="1">
        <v>45873</v>
      </c>
      <c r="B61" t="s">
        <v>13</v>
      </c>
      <c r="C61">
        <v>3583.308837890625</v>
      </c>
      <c r="D61">
        <v>6.5610250423770999E-3</v>
      </c>
      <c r="E61">
        <v>6.5610250423770999E-3</v>
      </c>
      <c r="F61">
        <v>-4.0657114842421738E-3</v>
      </c>
      <c r="G61">
        <v>3.1724044173143229E-2</v>
      </c>
      <c r="H61" t="s">
        <v>37</v>
      </c>
      <c r="I61" t="s">
        <v>33</v>
      </c>
    </row>
  </sheetData>
  <phoneticPr fontId="8" type="noConversion"/>
  <pageMargins left="0.7" right="0.7" top="0.75" bottom="0.75" header="0.3" footer="0.3"/>
  <pageSetup scale="12"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F61"/>
  <sheetViews>
    <sheetView view="pageBreakPreview" topLeftCell="A28" zoomScale="60" zoomScaleNormal="100" workbookViewId="0">
      <selection activeCell="Q27" sqref="Q27:Q28"/>
    </sheetView>
  </sheetViews>
  <sheetFormatPr defaultRowHeight="14.5" x14ac:dyDescent="0.35"/>
  <cols>
    <col min="1" max="1" width="8.54296875" style="12" bestFit="1" customWidth="1"/>
    <col min="2" max="2" width="12.6328125" bestFit="1" customWidth="1"/>
    <col min="3" max="3" width="12.54296875" style="13" bestFit="1" customWidth="1"/>
    <col min="4" max="5" width="13.54296875" style="13" bestFit="1" customWidth="1"/>
    <col min="6" max="6" width="14.6328125" style="13" bestFit="1" customWidth="1"/>
    <col min="7" max="7" width="11" bestFit="1" customWidth="1"/>
    <col min="8" max="11" width="12" bestFit="1" customWidth="1"/>
    <col min="12" max="12" width="13.7265625" bestFit="1" customWidth="1"/>
    <col min="13" max="13" width="14.7265625" bestFit="1" customWidth="1"/>
    <col min="14" max="14" width="15.54296875" bestFit="1" customWidth="1"/>
    <col min="15" max="17" width="14.453125" bestFit="1" customWidth="1"/>
    <col min="18" max="20" width="14.26953125" bestFit="1" customWidth="1"/>
    <col min="21" max="23" width="13.81640625" bestFit="1" customWidth="1"/>
    <col min="24" max="24" width="18.1796875" bestFit="1" customWidth="1"/>
    <col min="25" max="25" width="17.54296875" bestFit="1" customWidth="1"/>
    <col min="26" max="26" width="19.1796875" bestFit="1" customWidth="1"/>
    <col min="27" max="27" width="18.54296875" bestFit="1" customWidth="1"/>
    <col min="28" max="28" width="20" bestFit="1" customWidth="1"/>
    <col min="29" max="29" width="19.26953125" bestFit="1" customWidth="1"/>
    <col min="30" max="30" width="12" bestFit="1" customWidth="1"/>
    <col min="31" max="32" width="12.26953125" bestFit="1" customWidth="1"/>
    <col min="33" max="33" width="13.26953125" bestFit="1" customWidth="1"/>
  </cols>
  <sheetData>
    <row r="1" spans="1:6" x14ac:dyDescent="0.35">
      <c r="A1" s="12" t="s">
        <v>19</v>
      </c>
      <c r="B1" t="s">
        <v>20</v>
      </c>
      <c r="C1" s="13" t="s">
        <v>75</v>
      </c>
      <c r="D1" s="13" t="s">
        <v>76</v>
      </c>
      <c r="E1" s="13" t="s">
        <v>77</v>
      </c>
      <c r="F1" s="13" t="s">
        <v>78</v>
      </c>
    </row>
    <row r="2" spans="1:6" x14ac:dyDescent="0.35">
      <c r="A2" s="12">
        <v>45877</v>
      </c>
      <c r="B2">
        <v>1572.0400390625</v>
      </c>
      <c r="C2" s="13">
        <v>0.65699208443271773</v>
      </c>
      <c r="D2" s="13">
        <v>0.67018469656992086</v>
      </c>
      <c r="E2" s="13">
        <v>0.81266490765171506</v>
      </c>
      <c r="F2" s="13">
        <v>0.75197889182058042</v>
      </c>
    </row>
    <row r="3" spans="1:6" x14ac:dyDescent="0.35">
      <c r="A3" s="12">
        <v>45876</v>
      </c>
      <c r="B3">
        <v>1581.81005859375</v>
      </c>
      <c r="C3" s="13">
        <v>0.70448548812664913</v>
      </c>
      <c r="D3" s="13">
        <v>0.65963060686015829</v>
      </c>
      <c r="E3" s="13">
        <v>0.82585751978891819</v>
      </c>
      <c r="F3" s="13">
        <v>0.75989445910290232</v>
      </c>
    </row>
    <row r="4" spans="1:6" x14ac:dyDescent="0.35">
      <c r="A4" s="12">
        <v>45875</v>
      </c>
      <c r="B4">
        <v>1573.7099609375</v>
      </c>
      <c r="C4" s="13">
        <v>0.68865435356200533</v>
      </c>
      <c r="D4" s="13">
        <v>0.63324538258575203</v>
      </c>
      <c r="E4" s="13">
        <v>0.82321899736147752</v>
      </c>
      <c r="F4" s="13">
        <v>0.74142480211081796</v>
      </c>
    </row>
    <row r="5" spans="1:6" x14ac:dyDescent="0.35">
      <c r="A5" s="12">
        <v>45874</v>
      </c>
      <c r="B5">
        <v>1547.1500244140625</v>
      </c>
      <c r="C5" s="13">
        <v>0.39841688654353563</v>
      </c>
      <c r="D5" s="13">
        <v>0.54617414248021112</v>
      </c>
      <c r="E5" s="13">
        <v>0.77836411609498679</v>
      </c>
      <c r="F5" s="13">
        <v>0.71767810026385226</v>
      </c>
    </row>
    <row r="6" spans="1:6" x14ac:dyDescent="0.35">
      <c r="A6" s="12">
        <v>45873</v>
      </c>
      <c r="B6">
        <v>1528.18994140625</v>
      </c>
      <c r="C6" s="13">
        <v>0.46437994722955145</v>
      </c>
      <c r="D6" s="13">
        <v>0.62005277044854878</v>
      </c>
      <c r="E6" s="13">
        <v>0.81266490765171506</v>
      </c>
      <c r="F6" s="13">
        <v>0.72823218997361483</v>
      </c>
    </row>
    <row r="7" spans="1:6" x14ac:dyDescent="0.35">
      <c r="A7" s="12">
        <v>45870</v>
      </c>
      <c r="B7">
        <v>1495.2099609375</v>
      </c>
      <c r="C7" s="13">
        <v>0.35620052770448551</v>
      </c>
      <c r="D7" s="13">
        <v>0.54089709762532978</v>
      </c>
      <c r="E7" s="13">
        <v>0.79419525065963059</v>
      </c>
      <c r="F7" s="13">
        <v>0.71503957783641159</v>
      </c>
    </row>
    <row r="8" spans="1:6" x14ac:dyDescent="0.35">
      <c r="A8" s="12">
        <v>45869</v>
      </c>
      <c r="B8">
        <v>1502.52001953125</v>
      </c>
      <c r="C8" s="13">
        <v>0.39313984168865435</v>
      </c>
      <c r="D8" s="13">
        <v>0.60686015831134565</v>
      </c>
      <c r="E8" s="13">
        <v>0.81002638522427439</v>
      </c>
      <c r="F8" s="13">
        <v>0.70976253298153036</v>
      </c>
    </row>
    <row r="9" spans="1:6" x14ac:dyDescent="0.35">
      <c r="A9" s="12">
        <v>45868</v>
      </c>
      <c r="B9">
        <v>1507.6300048828125</v>
      </c>
      <c r="C9" s="13">
        <v>0.30079155672823221</v>
      </c>
      <c r="D9" s="13">
        <v>0.57519788918205805</v>
      </c>
      <c r="E9" s="13">
        <v>0.80474934036939316</v>
      </c>
      <c r="F9" s="13">
        <v>0.71767810026385226</v>
      </c>
    </row>
    <row r="10" spans="1:6" x14ac:dyDescent="0.35">
      <c r="A10" s="12">
        <v>45867</v>
      </c>
      <c r="B10">
        <v>1493.4100341796875</v>
      </c>
      <c r="C10" s="13">
        <v>0.25329815303430081</v>
      </c>
      <c r="D10" s="13">
        <v>0.52242744063324542</v>
      </c>
      <c r="E10" s="13">
        <v>0.78364116094986802</v>
      </c>
      <c r="F10" s="13">
        <v>0.69656992084432723</v>
      </c>
    </row>
    <row r="11" spans="1:6" x14ac:dyDescent="0.35">
      <c r="A11" s="12">
        <v>45866</v>
      </c>
      <c r="B11">
        <v>1557.4200439453125</v>
      </c>
      <c r="C11" s="13">
        <v>0.79419525065963059</v>
      </c>
      <c r="D11" s="13">
        <v>0.83641160949868076</v>
      </c>
      <c r="E11" s="13">
        <v>0.8970976253298153</v>
      </c>
      <c r="F11" s="13">
        <v>0.77572559366754612</v>
      </c>
    </row>
    <row r="12" spans="1:6" x14ac:dyDescent="0.35">
      <c r="A12" s="12">
        <v>45863</v>
      </c>
      <c r="B12">
        <v>1531.1300048828125</v>
      </c>
      <c r="C12" s="13">
        <v>0.63324538258575203</v>
      </c>
      <c r="D12" s="13">
        <v>0.81530343007915562</v>
      </c>
      <c r="E12" s="13">
        <v>0.87071240105540892</v>
      </c>
      <c r="F12" s="13">
        <v>0.74406332453825863</v>
      </c>
    </row>
    <row r="13" spans="1:6" x14ac:dyDescent="0.35">
      <c r="A13" s="12">
        <v>45862</v>
      </c>
      <c r="B13">
        <v>1521.02001953125</v>
      </c>
      <c r="C13" s="13">
        <v>0.57519788918205805</v>
      </c>
      <c r="D13" s="13">
        <v>0.81002638522427439</v>
      </c>
      <c r="E13" s="13">
        <v>0.87071240105540892</v>
      </c>
      <c r="F13" s="13">
        <v>0.73350923482849606</v>
      </c>
    </row>
    <row r="14" spans="1:6" x14ac:dyDescent="0.35">
      <c r="A14" s="12">
        <v>45861</v>
      </c>
      <c r="B14">
        <v>1512.31005859375</v>
      </c>
      <c r="C14" s="13">
        <v>0.61741424802110823</v>
      </c>
      <c r="D14" s="13">
        <v>0.80738786279683372</v>
      </c>
      <c r="E14" s="13">
        <v>0.8812664907651715</v>
      </c>
      <c r="F14" s="13">
        <v>0.72559366754617416</v>
      </c>
    </row>
    <row r="15" spans="1:6" x14ac:dyDescent="0.35">
      <c r="A15" s="12">
        <v>45860</v>
      </c>
      <c r="B15">
        <v>1509.5400390625</v>
      </c>
      <c r="C15" s="13">
        <v>0.49604221635883905</v>
      </c>
      <c r="D15" s="13">
        <v>0.78100263852242746</v>
      </c>
      <c r="E15" s="13">
        <v>0.8812664907651715</v>
      </c>
      <c r="F15" s="13">
        <v>0.70448548812664913</v>
      </c>
    </row>
    <row r="16" spans="1:6" x14ac:dyDescent="0.35">
      <c r="A16" s="12">
        <v>45859</v>
      </c>
      <c r="B16">
        <v>1485.050048828125</v>
      </c>
      <c r="C16" s="13">
        <v>0.51978891820580475</v>
      </c>
      <c r="D16" s="13">
        <v>0.76781002638522422</v>
      </c>
      <c r="E16" s="13">
        <v>0.87598944591029027</v>
      </c>
      <c r="F16" s="13">
        <v>0.69129287598944589</v>
      </c>
    </row>
    <row r="17" spans="1:6" x14ac:dyDescent="0.35">
      <c r="A17" s="12">
        <v>45856</v>
      </c>
      <c r="B17">
        <v>1497.280029296875</v>
      </c>
      <c r="C17" s="13">
        <v>0.71503957783641159</v>
      </c>
      <c r="D17" s="13">
        <v>0.81266490765171506</v>
      </c>
      <c r="E17" s="13">
        <v>0.89973614775725597</v>
      </c>
      <c r="F17" s="13">
        <v>0.70712401055408969</v>
      </c>
    </row>
    <row r="18" spans="1:6" x14ac:dyDescent="0.35">
      <c r="A18" s="12">
        <v>45855</v>
      </c>
      <c r="B18">
        <v>1490.010009765625</v>
      </c>
      <c r="C18" s="13">
        <v>0.68073878627968343</v>
      </c>
      <c r="D18" s="13">
        <v>0.82585751978891819</v>
      </c>
      <c r="E18" s="13">
        <v>0.89445910290237463</v>
      </c>
      <c r="F18" s="13">
        <v>0.68865435356200533</v>
      </c>
    </row>
    <row r="19" spans="1:6" x14ac:dyDescent="0.35">
      <c r="A19" s="12">
        <v>45854</v>
      </c>
      <c r="B19">
        <v>1475.469970703125</v>
      </c>
      <c r="C19" s="13">
        <v>0.62005277044854878</v>
      </c>
      <c r="D19" s="13">
        <v>0.77572559366754612</v>
      </c>
      <c r="E19" s="13">
        <v>0.87862796833773082</v>
      </c>
      <c r="F19" s="13">
        <v>0.67810026385224276</v>
      </c>
    </row>
    <row r="20" spans="1:6" x14ac:dyDescent="0.35">
      <c r="A20" s="12">
        <v>45853</v>
      </c>
      <c r="B20">
        <v>1460.6500244140625</v>
      </c>
      <c r="C20" s="13">
        <v>0.59102902374670185</v>
      </c>
      <c r="D20" s="13">
        <v>0.74934036939313986</v>
      </c>
      <c r="E20" s="13">
        <v>0.87598944591029027</v>
      </c>
      <c r="F20" s="13">
        <v>0.67018469656992086</v>
      </c>
    </row>
    <row r="21" spans="1:6" x14ac:dyDescent="0.35">
      <c r="A21" s="12">
        <v>45852</v>
      </c>
      <c r="B21">
        <v>1470.4200439453125</v>
      </c>
      <c r="C21" s="13">
        <v>0.67810026385224276</v>
      </c>
      <c r="D21" s="13">
        <v>0.77572559366754612</v>
      </c>
      <c r="E21" s="13">
        <v>0.86807387862796836</v>
      </c>
      <c r="F21" s="13">
        <v>0.64643799472295516</v>
      </c>
    </row>
    <row r="22" spans="1:6" x14ac:dyDescent="0.35">
      <c r="A22" s="12">
        <v>45849</v>
      </c>
      <c r="B22">
        <v>1457.760009765625</v>
      </c>
      <c r="C22" s="13">
        <v>0.62005277044854878</v>
      </c>
      <c r="D22" s="13">
        <v>0.76781002638522422</v>
      </c>
      <c r="E22" s="13">
        <v>0.86543535620052769</v>
      </c>
      <c r="F22" s="13">
        <v>0.60422163588390498</v>
      </c>
    </row>
    <row r="23" spans="1:6" x14ac:dyDescent="0.35">
      <c r="A23" s="12">
        <v>45848</v>
      </c>
      <c r="B23">
        <v>1445.6400146484375</v>
      </c>
      <c r="C23" s="13">
        <v>0.73614775725593673</v>
      </c>
      <c r="D23" s="13">
        <v>0.80211081794195249</v>
      </c>
      <c r="E23" s="13">
        <v>0.85488126649076512</v>
      </c>
      <c r="F23" s="13">
        <v>0.60949868073878632</v>
      </c>
    </row>
    <row r="24" spans="1:6" x14ac:dyDescent="0.35">
      <c r="A24" s="12">
        <v>45847</v>
      </c>
      <c r="B24">
        <v>1431.3199462890625</v>
      </c>
      <c r="C24" s="13">
        <v>0.73614775725593673</v>
      </c>
      <c r="D24" s="13">
        <v>0.79947229551451182</v>
      </c>
      <c r="E24" s="13">
        <v>0.86015831134564646</v>
      </c>
      <c r="F24" s="13">
        <v>0.60422163588390498</v>
      </c>
    </row>
    <row r="25" spans="1:6" x14ac:dyDescent="0.35">
      <c r="A25" s="12">
        <v>45846</v>
      </c>
      <c r="B25">
        <v>1415.4599609375</v>
      </c>
      <c r="C25" s="13">
        <v>0.75461741424802109</v>
      </c>
      <c r="D25" s="13">
        <v>0.75989445910290232</v>
      </c>
      <c r="E25" s="13">
        <v>0.84696569920844322</v>
      </c>
      <c r="F25" s="13">
        <v>0.57255936675461738</v>
      </c>
    </row>
    <row r="26" spans="1:6" x14ac:dyDescent="0.35">
      <c r="A26" s="12">
        <v>45845</v>
      </c>
      <c r="B26">
        <v>1402.06005859375</v>
      </c>
      <c r="C26" s="13">
        <v>0.66754617414248019</v>
      </c>
      <c r="D26" s="13">
        <v>0.71503957783641159</v>
      </c>
      <c r="E26" s="13">
        <v>0.87598944591029027</v>
      </c>
      <c r="F26" s="13">
        <v>0.54353562005277045</v>
      </c>
    </row>
    <row r="27" spans="1:6" x14ac:dyDescent="0.35">
      <c r="A27" s="12">
        <v>45842</v>
      </c>
      <c r="B27">
        <v>1386.969970703125</v>
      </c>
      <c r="C27" s="13">
        <v>0.63588390501319259</v>
      </c>
      <c r="D27" s="13">
        <v>0.63060686015831136</v>
      </c>
      <c r="E27" s="13">
        <v>0.86807387862796836</v>
      </c>
      <c r="F27" s="13">
        <v>0.52506596306068598</v>
      </c>
    </row>
    <row r="28" spans="1:6" x14ac:dyDescent="0.35">
      <c r="A28" s="12">
        <v>45841</v>
      </c>
      <c r="B28">
        <v>1381.9599609375</v>
      </c>
      <c r="C28" s="13">
        <v>0.57519788918205805</v>
      </c>
      <c r="D28" s="13">
        <v>0.56464379947229548</v>
      </c>
      <c r="E28" s="13">
        <v>0.85488126649076512</v>
      </c>
      <c r="F28" s="13">
        <v>0.50659630606860162</v>
      </c>
    </row>
    <row r="29" spans="1:6" x14ac:dyDescent="0.35">
      <c r="A29" s="12">
        <v>45840</v>
      </c>
      <c r="B29">
        <v>1384.5899658203125</v>
      </c>
      <c r="C29" s="13">
        <v>0.62532981530343013</v>
      </c>
      <c r="D29" s="13">
        <v>0.55145118733509235</v>
      </c>
      <c r="E29" s="13">
        <v>0.81002638522427439</v>
      </c>
      <c r="F29" s="13">
        <v>0.51978891820580475</v>
      </c>
    </row>
    <row r="30" spans="1:6" x14ac:dyDescent="0.35">
      <c r="A30" s="12">
        <v>45839</v>
      </c>
      <c r="B30">
        <v>1377.8399658203125</v>
      </c>
      <c r="C30" s="13">
        <v>0.45910290237467016</v>
      </c>
      <c r="D30" s="13">
        <v>0.46174142480211083</v>
      </c>
      <c r="E30" s="13">
        <v>0.76517150395778366</v>
      </c>
      <c r="F30" s="13">
        <v>0.48284960422163586</v>
      </c>
    </row>
    <row r="31" spans="1:6" x14ac:dyDescent="0.35">
      <c r="A31" s="12">
        <v>45838</v>
      </c>
      <c r="B31">
        <v>1376.0699462890625</v>
      </c>
      <c r="C31" s="13">
        <v>0.61455525606469008</v>
      </c>
      <c r="D31" s="13">
        <v>0.50673854447439348</v>
      </c>
      <c r="E31" s="13">
        <v>0.74123989218328845</v>
      </c>
      <c r="F31" s="13">
        <v>0.44743935309973049</v>
      </c>
    </row>
    <row r="32" spans="1:6" x14ac:dyDescent="0.35">
      <c r="A32" s="12">
        <v>45835</v>
      </c>
      <c r="B32">
        <v>1371.43994140625</v>
      </c>
      <c r="C32" s="13">
        <v>0.52560646900269536</v>
      </c>
      <c r="D32" s="13">
        <v>0.46091644204851751</v>
      </c>
      <c r="E32" s="13">
        <v>0.73045822102425872</v>
      </c>
      <c r="F32" s="13">
        <v>0.43126684636118601</v>
      </c>
    </row>
    <row r="33" spans="1:6" x14ac:dyDescent="0.35">
      <c r="A33" s="12">
        <v>45834</v>
      </c>
      <c r="B33">
        <v>1365.6700439453125</v>
      </c>
      <c r="C33" s="13">
        <v>0.46361185983827491</v>
      </c>
      <c r="D33" s="13">
        <v>0.43396226415094341</v>
      </c>
      <c r="E33" s="13">
        <v>0.7142857142857143</v>
      </c>
      <c r="F33" s="13">
        <v>0.43396226415094341</v>
      </c>
    </row>
    <row r="34" spans="1:6" x14ac:dyDescent="0.35">
      <c r="A34" s="12">
        <v>45833</v>
      </c>
      <c r="B34">
        <v>1366.75</v>
      </c>
      <c r="C34" s="13">
        <v>0.48787061994609165</v>
      </c>
      <c r="D34" s="13">
        <v>0.42048517520215634</v>
      </c>
      <c r="E34" s="13">
        <v>0.71159029649595684</v>
      </c>
      <c r="F34" s="13">
        <v>0.42857142857142855</v>
      </c>
    </row>
    <row r="35" spans="1:6" x14ac:dyDescent="0.35">
      <c r="A35" s="12">
        <v>45832</v>
      </c>
      <c r="B35">
        <v>1366.77001953125</v>
      </c>
      <c r="C35" s="13">
        <v>0.47978436657681939</v>
      </c>
      <c r="D35" s="13">
        <v>0.44743935309973049</v>
      </c>
      <c r="E35" s="13">
        <v>0.70080862533692723</v>
      </c>
      <c r="F35" s="13">
        <v>0.42857142857142855</v>
      </c>
    </row>
    <row r="36" spans="1:6" x14ac:dyDescent="0.35">
      <c r="A36" s="12">
        <v>45831</v>
      </c>
      <c r="B36">
        <v>1358.1800537109375</v>
      </c>
      <c r="C36" s="13">
        <v>0.40161725067385445</v>
      </c>
      <c r="D36" s="13">
        <v>0.44743935309973049</v>
      </c>
      <c r="E36" s="13">
        <v>0.69002695417789761</v>
      </c>
      <c r="F36" s="13">
        <v>0.41509433962264153</v>
      </c>
    </row>
    <row r="37" spans="1:6" x14ac:dyDescent="0.35">
      <c r="A37" s="12">
        <v>45828</v>
      </c>
      <c r="B37">
        <v>1349.3499755859375</v>
      </c>
      <c r="C37" s="13">
        <v>0.55256064690026951</v>
      </c>
      <c r="D37" s="13">
        <v>0.49595687331536387</v>
      </c>
      <c r="E37" s="13">
        <v>0.68194070080862534</v>
      </c>
      <c r="F37" s="13">
        <v>0.42048517520215634</v>
      </c>
    </row>
    <row r="38" spans="1:6" x14ac:dyDescent="0.35">
      <c r="A38" s="12">
        <v>45827</v>
      </c>
      <c r="B38">
        <v>1352.0400390625</v>
      </c>
      <c r="C38" s="13">
        <v>0.54716981132075471</v>
      </c>
      <c r="D38" s="13">
        <v>0.47708894878706198</v>
      </c>
      <c r="E38" s="13">
        <v>0.67654986522911054</v>
      </c>
      <c r="F38" s="13">
        <v>0.40700808625336926</v>
      </c>
    </row>
    <row r="39" spans="1:6" x14ac:dyDescent="0.35">
      <c r="A39" s="12">
        <v>45826</v>
      </c>
      <c r="B39">
        <v>1346.8299560546875</v>
      </c>
      <c r="C39" s="13">
        <v>0.60646900269541781</v>
      </c>
      <c r="D39" s="13">
        <v>0.48517520215633425</v>
      </c>
      <c r="E39" s="13">
        <v>0.67115902964959573</v>
      </c>
      <c r="F39" s="13">
        <v>0.41239892183288412</v>
      </c>
    </row>
    <row r="40" spans="1:6" x14ac:dyDescent="0.35">
      <c r="A40" s="12">
        <v>45825</v>
      </c>
      <c r="B40">
        <v>1347.68994140625</v>
      </c>
      <c r="C40" s="13">
        <v>0.68733153638814015</v>
      </c>
      <c r="D40" s="13">
        <v>0.52021563342318056</v>
      </c>
      <c r="E40" s="13">
        <v>0.67924528301886788</v>
      </c>
      <c r="F40" s="13">
        <v>0.43126684636118601</v>
      </c>
    </row>
    <row r="41" spans="1:6" x14ac:dyDescent="0.35">
      <c r="A41" s="12">
        <v>45824</v>
      </c>
      <c r="B41">
        <v>1338.1099853515625</v>
      </c>
      <c r="C41" s="13">
        <v>0.5768194070080862</v>
      </c>
      <c r="D41" s="13">
        <v>0.49865229110512127</v>
      </c>
      <c r="E41" s="13">
        <v>0.64690026954177893</v>
      </c>
      <c r="F41" s="13">
        <v>0.42318059299191374</v>
      </c>
    </row>
    <row r="42" spans="1:6" x14ac:dyDescent="0.35">
      <c r="A42" s="12">
        <v>45821</v>
      </c>
      <c r="B42">
        <v>1315.489990234375</v>
      </c>
      <c r="C42" s="13">
        <v>0.29380053908355797</v>
      </c>
      <c r="D42" s="13">
        <v>0.35309973045822102</v>
      </c>
      <c r="E42" s="13">
        <v>0.61725067385444743</v>
      </c>
      <c r="F42" s="13">
        <v>0.36388140161725069</v>
      </c>
    </row>
    <row r="43" spans="1:6" x14ac:dyDescent="0.35">
      <c r="A43" s="12">
        <v>45820</v>
      </c>
      <c r="B43">
        <v>1322.989990234375</v>
      </c>
      <c r="C43" s="13">
        <v>0.38274932614555257</v>
      </c>
      <c r="D43" s="13">
        <v>0.49865229110512127</v>
      </c>
      <c r="E43" s="13">
        <v>0.65498652291105119</v>
      </c>
      <c r="F43" s="13">
        <v>0.40970350404312667</v>
      </c>
    </row>
    <row r="44" spans="1:6" x14ac:dyDescent="0.35">
      <c r="A44" s="12">
        <v>45819</v>
      </c>
      <c r="B44">
        <v>1315.199951171875</v>
      </c>
      <c r="C44" s="13">
        <v>0.26415094339622641</v>
      </c>
      <c r="D44" s="13">
        <v>0.42587601078167114</v>
      </c>
      <c r="E44" s="13">
        <v>0.59838274932614555</v>
      </c>
      <c r="F44" s="13">
        <v>0.38005390835579517</v>
      </c>
    </row>
    <row r="45" spans="1:6" x14ac:dyDescent="0.35">
      <c r="A45" s="12">
        <v>45818</v>
      </c>
      <c r="B45">
        <v>1316.22998046875</v>
      </c>
      <c r="C45" s="13">
        <v>0.18867924528301888</v>
      </c>
      <c r="D45" s="13">
        <v>0.42587601078167114</v>
      </c>
      <c r="E45" s="13">
        <v>0.56603773584905659</v>
      </c>
      <c r="F45" s="13">
        <v>0.36388140161725069</v>
      </c>
    </row>
    <row r="46" spans="1:6" x14ac:dyDescent="0.35">
      <c r="A46" s="12">
        <v>45817</v>
      </c>
      <c r="B46">
        <v>1310.5699462890625</v>
      </c>
      <c r="C46" s="13">
        <v>0.22102425876010781</v>
      </c>
      <c r="D46" s="13">
        <v>0.40700808625336926</v>
      </c>
      <c r="E46" s="13">
        <v>0.56334231805929924</v>
      </c>
      <c r="F46" s="13">
        <v>0.36657681940700809</v>
      </c>
    </row>
    <row r="47" spans="1:6" x14ac:dyDescent="0.35">
      <c r="A47" s="12">
        <v>45814</v>
      </c>
      <c r="B47">
        <v>1329.8900146484375</v>
      </c>
      <c r="C47" s="13">
        <v>0.32884097035040433</v>
      </c>
      <c r="D47" s="13">
        <v>0.59029649595687328</v>
      </c>
      <c r="E47" s="13">
        <v>0.60916442048517516</v>
      </c>
      <c r="F47" s="13">
        <v>0.39622641509433965</v>
      </c>
    </row>
    <row r="48" spans="1:6" x14ac:dyDescent="0.35">
      <c r="A48" s="12">
        <v>45813</v>
      </c>
      <c r="B48">
        <v>1342.0899658203125</v>
      </c>
      <c r="C48" s="13">
        <v>0.53638814016172509</v>
      </c>
      <c r="D48" s="13">
        <v>0.75741239892183287</v>
      </c>
      <c r="E48" s="13">
        <v>0.64959568733153639</v>
      </c>
      <c r="F48" s="13">
        <v>0.43396226415094341</v>
      </c>
    </row>
    <row r="49" spans="1:6" x14ac:dyDescent="0.35">
      <c r="A49" s="12">
        <v>45812</v>
      </c>
      <c r="B49">
        <v>1345.739990234375</v>
      </c>
      <c r="C49" s="13">
        <v>0.55256064690026951</v>
      </c>
      <c r="D49" s="13">
        <v>0.76819407008086249</v>
      </c>
      <c r="E49" s="13">
        <v>0.64420485175202158</v>
      </c>
      <c r="F49" s="13">
        <v>0.43126684636118601</v>
      </c>
    </row>
    <row r="50" spans="1:6" x14ac:dyDescent="0.35">
      <c r="A50" s="12">
        <v>45811</v>
      </c>
      <c r="B50">
        <v>1347.25</v>
      </c>
      <c r="C50" s="13">
        <v>0.58490566037735847</v>
      </c>
      <c r="D50" s="13">
        <v>0.75471698113207553</v>
      </c>
      <c r="E50" s="13">
        <v>0.64420485175202158</v>
      </c>
      <c r="F50" s="13">
        <v>0.41239892183288412</v>
      </c>
    </row>
    <row r="51" spans="1:6" x14ac:dyDescent="0.35">
      <c r="A51" s="12">
        <v>45810</v>
      </c>
      <c r="B51">
        <v>1336.300048828125</v>
      </c>
      <c r="C51" s="13">
        <v>0.59568733153638809</v>
      </c>
      <c r="D51" s="13">
        <v>0.67924528301886788</v>
      </c>
      <c r="E51" s="13">
        <v>0.59838274932614555</v>
      </c>
      <c r="F51" s="13">
        <v>0.40970350404312667</v>
      </c>
    </row>
    <row r="52" spans="1:6" x14ac:dyDescent="0.35">
      <c r="A52" s="12">
        <v>45807</v>
      </c>
      <c r="B52">
        <v>1332.5999755859375</v>
      </c>
      <c r="C52" s="13">
        <v>0.52830188679245282</v>
      </c>
      <c r="D52" s="13">
        <v>0.65768194070080865</v>
      </c>
      <c r="E52" s="13">
        <v>0.56064690026954178</v>
      </c>
      <c r="F52" s="13">
        <v>0.3746630727762803</v>
      </c>
    </row>
    <row r="53" spans="1:6" x14ac:dyDescent="0.35">
      <c r="A53" s="12">
        <v>45806</v>
      </c>
      <c r="B53">
        <v>1341.8599853515625</v>
      </c>
      <c r="C53" s="13">
        <v>0.7439353099730458</v>
      </c>
      <c r="D53" s="13">
        <v>0.80323450134770891</v>
      </c>
      <c r="E53" s="13">
        <v>0.59838274932614555</v>
      </c>
      <c r="F53" s="13">
        <v>0.37735849056603776</v>
      </c>
    </row>
    <row r="54" spans="1:6" x14ac:dyDescent="0.35">
      <c r="A54" s="12">
        <v>45805</v>
      </c>
      <c r="B54">
        <v>1341.8699951171875</v>
      </c>
      <c r="C54" s="13">
        <v>0.78975741239892183</v>
      </c>
      <c r="D54" s="13">
        <v>0.81671159029649598</v>
      </c>
      <c r="E54" s="13">
        <v>0.56334231805929924</v>
      </c>
      <c r="F54" s="13">
        <v>0.38005390835579517</v>
      </c>
    </row>
    <row r="55" spans="1:6" x14ac:dyDescent="0.35">
      <c r="A55" s="12">
        <v>45804</v>
      </c>
      <c r="B55">
        <v>1339.81005859375</v>
      </c>
      <c r="C55" s="13">
        <v>0.80592991913746626</v>
      </c>
      <c r="D55" s="13">
        <v>0.81401617250673852</v>
      </c>
      <c r="E55" s="13">
        <v>0.53369272237196763</v>
      </c>
      <c r="F55" s="13">
        <v>0.3746630727762803</v>
      </c>
    </row>
    <row r="56" spans="1:6" x14ac:dyDescent="0.35">
      <c r="A56" s="12">
        <v>45803</v>
      </c>
      <c r="B56">
        <v>1332.510009765625</v>
      </c>
      <c r="C56" s="13">
        <v>0.6253369272237197</v>
      </c>
      <c r="D56" s="13">
        <v>0.76010781671159033</v>
      </c>
      <c r="E56" s="13">
        <v>0.48517520215633425</v>
      </c>
      <c r="F56" s="13">
        <v>0.36388140161725069</v>
      </c>
    </row>
    <row r="57" spans="1:6" x14ac:dyDescent="0.35">
      <c r="A57" s="12">
        <v>45800</v>
      </c>
      <c r="B57">
        <v>1314.4599609375</v>
      </c>
      <c r="C57" s="13">
        <v>0.33692722371967654</v>
      </c>
      <c r="D57" s="13">
        <v>0.81671159029649598</v>
      </c>
      <c r="E57" s="13">
        <v>0.40970350404312667</v>
      </c>
      <c r="F57" s="13">
        <v>0.32614555256064692</v>
      </c>
    </row>
    <row r="58" spans="1:6" x14ac:dyDescent="0.35">
      <c r="A58" s="12">
        <v>45799</v>
      </c>
      <c r="B58">
        <v>1313.8399658203125</v>
      </c>
      <c r="C58" s="13">
        <v>0.30727762803234504</v>
      </c>
      <c r="D58" s="13">
        <v>0.82210242587601079</v>
      </c>
      <c r="E58" s="13">
        <v>0.40161725067385445</v>
      </c>
      <c r="F58" s="13">
        <v>0.31266846361185985</v>
      </c>
    </row>
    <row r="59" spans="1:6" x14ac:dyDescent="0.35">
      <c r="A59" s="12">
        <v>45798</v>
      </c>
      <c r="B59">
        <v>1323.050048828125</v>
      </c>
      <c r="C59" s="13">
        <v>0.38274932614555257</v>
      </c>
      <c r="D59" s="13">
        <v>0.85444743935309975</v>
      </c>
      <c r="E59" s="13">
        <v>0.40970350404312667</v>
      </c>
      <c r="F59" s="13">
        <v>0.32075471698113206</v>
      </c>
    </row>
    <row r="60" spans="1:6" x14ac:dyDescent="0.35">
      <c r="A60" s="12">
        <v>45797</v>
      </c>
      <c r="B60">
        <v>1315.1500244140625</v>
      </c>
      <c r="C60" s="13">
        <v>0.38814016172506738</v>
      </c>
      <c r="D60" s="13">
        <v>0.87601078167115898</v>
      </c>
      <c r="E60" s="13">
        <v>0.42318059299191374</v>
      </c>
      <c r="F60" s="13">
        <v>0.33153638814016173</v>
      </c>
    </row>
    <row r="61" spans="1:6" x14ac:dyDescent="0.35">
      <c r="A61" s="12">
        <v>45796</v>
      </c>
      <c r="B61">
        <v>1296.2900390625</v>
      </c>
      <c r="C61" s="13">
        <v>0.34770889487870621</v>
      </c>
      <c r="D61" s="13">
        <v>0.83827493261455521</v>
      </c>
      <c r="E61" s="13">
        <v>0.40161725067385445</v>
      </c>
      <c r="F61" s="13">
        <v>0.29919137466307277</v>
      </c>
    </row>
  </sheetData>
  <pageMargins left="0.7" right="0.7" top="0.75" bottom="0.75" header="0.3" footer="0.3"/>
  <pageSetup scale="77"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H11"/>
  <sheetViews>
    <sheetView view="pageBreakPreview" zoomScale="60" zoomScaleNormal="100" workbookViewId="0">
      <selection activeCell="Q27" sqref="Q27:Q28"/>
    </sheetView>
  </sheetViews>
  <sheetFormatPr defaultRowHeight="14.5" x14ac:dyDescent="0.35"/>
  <cols>
    <col min="1" max="1" width="16.26953125" bestFit="1" customWidth="1"/>
    <col min="2" max="2" width="8.54296875" bestFit="1" customWidth="1"/>
    <col min="3" max="3" width="14.6328125" bestFit="1" customWidth="1"/>
    <col min="4" max="4" width="14.90625" bestFit="1" customWidth="1"/>
    <col min="5" max="5" width="13.26953125" bestFit="1" customWidth="1"/>
    <col min="6" max="6" width="13.08984375" bestFit="1" customWidth="1"/>
    <col min="7" max="7" width="14.81640625" bestFit="1" customWidth="1"/>
    <col min="8" max="8" width="13.26953125" bestFit="1" customWidth="1"/>
  </cols>
  <sheetData>
    <row r="1" spans="1:8" x14ac:dyDescent="0.35">
      <c r="A1" t="s">
        <v>19</v>
      </c>
      <c r="B1" t="s">
        <v>23</v>
      </c>
      <c r="C1" t="s">
        <v>95</v>
      </c>
      <c r="D1" t="s">
        <v>96</v>
      </c>
      <c r="E1" t="s">
        <v>50</v>
      </c>
      <c r="F1" t="s">
        <v>49</v>
      </c>
      <c r="G1" t="s">
        <v>97</v>
      </c>
      <c r="H1" t="s">
        <v>51</v>
      </c>
    </row>
    <row r="2" spans="1:8" x14ac:dyDescent="0.35">
      <c r="A2" s="1">
        <v>45877</v>
      </c>
      <c r="B2" t="s">
        <v>52</v>
      </c>
      <c r="C2">
        <v>0</v>
      </c>
      <c r="D2">
        <v>0</v>
      </c>
      <c r="E2">
        <v>0</v>
      </c>
      <c r="F2">
        <v>0</v>
      </c>
      <c r="G2">
        <v>0</v>
      </c>
      <c r="H2">
        <v>0</v>
      </c>
    </row>
    <row r="3" spans="1:8" x14ac:dyDescent="0.35">
      <c r="A3" s="1">
        <v>45877</v>
      </c>
      <c r="B3" t="s">
        <v>53</v>
      </c>
      <c r="C3">
        <v>-103.679525</v>
      </c>
      <c r="D3">
        <v>69.316895000000002</v>
      </c>
      <c r="E3">
        <v>-3183.7487513599999</v>
      </c>
      <c r="F3">
        <v>2097.600676864</v>
      </c>
      <c r="G3">
        <v>-34.362630000000003</v>
      </c>
      <c r="H3">
        <v>-1086.1480744959999</v>
      </c>
    </row>
    <row r="4" spans="1:8" x14ac:dyDescent="0.35">
      <c r="A4" s="1">
        <v>45876</v>
      </c>
      <c r="B4" t="s">
        <v>52</v>
      </c>
      <c r="C4">
        <v>-54.531619999999997</v>
      </c>
      <c r="D4">
        <v>32.385551999999997</v>
      </c>
      <c r="E4">
        <v>-1819.031872</v>
      </c>
      <c r="F4">
        <v>1179.345008128</v>
      </c>
      <c r="G4">
        <v>-22.146068</v>
      </c>
      <c r="H4">
        <v>-639.68686387200012</v>
      </c>
    </row>
    <row r="5" spans="1:8" x14ac:dyDescent="0.35">
      <c r="A5" s="1">
        <v>45876</v>
      </c>
      <c r="B5" t="s">
        <v>53</v>
      </c>
      <c r="C5">
        <v>-128.97658799999999</v>
      </c>
      <c r="D5">
        <v>156.34172799999999</v>
      </c>
      <c r="E5">
        <v>-4758.4006758400001</v>
      </c>
      <c r="F5">
        <v>4691.5736104959997</v>
      </c>
      <c r="G5">
        <v>27.36514</v>
      </c>
      <c r="H5">
        <v>-66.827065343999692</v>
      </c>
    </row>
    <row r="6" spans="1:8" x14ac:dyDescent="0.35">
      <c r="A6" s="1">
        <v>45875</v>
      </c>
      <c r="B6" t="s">
        <v>52</v>
      </c>
      <c r="C6">
        <v>-43.674086000000003</v>
      </c>
      <c r="D6">
        <v>35.073003999999997</v>
      </c>
      <c r="E6">
        <v>-1684.6995013120002</v>
      </c>
      <c r="F6">
        <v>1448.7331452159999</v>
      </c>
      <c r="G6">
        <v>-8.6010819999999999</v>
      </c>
      <c r="H6">
        <v>-235.96635609600017</v>
      </c>
    </row>
    <row r="7" spans="1:8" x14ac:dyDescent="0.35">
      <c r="A7" s="1">
        <v>45875</v>
      </c>
      <c r="B7" t="s">
        <v>53</v>
      </c>
      <c r="C7">
        <v>-117.624945</v>
      </c>
      <c r="D7">
        <v>156.36801800000001</v>
      </c>
      <c r="E7">
        <v>-4868.2530488319999</v>
      </c>
      <c r="F7">
        <v>5621.0290769920002</v>
      </c>
      <c r="G7">
        <v>38.743073000000003</v>
      </c>
      <c r="H7">
        <v>752.77602816000035</v>
      </c>
    </row>
    <row r="8" spans="1:8" x14ac:dyDescent="0.35">
      <c r="A8" s="1">
        <v>45874</v>
      </c>
      <c r="B8" t="s">
        <v>52</v>
      </c>
      <c r="C8">
        <v>-86.19032</v>
      </c>
      <c r="D8">
        <v>41.843699999999998</v>
      </c>
      <c r="E8">
        <v>-2804.9712087040002</v>
      </c>
      <c r="F8">
        <v>1490.9234216960001</v>
      </c>
      <c r="G8">
        <v>-44.346620000000001</v>
      </c>
      <c r="H8">
        <v>-1314.0477870080001</v>
      </c>
    </row>
    <row r="9" spans="1:8" x14ac:dyDescent="0.35">
      <c r="A9" s="1">
        <v>45874</v>
      </c>
      <c r="B9" t="s">
        <v>53</v>
      </c>
      <c r="C9">
        <v>-250.57646299999999</v>
      </c>
      <c r="D9">
        <v>247.409088</v>
      </c>
      <c r="E9">
        <v>-10018.003656704001</v>
      </c>
      <c r="F9">
        <v>7759.149625344</v>
      </c>
      <c r="G9">
        <v>-3.1673749999999998</v>
      </c>
      <c r="H9">
        <v>-2258.8540313600006</v>
      </c>
    </row>
    <row r="10" spans="1:8" x14ac:dyDescent="0.35">
      <c r="A10" s="1">
        <v>45873</v>
      </c>
      <c r="B10" t="s">
        <v>53</v>
      </c>
      <c r="C10">
        <v>-186.08345199999999</v>
      </c>
      <c r="D10">
        <v>103.59419</v>
      </c>
      <c r="E10">
        <v>-13164.861206528001</v>
      </c>
      <c r="F10">
        <v>2922.6981591039998</v>
      </c>
      <c r="G10">
        <v>-82.489261999999997</v>
      </c>
      <c r="H10">
        <v>-10242.163047424001</v>
      </c>
    </row>
    <row r="11" spans="1:8" x14ac:dyDescent="0.35">
      <c r="A11" s="1">
        <v>45873</v>
      </c>
      <c r="B11" t="s">
        <v>52</v>
      </c>
      <c r="C11">
        <v>-32.721820000000001</v>
      </c>
      <c r="D11">
        <v>22.122902</v>
      </c>
      <c r="E11">
        <v>-1174.2383964159999</v>
      </c>
      <c r="F11">
        <v>887.00721561600005</v>
      </c>
      <c r="G11">
        <v>-10.598917999999999</v>
      </c>
      <c r="H11">
        <v>-287.23118079999983</v>
      </c>
    </row>
  </sheetData>
  <phoneticPr fontId="8" type="noConversion"/>
  <pageMargins left="0.7" right="0.7" top="0.75" bottom="0.75" header="0.3" footer="0.3"/>
  <pageSetup scale="87"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D41"/>
  <sheetViews>
    <sheetView view="pageBreakPreview" zoomScale="60" zoomScaleNormal="100" workbookViewId="0">
      <selection activeCell="G5" sqref="G5"/>
    </sheetView>
  </sheetViews>
  <sheetFormatPr defaultRowHeight="14.5" x14ac:dyDescent="0.35"/>
  <cols>
    <col min="1" max="1" width="8.54296875" bestFit="1" customWidth="1"/>
    <col min="2" max="2" width="9.453125" bestFit="1" customWidth="1"/>
    <col min="3" max="3" width="16" bestFit="1" customWidth="1"/>
    <col min="4" max="4" width="13.08984375" bestFit="1" customWidth="1"/>
    <col min="7" max="7" width="6" bestFit="1" customWidth="1"/>
    <col min="8" max="8" width="13.453125" bestFit="1" customWidth="1"/>
  </cols>
  <sheetData>
    <row r="1" spans="1:4" x14ac:dyDescent="0.35">
      <c r="A1" t="s">
        <v>23</v>
      </c>
      <c r="B1" t="s">
        <v>12</v>
      </c>
      <c r="C1" t="s">
        <v>54</v>
      </c>
      <c r="D1" t="s">
        <v>88</v>
      </c>
    </row>
    <row r="2" spans="1:4" x14ac:dyDescent="0.35">
      <c r="A2" t="s">
        <v>53</v>
      </c>
      <c r="B2" t="s">
        <v>56</v>
      </c>
      <c r="C2">
        <v>1229.435423744</v>
      </c>
      <c r="D2">
        <v>1</v>
      </c>
    </row>
    <row r="3" spans="1:4" x14ac:dyDescent="0.35">
      <c r="A3" t="s">
        <v>53</v>
      </c>
      <c r="B3" t="s">
        <v>58</v>
      </c>
      <c r="C3">
        <v>598.04010905600001</v>
      </c>
      <c r="D3">
        <v>1</v>
      </c>
    </row>
    <row r="4" spans="1:4" x14ac:dyDescent="0.35">
      <c r="A4" t="s">
        <v>53</v>
      </c>
      <c r="B4" t="s">
        <v>373</v>
      </c>
      <c r="C4">
        <v>592.78676582399999</v>
      </c>
      <c r="D4">
        <v>1</v>
      </c>
    </row>
    <row r="5" spans="1:4" x14ac:dyDescent="0.35">
      <c r="A5" t="s">
        <v>53</v>
      </c>
      <c r="B5" t="s">
        <v>374</v>
      </c>
      <c r="C5">
        <v>394.05637017600003</v>
      </c>
      <c r="D5">
        <v>1</v>
      </c>
    </row>
    <row r="6" spans="1:4" x14ac:dyDescent="0.35">
      <c r="A6" t="s">
        <v>53</v>
      </c>
      <c r="B6" t="s">
        <v>65</v>
      </c>
      <c r="C6">
        <v>356.47599616000002</v>
      </c>
      <c r="D6">
        <v>1</v>
      </c>
    </row>
    <row r="7" spans="1:4" x14ac:dyDescent="0.35">
      <c r="A7" t="s">
        <v>53</v>
      </c>
      <c r="B7" t="s">
        <v>159</v>
      </c>
      <c r="C7">
        <v>242.612880128</v>
      </c>
      <c r="D7">
        <v>1</v>
      </c>
    </row>
    <row r="8" spans="1:4" x14ac:dyDescent="0.35">
      <c r="A8" t="s">
        <v>53</v>
      </c>
      <c r="B8" t="s">
        <v>375</v>
      </c>
      <c r="C8">
        <v>220.95800934400006</v>
      </c>
      <c r="D8">
        <v>1</v>
      </c>
    </row>
    <row r="9" spans="1:4" x14ac:dyDescent="0.35">
      <c r="A9" t="s">
        <v>53</v>
      </c>
      <c r="B9" t="s">
        <v>64</v>
      </c>
      <c r="C9">
        <v>148.98620774399998</v>
      </c>
      <c r="D9">
        <v>1</v>
      </c>
    </row>
    <row r="10" spans="1:4" x14ac:dyDescent="0.35">
      <c r="A10" t="s">
        <v>53</v>
      </c>
      <c r="B10" t="s">
        <v>346</v>
      </c>
      <c r="C10">
        <v>147.20700415999997</v>
      </c>
      <c r="D10">
        <v>1</v>
      </c>
    </row>
    <row r="11" spans="1:4" x14ac:dyDescent="0.35">
      <c r="A11" t="s">
        <v>53</v>
      </c>
      <c r="B11" t="s">
        <v>140</v>
      </c>
      <c r="C11">
        <v>131.77302630400001</v>
      </c>
      <c r="D11">
        <v>1</v>
      </c>
    </row>
    <row r="12" spans="1:4" x14ac:dyDescent="0.35">
      <c r="A12" t="s">
        <v>53</v>
      </c>
      <c r="B12" t="s">
        <v>258</v>
      </c>
      <c r="C12">
        <v>113.73005209600004</v>
      </c>
      <c r="D12">
        <v>0</v>
      </c>
    </row>
    <row r="13" spans="1:4" x14ac:dyDescent="0.35">
      <c r="A13" t="s">
        <v>53</v>
      </c>
      <c r="B13" t="s">
        <v>376</v>
      </c>
      <c r="C13">
        <v>137.11539199999999</v>
      </c>
      <c r="D13">
        <v>0</v>
      </c>
    </row>
    <row r="14" spans="1:4" x14ac:dyDescent="0.35">
      <c r="A14" t="s">
        <v>53</v>
      </c>
      <c r="B14" t="s">
        <v>377</v>
      </c>
      <c r="C14">
        <v>160.26264604799999</v>
      </c>
      <c r="D14">
        <v>0</v>
      </c>
    </row>
    <row r="15" spans="1:4" x14ac:dyDescent="0.35">
      <c r="A15" t="s">
        <v>53</v>
      </c>
      <c r="B15" t="s">
        <v>241</v>
      </c>
      <c r="C15">
        <v>165.416461312</v>
      </c>
      <c r="D15">
        <v>0</v>
      </c>
    </row>
    <row r="16" spans="1:4" x14ac:dyDescent="0.35">
      <c r="A16" t="s">
        <v>53</v>
      </c>
      <c r="B16" t="s">
        <v>378</v>
      </c>
      <c r="C16">
        <v>187.903326642</v>
      </c>
      <c r="D16">
        <v>0</v>
      </c>
    </row>
    <row r="17" spans="1:4" x14ac:dyDescent="0.35">
      <c r="A17" t="s">
        <v>53</v>
      </c>
      <c r="B17" t="s">
        <v>148</v>
      </c>
      <c r="C17">
        <v>200.07028070400003</v>
      </c>
      <c r="D17">
        <v>0</v>
      </c>
    </row>
    <row r="18" spans="1:4" x14ac:dyDescent="0.35">
      <c r="A18" t="s">
        <v>53</v>
      </c>
      <c r="B18" t="s">
        <v>131</v>
      </c>
      <c r="C18">
        <v>322.51663155199998</v>
      </c>
      <c r="D18">
        <v>0</v>
      </c>
    </row>
    <row r="19" spans="1:4" x14ac:dyDescent="0.35">
      <c r="A19" t="s">
        <v>53</v>
      </c>
      <c r="B19" t="s">
        <v>55</v>
      </c>
      <c r="C19">
        <v>336.81280614400009</v>
      </c>
      <c r="D19">
        <v>0</v>
      </c>
    </row>
    <row r="20" spans="1:4" x14ac:dyDescent="0.35">
      <c r="A20" t="s">
        <v>53</v>
      </c>
      <c r="B20" t="s">
        <v>57</v>
      </c>
      <c r="C20">
        <v>1499.2777216000002</v>
      </c>
      <c r="D20">
        <v>0</v>
      </c>
    </row>
    <row r="21" spans="1:4" x14ac:dyDescent="0.35">
      <c r="A21" t="s">
        <v>53</v>
      </c>
      <c r="B21" t="s">
        <v>272</v>
      </c>
      <c r="C21">
        <v>12835.902369792</v>
      </c>
      <c r="D21">
        <v>0</v>
      </c>
    </row>
    <row r="22" spans="1:4" x14ac:dyDescent="0.35">
      <c r="A22" t="s">
        <v>52</v>
      </c>
      <c r="B22" t="s">
        <v>241</v>
      </c>
      <c r="C22">
        <v>177.735361536</v>
      </c>
      <c r="D22">
        <v>1</v>
      </c>
    </row>
    <row r="23" spans="1:4" x14ac:dyDescent="0.35">
      <c r="A23" t="s">
        <v>52</v>
      </c>
      <c r="B23" t="s">
        <v>379</v>
      </c>
      <c r="C23">
        <v>171.58888038399999</v>
      </c>
      <c r="D23">
        <v>1</v>
      </c>
    </row>
    <row r="24" spans="1:4" x14ac:dyDescent="0.35">
      <c r="A24" t="s">
        <v>52</v>
      </c>
      <c r="B24" t="s">
        <v>378</v>
      </c>
      <c r="C24">
        <v>31.509092495999997</v>
      </c>
      <c r="D24">
        <v>1</v>
      </c>
    </row>
    <row r="25" spans="1:4" x14ac:dyDescent="0.35">
      <c r="A25" t="s">
        <v>52</v>
      </c>
      <c r="B25" t="s">
        <v>380</v>
      </c>
      <c r="C25">
        <v>13.747955455999996</v>
      </c>
      <c r="D25">
        <v>1</v>
      </c>
    </row>
    <row r="26" spans="1:4" x14ac:dyDescent="0.35">
      <c r="A26" t="s">
        <v>52</v>
      </c>
      <c r="B26" t="s">
        <v>381</v>
      </c>
      <c r="C26">
        <v>12.8</v>
      </c>
      <c r="D26">
        <v>1</v>
      </c>
    </row>
    <row r="27" spans="1:4" x14ac:dyDescent="0.35">
      <c r="A27" t="s">
        <v>52</v>
      </c>
      <c r="B27" t="s">
        <v>131</v>
      </c>
      <c r="C27">
        <v>11.746756608000005</v>
      </c>
      <c r="D27">
        <v>1</v>
      </c>
    </row>
    <row r="28" spans="1:4" x14ac:dyDescent="0.35">
      <c r="A28" t="s">
        <v>52</v>
      </c>
      <c r="B28" t="s">
        <v>148</v>
      </c>
      <c r="C28">
        <v>10.054854559999997</v>
      </c>
      <c r="D28">
        <v>1</v>
      </c>
    </row>
    <row r="29" spans="1:4" x14ac:dyDescent="0.35">
      <c r="A29" t="s">
        <v>52</v>
      </c>
      <c r="B29" t="s">
        <v>382</v>
      </c>
      <c r="C29">
        <v>9.7159997439999994</v>
      </c>
      <c r="D29">
        <v>1</v>
      </c>
    </row>
    <row r="30" spans="1:4" x14ac:dyDescent="0.35">
      <c r="A30" t="s">
        <v>52</v>
      </c>
      <c r="B30" t="s">
        <v>155</v>
      </c>
      <c r="C30">
        <v>9.3187581439999967</v>
      </c>
      <c r="D30">
        <v>1</v>
      </c>
    </row>
    <row r="31" spans="1:4" x14ac:dyDescent="0.35">
      <c r="A31" t="s">
        <v>52</v>
      </c>
      <c r="B31" t="s">
        <v>65</v>
      </c>
      <c r="C31">
        <v>7.9203205119999893</v>
      </c>
      <c r="D31">
        <v>1</v>
      </c>
    </row>
    <row r="32" spans="1:4" x14ac:dyDescent="0.35">
      <c r="A32" t="s">
        <v>52</v>
      </c>
      <c r="B32" t="s">
        <v>73</v>
      </c>
      <c r="C32">
        <v>110.32681817599999</v>
      </c>
      <c r="D32">
        <v>0</v>
      </c>
    </row>
    <row r="33" spans="1:4" x14ac:dyDescent="0.35">
      <c r="A33" t="s">
        <v>52</v>
      </c>
      <c r="B33" t="s">
        <v>67</v>
      </c>
      <c r="C33">
        <v>114.85843456000003</v>
      </c>
      <c r="D33">
        <v>0</v>
      </c>
    </row>
    <row r="34" spans="1:4" x14ac:dyDescent="0.35">
      <c r="A34" t="s">
        <v>52</v>
      </c>
      <c r="B34" t="s">
        <v>72</v>
      </c>
      <c r="C34">
        <v>120.74026342399999</v>
      </c>
      <c r="D34">
        <v>0</v>
      </c>
    </row>
    <row r="35" spans="1:4" x14ac:dyDescent="0.35">
      <c r="A35" t="s">
        <v>52</v>
      </c>
      <c r="B35" t="s">
        <v>383</v>
      </c>
      <c r="C35">
        <v>129.39379510399999</v>
      </c>
      <c r="D35">
        <v>0</v>
      </c>
    </row>
    <row r="36" spans="1:4" x14ac:dyDescent="0.35">
      <c r="A36" t="s">
        <v>52</v>
      </c>
      <c r="B36" t="s">
        <v>59</v>
      </c>
      <c r="C36">
        <v>143.43381503999998</v>
      </c>
      <c r="D36">
        <v>0</v>
      </c>
    </row>
    <row r="37" spans="1:4" x14ac:dyDescent="0.35">
      <c r="A37" t="s">
        <v>52</v>
      </c>
      <c r="B37" t="s">
        <v>257</v>
      </c>
      <c r="C37">
        <v>150.30924799999997</v>
      </c>
      <c r="D37">
        <v>0</v>
      </c>
    </row>
    <row r="38" spans="1:4" x14ac:dyDescent="0.35">
      <c r="A38" t="s">
        <v>52</v>
      </c>
      <c r="B38" t="s">
        <v>139</v>
      </c>
      <c r="C38">
        <v>171.65763993600001</v>
      </c>
      <c r="D38">
        <v>0</v>
      </c>
    </row>
    <row r="39" spans="1:4" x14ac:dyDescent="0.35">
      <c r="A39" t="s">
        <v>52</v>
      </c>
      <c r="B39" t="s">
        <v>57</v>
      </c>
      <c r="C39">
        <v>207.66407884800003</v>
      </c>
      <c r="D39">
        <v>0</v>
      </c>
    </row>
    <row r="40" spans="1:4" x14ac:dyDescent="0.35">
      <c r="A40" t="s">
        <v>52</v>
      </c>
      <c r="B40" t="s">
        <v>245</v>
      </c>
      <c r="C40">
        <v>341.42349363200003</v>
      </c>
      <c r="D40">
        <v>0</v>
      </c>
    </row>
    <row r="41" spans="1:4" x14ac:dyDescent="0.35">
      <c r="A41" t="s">
        <v>52</v>
      </c>
      <c r="B41" t="s">
        <v>58</v>
      </c>
      <c r="C41">
        <v>810.13059174399984</v>
      </c>
      <c r="D41">
        <v>0</v>
      </c>
    </row>
  </sheetData>
  <pageMargins left="0.7" right="0.7" top="0.75" bottom="0.75" header="0.3" footer="0.3"/>
  <pageSetup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K41"/>
  <sheetViews>
    <sheetView view="pageBreakPreview" zoomScaleNormal="100" zoomScaleSheetLayoutView="100" workbookViewId="0">
      <selection activeCell="G5" sqref="G5"/>
    </sheetView>
  </sheetViews>
  <sheetFormatPr defaultRowHeight="14.5" x14ac:dyDescent="0.35"/>
  <cols>
    <col min="1" max="1" width="10.08984375" bestFit="1" customWidth="1"/>
    <col min="2" max="5" width="80.7265625" bestFit="1" customWidth="1"/>
    <col min="6" max="6" width="16.1796875" bestFit="1" customWidth="1"/>
    <col min="7" max="7" width="12.1796875" bestFit="1" customWidth="1"/>
    <col min="8" max="8" width="13.26953125" bestFit="1" customWidth="1"/>
    <col min="9" max="9" width="10.1796875" bestFit="1" customWidth="1"/>
    <col min="10" max="10" width="75" bestFit="1" customWidth="1"/>
    <col min="11" max="11" width="12.453125" bestFit="1" customWidth="1"/>
  </cols>
  <sheetData>
    <row r="1" spans="1:11" x14ac:dyDescent="0.35">
      <c r="A1" t="s">
        <v>1</v>
      </c>
      <c r="B1" t="s">
        <v>2</v>
      </c>
      <c r="C1" t="s">
        <v>3</v>
      </c>
      <c r="D1" t="s">
        <v>4</v>
      </c>
      <c r="E1" t="s">
        <v>5</v>
      </c>
      <c r="F1" t="s">
        <v>6</v>
      </c>
      <c r="G1" t="s">
        <v>0</v>
      </c>
      <c r="H1" t="s">
        <v>7</v>
      </c>
      <c r="I1" t="s">
        <v>8</v>
      </c>
      <c r="J1" t="s">
        <v>44</v>
      </c>
      <c r="K1" t="s">
        <v>262</v>
      </c>
    </row>
    <row r="2" spans="1:11" x14ac:dyDescent="0.35">
      <c r="A2" t="s">
        <v>264</v>
      </c>
      <c r="B2" t="s">
        <v>460</v>
      </c>
      <c r="C2" t="s">
        <v>461</v>
      </c>
      <c r="D2" t="s">
        <v>462</v>
      </c>
      <c r="E2" t="s">
        <v>463</v>
      </c>
      <c r="F2" s="1">
        <v>45881.591666666667</v>
      </c>
      <c r="G2" t="s">
        <v>9</v>
      </c>
      <c r="H2">
        <v>51</v>
      </c>
      <c r="I2" t="s">
        <v>397</v>
      </c>
      <c r="J2" t="s">
        <v>47</v>
      </c>
      <c r="K2" t="s">
        <v>246</v>
      </c>
    </row>
    <row r="3" spans="1:11" x14ac:dyDescent="0.35">
      <c r="A3" t="s">
        <v>265</v>
      </c>
      <c r="B3" t="s">
        <v>464</v>
      </c>
      <c r="C3" t="s">
        <v>465</v>
      </c>
      <c r="D3" t="s">
        <v>466</v>
      </c>
      <c r="E3" t="s">
        <v>467</v>
      </c>
      <c r="F3" s="1">
        <v>45881.556944444441</v>
      </c>
      <c r="G3" t="s">
        <v>9</v>
      </c>
      <c r="H3">
        <v>52</v>
      </c>
      <c r="I3" t="s">
        <v>402</v>
      </c>
      <c r="J3" t="s">
        <v>468</v>
      </c>
      <c r="K3" t="s">
        <v>246</v>
      </c>
    </row>
    <row r="4" spans="1:11" x14ac:dyDescent="0.35">
      <c r="A4" t="s">
        <v>265</v>
      </c>
      <c r="B4" t="s">
        <v>469</v>
      </c>
      <c r="C4" t="s">
        <v>470</v>
      </c>
      <c r="D4" t="s">
        <v>471</v>
      </c>
      <c r="E4" t="s">
        <v>472</v>
      </c>
      <c r="F4" s="1">
        <v>45881.48265046296</v>
      </c>
      <c r="G4" t="s">
        <v>9</v>
      </c>
      <c r="H4">
        <v>44</v>
      </c>
      <c r="I4" t="s">
        <v>397</v>
      </c>
      <c r="J4" t="s">
        <v>384</v>
      </c>
      <c r="K4" t="s">
        <v>246</v>
      </c>
    </row>
    <row r="5" spans="1:11" x14ac:dyDescent="0.35">
      <c r="A5" t="s">
        <v>264</v>
      </c>
      <c r="B5" t="s">
        <v>473</v>
      </c>
      <c r="C5" t="s">
        <v>474</v>
      </c>
      <c r="D5" t="s">
        <v>475</v>
      </c>
      <c r="E5" t="s">
        <v>476</v>
      </c>
      <c r="F5" s="1">
        <v>45881.474305555559</v>
      </c>
      <c r="G5" t="s">
        <v>9</v>
      </c>
      <c r="H5">
        <v>52</v>
      </c>
      <c r="I5" t="s">
        <v>397</v>
      </c>
      <c r="J5" t="s">
        <v>384</v>
      </c>
      <c r="K5" t="s">
        <v>10</v>
      </c>
    </row>
    <row r="6" spans="1:11" x14ac:dyDescent="0.35">
      <c r="A6" t="s">
        <v>265</v>
      </c>
      <c r="B6" t="s">
        <v>477</v>
      </c>
      <c r="C6" t="s">
        <v>478</v>
      </c>
      <c r="D6" t="s">
        <v>479</v>
      </c>
      <c r="E6" t="s">
        <v>480</v>
      </c>
      <c r="F6" s="1">
        <v>45881.376388888886</v>
      </c>
      <c r="G6" t="s">
        <v>9</v>
      </c>
      <c r="H6">
        <v>60</v>
      </c>
      <c r="I6" t="s">
        <v>397</v>
      </c>
      <c r="J6" t="s">
        <v>481</v>
      </c>
      <c r="K6" t="s">
        <v>246</v>
      </c>
    </row>
    <row r="7" spans="1:11" x14ac:dyDescent="0.35">
      <c r="A7" t="s">
        <v>264</v>
      </c>
      <c r="B7" t="s">
        <v>399</v>
      </c>
      <c r="C7" t="s">
        <v>482</v>
      </c>
      <c r="D7" t="s">
        <v>400</v>
      </c>
      <c r="E7" t="s">
        <v>401</v>
      </c>
      <c r="F7" s="1">
        <v>45881.29583333333</v>
      </c>
      <c r="G7" t="s">
        <v>9</v>
      </c>
      <c r="H7">
        <v>41</v>
      </c>
      <c r="I7" t="s">
        <v>402</v>
      </c>
      <c r="J7" t="s">
        <v>483</v>
      </c>
      <c r="K7" t="s">
        <v>246</v>
      </c>
    </row>
    <row r="8" spans="1:11" x14ac:dyDescent="0.35">
      <c r="A8" t="s">
        <v>263</v>
      </c>
      <c r="B8" t="s">
        <v>403</v>
      </c>
      <c r="C8" t="s">
        <v>484</v>
      </c>
      <c r="D8" t="s">
        <v>404</v>
      </c>
      <c r="E8" t="s">
        <v>405</v>
      </c>
      <c r="F8" s="1">
        <v>45881.003472222219</v>
      </c>
      <c r="G8" t="s">
        <v>9</v>
      </c>
      <c r="H8">
        <v>42</v>
      </c>
      <c r="I8" t="s">
        <v>397</v>
      </c>
      <c r="J8" t="s">
        <v>485</v>
      </c>
      <c r="K8" t="s">
        <v>246</v>
      </c>
    </row>
    <row r="9" spans="1:11" x14ac:dyDescent="0.35">
      <c r="A9" t="s">
        <v>265</v>
      </c>
      <c r="B9" t="s">
        <v>406</v>
      </c>
      <c r="C9" t="s">
        <v>486</v>
      </c>
      <c r="D9" t="s">
        <v>407</v>
      </c>
      <c r="E9" t="s">
        <v>408</v>
      </c>
      <c r="F9" s="1">
        <v>45880.854166666664</v>
      </c>
      <c r="G9" t="s">
        <v>9</v>
      </c>
      <c r="H9">
        <v>43</v>
      </c>
      <c r="I9" t="s">
        <v>397</v>
      </c>
      <c r="J9" t="s">
        <v>487</v>
      </c>
      <c r="K9" t="s">
        <v>246</v>
      </c>
    </row>
    <row r="10" spans="1:11" x14ac:dyDescent="0.35">
      <c r="A10" t="s">
        <v>264</v>
      </c>
      <c r="B10" t="s">
        <v>488</v>
      </c>
      <c r="C10" t="s">
        <v>489</v>
      </c>
      <c r="D10" t="s">
        <v>490</v>
      </c>
      <c r="E10" t="s">
        <v>491</v>
      </c>
      <c r="F10" s="1">
        <v>45880.637499999997</v>
      </c>
      <c r="G10" t="s">
        <v>9</v>
      </c>
      <c r="H10">
        <v>41</v>
      </c>
      <c r="I10" t="s">
        <v>397</v>
      </c>
      <c r="J10" t="s">
        <v>492</v>
      </c>
      <c r="K10" t="s">
        <v>246</v>
      </c>
    </row>
    <row r="11" spans="1:11" x14ac:dyDescent="0.35">
      <c r="A11" t="s">
        <v>265</v>
      </c>
      <c r="B11" t="s">
        <v>409</v>
      </c>
      <c r="C11" t="s">
        <v>493</v>
      </c>
      <c r="D11" t="s">
        <v>410</v>
      </c>
      <c r="E11" t="s">
        <v>411</v>
      </c>
      <c r="F11" s="1">
        <v>45880.628472222219</v>
      </c>
      <c r="G11" t="s">
        <v>9</v>
      </c>
      <c r="H11">
        <v>50</v>
      </c>
      <c r="I11" t="s">
        <v>397</v>
      </c>
      <c r="J11" t="s">
        <v>387</v>
      </c>
      <c r="K11" t="s">
        <v>246</v>
      </c>
    </row>
    <row r="12" spans="1:11" x14ac:dyDescent="0.35">
      <c r="A12" t="s">
        <v>265</v>
      </c>
      <c r="B12" t="s">
        <v>412</v>
      </c>
      <c r="C12" t="s">
        <v>494</v>
      </c>
      <c r="D12" t="s">
        <v>413</v>
      </c>
      <c r="E12" t="s">
        <v>414</v>
      </c>
      <c r="F12" s="1">
        <v>45880.620138888888</v>
      </c>
      <c r="G12" t="s">
        <v>9</v>
      </c>
      <c r="H12">
        <v>42</v>
      </c>
      <c r="I12" t="s">
        <v>398</v>
      </c>
      <c r="J12" t="s">
        <v>415</v>
      </c>
      <c r="K12" t="s">
        <v>246</v>
      </c>
    </row>
    <row r="13" spans="1:11" x14ac:dyDescent="0.35">
      <c r="A13" t="s">
        <v>264</v>
      </c>
      <c r="B13" t="s">
        <v>495</v>
      </c>
      <c r="C13" t="s">
        <v>496</v>
      </c>
      <c r="D13" t="s">
        <v>497</v>
      </c>
      <c r="E13" t="s">
        <v>498</v>
      </c>
      <c r="F13" s="1">
        <v>45880.618055555555</v>
      </c>
      <c r="G13" t="s">
        <v>9</v>
      </c>
      <c r="H13">
        <v>55</v>
      </c>
      <c r="I13" t="s">
        <v>402</v>
      </c>
      <c r="J13" t="s">
        <v>499</v>
      </c>
      <c r="K13" t="s">
        <v>246</v>
      </c>
    </row>
    <row r="14" spans="1:11" x14ac:dyDescent="0.35">
      <c r="A14" t="s">
        <v>265</v>
      </c>
      <c r="B14" t="s">
        <v>416</v>
      </c>
      <c r="C14" t="s">
        <v>500</v>
      </c>
      <c r="D14" t="s">
        <v>417</v>
      </c>
      <c r="E14" t="s">
        <v>418</v>
      </c>
      <c r="F14" s="1">
        <v>45880.609027777777</v>
      </c>
      <c r="G14" t="s">
        <v>9</v>
      </c>
      <c r="H14">
        <v>49</v>
      </c>
      <c r="I14" t="s">
        <v>397</v>
      </c>
      <c r="J14" t="s">
        <v>386</v>
      </c>
      <c r="K14" t="s">
        <v>10</v>
      </c>
    </row>
    <row r="15" spans="1:11" x14ac:dyDescent="0.35">
      <c r="A15" t="s">
        <v>265</v>
      </c>
      <c r="B15" t="s">
        <v>419</v>
      </c>
      <c r="C15" t="s">
        <v>501</v>
      </c>
      <c r="D15" t="s">
        <v>420</v>
      </c>
      <c r="E15" t="s">
        <v>421</v>
      </c>
      <c r="F15" s="1">
        <v>45880.459722222222</v>
      </c>
      <c r="G15" t="s">
        <v>9</v>
      </c>
      <c r="H15">
        <v>49</v>
      </c>
      <c r="I15" t="s">
        <v>397</v>
      </c>
      <c r="J15" t="s">
        <v>80</v>
      </c>
      <c r="K15" t="s">
        <v>246</v>
      </c>
    </row>
    <row r="16" spans="1:11" x14ac:dyDescent="0.35">
      <c r="A16" t="s">
        <v>265</v>
      </c>
      <c r="B16" t="s">
        <v>502</v>
      </c>
      <c r="C16" t="s">
        <v>503</v>
      </c>
      <c r="D16" t="s">
        <v>504</v>
      </c>
      <c r="E16" t="s">
        <v>505</v>
      </c>
      <c r="F16" s="1">
        <v>45880.370833333334</v>
      </c>
      <c r="G16" t="s">
        <v>9</v>
      </c>
      <c r="H16">
        <v>46</v>
      </c>
      <c r="I16" t="s">
        <v>397</v>
      </c>
      <c r="J16" t="s">
        <v>506</v>
      </c>
      <c r="K16" t="s">
        <v>246</v>
      </c>
    </row>
    <row r="17" spans="1:11" x14ac:dyDescent="0.35">
      <c r="A17" t="s">
        <v>265</v>
      </c>
      <c r="B17" t="s">
        <v>507</v>
      </c>
      <c r="C17" t="s">
        <v>508</v>
      </c>
      <c r="D17" t="s">
        <v>509</v>
      </c>
      <c r="E17" t="s">
        <v>510</v>
      </c>
      <c r="F17" s="1">
        <v>45880.35833333333</v>
      </c>
      <c r="G17" t="s">
        <v>9</v>
      </c>
      <c r="H17">
        <v>56</v>
      </c>
      <c r="I17" t="s">
        <v>402</v>
      </c>
      <c r="J17" t="s">
        <v>511</v>
      </c>
      <c r="K17" t="s">
        <v>10</v>
      </c>
    </row>
    <row r="18" spans="1:11" x14ac:dyDescent="0.35">
      <c r="A18" t="s">
        <v>265</v>
      </c>
      <c r="B18" t="s">
        <v>422</v>
      </c>
      <c r="C18" t="s">
        <v>512</v>
      </c>
      <c r="D18" t="s">
        <v>423</v>
      </c>
      <c r="E18" t="s">
        <v>424</v>
      </c>
      <c r="F18" s="1">
        <v>45880.260416666664</v>
      </c>
      <c r="G18" t="s">
        <v>9</v>
      </c>
      <c r="H18">
        <v>56</v>
      </c>
      <c r="I18" t="s">
        <v>397</v>
      </c>
      <c r="J18" t="s">
        <v>513</v>
      </c>
      <c r="K18" t="s">
        <v>246</v>
      </c>
    </row>
    <row r="19" spans="1:11" x14ac:dyDescent="0.35">
      <c r="A19" t="s">
        <v>265</v>
      </c>
      <c r="B19" t="s">
        <v>425</v>
      </c>
      <c r="C19" t="s">
        <v>514</v>
      </c>
      <c r="D19" t="s">
        <v>426</v>
      </c>
      <c r="E19" t="s">
        <v>427</v>
      </c>
      <c r="F19" s="1">
        <v>45879.84375</v>
      </c>
      <c r="G19" t="s">
        <v>9</v>
      </c>
      <c r="H19">
        <v>59</v>
      </c>
      <c r="I19" t="s">
        <v>397</v>
      </c>
      <c r="J19" t="s">
        <v>515</v>
      </c>
      <c r="K19" t="s">
        <v>10</v>
      </c>
    </row>
    <row r="20" spans="1:11" x14ac:dyDescent="0.35">
      <c r="A20" t="s">
        <v>263</v>
      </c>
      <c r="B20" t="s">
        <v>516</v>
      </c>
      <c r="C20" t="s">
        <v>517</v>
      </c>
      <c r="D20" t="s">
        <v>518</v>
      </c>
      <c r="E20" t="s">
        <v>519</v>
      </c>
      <c r="F20" s="1">
        <v>45879.538194444445</v>
      </c>
      <c r="G20" t="s">
        <v>9</v>
      </c>
      <c r="H20">
        <v>58</v>
      </c>
      <c r="I20" t="s">
        <v>397</v>
      </c>
      <c r="J20" t="s">
        <v>520</v>
      </c>
      <c r="K20" t="s">
        <v>246</v>
      </c>
    </row>
    <row r="21" spans="1:11" x14ac:dyDescent="0.35">
      <c r="A21" t="s">
        <v>263</v>
      </c>
      <c r="B21" t="s">
        <v>428</v>
      </c>
      <c r="C21" t="s">
        <v>521</v>
      </c>
      <c r="D21" t="s">
        <v>429</v>
      </c>
      <c r="E21" t="s">
        <v>430</v>
      </c>
      <c r="F21" s="1">
        <v>45879.322222222225</v>
      </c>
      <c r="G21" t="s">
        <v>9</v>
      </c>
      <c r="H21">
        <v>47</v>
      </c>
      <c r="I21" t="s">
        <v>402</v>
      </c>
      <c r="J21" t="s">
        <v>522</v>
      </c>
      <c r="K21" t="s">
        <v>10</v>
      </c>
    </row>
    <row r="22" spans="1:11" x14ac:dyDescent="0.35">
      <c r="A22" t="s">
        <v>265</v>
      </c>
      <c r="B22" t="s">
        <v>523</v>
      </c>
      <c r="C22" t="s">
        <v>524</v>
      </c>
      <c r="D22" t="s">
        <v>525</v>
      </c>
      <c r="E22" t="s">
        <v>526</v>
      </c>
      <c r="F22" s="1">
        <v>45881.531388888892</v>
      </c>
      <c r="G22" t="s">
        <v>11</v>
      </c>
      <c r="H22">
        <v>60</v>
      </c>
      <c r="I22" t="s">
        <v>402</v>
      </c>
      <c r="J22" t="s">
        <v>527</v>
      </c>
      <c r="K22" t="s">
        <v>246</v>
      </c>
    </row>
    <row r="23" spans="1:11" x14ac:dyDescent="0.35">
      <c r="A23" t="s">
        <v>265</v>
      </c>
      <c r="B23" t="s">
        <v>528</v>
      </c>
      <c r="C23" t="s">
        <v>529</v>
      </c>
      <c r="D23" t="s">
        <v>530</v>
      </c>
      <c r="E23" t="s">
        <v>531</v>
      </c>
      <c r="F23" s="1">
        <v>45881.473553240743</v>
      </c>
      <c r="G23" t="s">
        <v>11</v>
      </c>
      <c r="H23">
        <v>51</v>
      </c>
      <c r="I23" t="s">
        <v>398</v>
      </c>
      <c r="J23" t="s">
        <v>532</v>
      </c>
      <c r="K23" t="s">
        <v>246</v>
      </c>
    </row>
    <row r="24" spans="1:11" x14ac:dyDescent="0.35">
      <c r="A24" t="s">
        <v>265</v>
      </c>
      <c r="B24" t="s">
        <v>431</v>
      </c>
      <c r="C24" t="s">
        <v>533</v>
      </c>
      <c r="D24" t="s">
        <v>432</v>
      </c>
      <c r="E24" t="s">
        <v>433</v>
      </c>
      <c r="F24" s="1">
        <v>45881.366481481484</v>
      </c>
      <c r="G24" t="s">
        <v>11</v>
      </c>
      <c r="H24">
        <v>55</v>
      </c>
      <c r="I24" t="s">
        <v>397</v>
      </c>
      <c r="J24" t="s">
        <v>534</v>
      </c>
      <c r="K24" t="s">
        <v>10</v>
      </c>
    </row>
    <row r="25" spans="1:11" x14ac:dyDescent="0.35">
      <c r="A25" t="s">
        <v>265</v>
      </c>
      <c r="B25" t="s">
        <v>434</v>
      </c>
      <c r="C25" t="s">
        <v>535</v>
      </c>
      <c r="D25" t="s">
        <v>435</v>
      </c>
      <c r="E25" t="s">
        <v>436</v>
      </c>
      <c r="F25" s="1">
        <v>45881.333194444444</v>
      </c>
      <c r="G25" t="s">
        <v>11</v>
      </c>
      <c r="H25">
        <v>44</v>
      </c>
      <c r="I25" t="s">
        <v>402</v>
      </c>
      <c r="J25" t="s">
        <v>536</v>
      </c>
      <c r="K25" t="s">
        <v>246</v>
      </c>
    </row>
    <row r="26" spans="1:11" x14ac:dyDescent="0.35">
      <c r="A26" t="s">
        <v>265</v>
      </c>
      <c r="B26" t="s">
        <v>537</v>
      </c>
      <c r="C26" t="s">
        <v>538</v>
      </c>
      <c r="D26" t="s">
        <v>539</v>
      </c>
      <c r="E26" t="s">
        <v>540</v>
      </c>
      <c r="F26" s="1">
        <v>45880.834722222222</v>
      </c>
      <c r="G26" t="s">
        <v>11</v>
      </c>
      <c r="H26">
        <v>51</v>
      </c>
      <c r="I26" t="s">
        <v>398</v>
      </c>
      <c r="J26" t="s">
        <v>541</v>
      </c>
      <c r="K26" t="s">
        <v>246</v>
      </c>
    </row>
    <row r="27" spans="1:11" x14ac:dyDescent="0.35">
      <c r="A27" t="s">
        <v>265</v>
      </c>
      <c r="B27" t="s">
        <v>437</v>
      </c>
      <c r="C27" t="s">
        <v>542</v>
      </c>
      <c r="D27" t="s">
        <v>438</v>
      </c>
      <c r="E27" t="s">
        <v>439</v>
      </c>
      <c r="F27" s="1">
        <v>45880.737256944441</v>
      </c>
      <c r="G27" t="s">
        <v>11</v>
      </c>
      <c r="H27">
        <v>57</v>
      </c>
      <c r="I27" t="s">
        <v>398</v>
      </c>
      <c r="J27" t="s">
        <v>543</v>
      </c>
      <c r="K27" t="s">
        <v>10</v>
      </c>
    </row>
    <row r="28" spans="1:11" x14ac:dyDescent="0.35">
      <c r="A28" t="s">
        <v>264</v>
      </c>
      <c r="B28" t="s">
        <v>440</v>
      </c>
      <c r="C28" t="s">
        <v>544</v>
      </c>
      <c r="D28" t="s">
        <v>441</v>
      </c>
      <c r="E28" t="s">
        <v>442</v>
      </c>
      <c r="F28" s="1">
        <v>45880.683333333334</v>
      </c>
      <c r="G28" t="s">
        <v>11</v>
      </c>
      <c r="H28">
        <v>50</v>
      </c>
      <c r="I28" t="s">
        <v>402</v>
      </c>
      <c r="J28" t="s">
        <v>545</v>
      </c>
      <c r="K28" t="s">
        <v>246</v>
      </c>
    </row>
    <row r="29" spans="1:11" x14ac:dyDescent="0.35">
      <c r="A29" t="s">
        <v>265</v>
      </c>
      <c r="B29" t="s">
        <v>546</v>
      </c>
      <c r="C29" t="s">
        <v>547</v>
      </c>
      <c r="D29" t="s">
        <v>548</v>
      </c>
      <c r="E29" t="s">
        <v>549</v>
      </c>
      <c r="F29" s="1">
        <v>45880.643587962964</v>
      </c>
      <c r="G29" t="s">
        <v>11</v>
      </c>
      <c r="H29">
        <v>59</v>
      </c>
      <c r="I29" t="s">
        <v>397</v>
      </c>
      <c r="J29" t="s">
        <v>550</v>
      </c>
      <c r="K29" t="s">
        <v>246</v>
      </c>
    </row>
    <row r="30" spans="1:11" x14ac:dyDescent="0.35">
      <c r="A30" t="s">
        <v>264</v>
      </c>
      <c r="B30" t="s">
        <v>551</v>
      </c>
      <c r="C30" t="s">
        <v>552</v>
      </c>
      <c r="D30" t="s">
        <v>553</v>
      </c>
      <c r="E30" t="s">
        <v>554</v>
      </c>
      <c r="F30" s="1">
        <v>45880.574999999997</v>
      </c>
      <c r="G30" t="s">
        <v>11</v>
      </c>
      <c r="H30">
        <v>46</v>
      </c>
      <c r="I30" t="s">
        <v>398</v>
      </c>
      <c r="J30" t="s">
        <v>555</v>
      </c>
      <c r="K30" t="s">
        <v>246</v>
      </c>
    </row>
    <row r="31" spans="1:11" x14ac:dyDescent="0.35">
      <c r="A31" t="s">
        <v>265</v>
      </c>
      <c r="B31" t="s">
        <v>556</v>
      </c>
      <c r="C31" t="s">
        <v>557</v>
      </c>
      <c r="D31" t="s">
        <v>558</v>
      </c>
      <c r="E31" t="s">
        <v>559</v>
      </c>
      <c r="F31" s="1">
        <v>45880.534108796295</v>
      </c>
      <c r="G31" t="s">
        <v>11</v>
      </c>
      <c r="H31">
        <v>54</v>
      </c>
      <c r="I31" t="s">
        <v>397</v>
      </c>
      <c r="J31" t="s">
        <v>560</v>
      </c>
      <c r="K31" t="s">
        <v>246</v>
      </c>
    </row>
    <row r="32" spans="1:11" x14ac:dyDescent="0.35">
      <c r="A32" t="s">
        <v>265</v>
      </c>
      <c r="B32" t="s">
        <v>561</v>
      </c>
      <c r="C32" t="s">
        <v>562</v>
      </c>
      <c r="D32" t="s">
        <v>563</v>
      </c>
      <c r="E32" t="s">
        <v>564</v>
      </c>
      <c r="F32" s="1">
        <v>45880.505289351851</v>
      </c>
      <c r="G32" t="s">
        <v>11</v>
      </c>
      <c r="H32">
        <v>50</v>
      </c>
      <c r="I32" t="s">
        <v>398</v>
      </c>
      <c r="J32" t="s">
        <v>565</v>
      </c>
      <c r="K32" t="s">
        <v>246</v>
      </c>
    </row>
    <row r="33" spans="1:11" x14ac:dyDescent="0.35">
      <c r="A33" t="s">
        <v>263</v>
      </c>
      <c r="B33" t="s">
        <v>566</v>
      </c>
      <c r="C33" t="s">
        <v>567</v>
      </c>
      <c r="D33" t="s">
        <v>568</v>
      </c>
      <c r="E33" t="s">
        <v>569</v>
      </c>
      <c r="F33" s="1">
        <v>45880.489583333336</v>
      </c>
      <c r="G33" t="s">
        <v>11</v>
      </c>
      <c r="H33">
        <v>47</v>
      </c>
      <c r="I33" t="s">
        <v>398</v>
      </c>
      <c r="J33" t="s">
        <v>570</v>
      </c>
      <c r="K33" t="s">
        <v>246</v>
      </c>
    </row>
    <row r="34" spans="1:11" x14ac:dyDescent="0.35">
      <c r="A34" t="s">
        <v>265</v>
      </c>
      <c r="B34" t="s">
        <v>571</v>
      </c>
      <c r="C34" t="s">
        <v>572</v>
      </c>
      <c r="D34" t="s">
        <v>573</v>
      </c>
      <c r="E34" t="s">
        <v>574</v>
      </c>
      <c r="F34" s="1">
        <v>45880.46534722222</v>
      </c>
      <c r="G34" t="s">
        <v>11</v>
      </c>
      <c r="H34">
        <v>42</v>
      </c>
      <c r="I34" t="s">
        <v>398</v>
      </c>
      <c r="J34" t="s">
        <v>575</v>
      </c>
      <c r="K34" t="s">
        <v>10</v>
      </c>
    </row>
    <row r="35" spans="1:11" x14ac:dyDescent="0.35">
      <c r="A35" t="s">
        <v>265</v>
      </c>
      <c r="B35" t="s">
        <v>443</v>
      </c>
      <c r="C35" t="s">
        <v>576</v>
      </c>
      <c r="D35" t="s">
        <v>444</v>
      </c>
      <c r="E35" t="s">
        <v>445</v>
      </c>
      <c r="F35" s="1">
        <v>45880.451284722221</v>
      </c>
      <c r="G35" t="s">
        <v>11</v>
      </c>
      <c r="H35">
        <v>50</v>
      </c>
      <c r="I35" t="s">
        <v>402</v>
      </c>
      <c r="J35" t="s">
        <v>577</v>
      </c>
      <c r="K35" t="s">
        <v>246</v>
      </c>
    </row>
    <row r="36" spans="1:11" x14ac:dyDescent="0.35">
      <c r="A36" t="s">
        <v>264</v>
      </c>
      <c r="B36" t="s">
        <v>446</v>
      </c>
      <c r="C36" t="s">
        <v>578</v>
      </c>
      <c r="D36" t="s">
        <v>447</v>
      </c>
      <c r="E36" t="s">
        <v>448</v>
      </c>
      <c r="F36" s="1">
        <v>45880.3125</v>
      </c>
      <c r="G36" t="s">
        <v>11</v>
      </c>
      <c r="H36">
        <v>60</v>
      </c>
      <c r="I36" t="s">
        <v>402</v>
      </c>
      <c r="J36" t="s">
        <v>575</v>
      </c>
      <c r="K36" t="s">
        <v>10</v>
      </c>
    </row>
    <row r="37" spans="1:11" x14ac:dyDescent="0.35">
      <c r="A37" t="s">
        <v>263</v>
      </c>
      <c r="B37" t="s">
        <v>449</v>
      </c>
      <c r="C37" t="s">
        <v>579</v>
      </c>
      <c r="D37" t="s">
        <v>450</v>
      </c>
      <c r="E37" t="s">
        <v>451</v>
      </c>
      <c r="F37" s="1">
        <v>45878.835416666669</v>
      </c>
      <c r="G37" t="s">
        <v>11</v>
      </c>
      <c r="H37">
        <v>57</v>
      </c>
      <c r="I37" t="s">
        <v>398</v>
      </c>
      <c r="J37" t="s">
        <v>385</v>
      </c>
      <c r="K37" t="s">
        <v>246</v>
      </c>
    </row>
    <row r="38" spans="1:11" x14ac:dyDescent="0.35">
      <c r="A38" t="s">
        <v>263</v>
      </c>
      <c r="B38" t="s">
        <v>452</v>
      </c>
      <c r="C38" t="s">
        <v>580</v>
      </c>
      <c r="D38" t="s">
        <v>453</v>
      </c>
      <c r="E38" t="s">
        <v>454</v>
      </c>
      <c r="F38" s="1">
        <v>45878.8125</v>
      </c>
      <c r="G38" t="s">
        <v>11</v>
      </c>
      <c r="H38">
        <v>53</v>
      </c>
      <c r="I38" t="s">
        <v>397</v>
      </c>
      <c r="J38" t="s">
        <v>560</v>
      </c>
      <c r="K38" t="s">
        <v>10</v>
      </c>
    </row>
    <row r="39" spans="1:11" x14ac:dyDescent="0.35">
      <c r="A39" t="s">
        <v>265</v>
      </c>
      <c r="B39" t="s">
        <v>455</v>
      </c>
      <c r="C39" t="s">
        <v>581</v>
      </c>
      <c r="D39" t="s">
        <v>456</v>
      </c>
      <c r="E39" t="s">
        <v>457</v>
      </c>
      <c r="F39" s="1">
        <v>45878.50577546296</v>
      </c>
      <c r="G39" t="s">
        <v>11</v>
      </c>
      <c r="H39">
        <v>60</v>
      </c>
      <c r="I39" t="s">
        <v>398</v>
      </c>
      <c r="J39" t="s">
        <v>582</v>
      </c>
      <c r="K39" t="s">
        <v>246</v>
      </c>
    </row>
    <row r="40" spans="1:11" x14ac:dyDescent="0.35">
      <c r="A40" t="s">
        <v>265</v>
      </c>
      <c r="B40" t="s">
        <v>583</v>
      </c>
      <c r="C40" t="s">
        <v>584</v>
      </c>
      <c r="D40" t="s">
        <v>585</v>
      </c>
      <c r="E40" t="s">
        <v>586</v>
      </c>
      <c r="F40" s="1">
        <v>45877.465011574073</v>
      </c>
      <c r="G40" t="s">
        <v>11</v>
      </c>
      <c r="H40">
        <v>55</v>
      </c>
      <c r="I40" t="s">
        <v>398</v>
      </c>
      <c r="J40" t="s">
        <v>587</v>
      </c>
      <c r="K40" t="s">
        <v>246</v>
      </c>
    </row>
    <row r="41" spans="1:11" x14ac:dyDescent="0.35">
      <c r="A41" t="s">
        <v>265</v>
      </c>
      <c r="B41" t="s">
        <v>588</v>
      </c>
      <c r="C41" t="s">
        <v>589</v>
      </c>
      <c r="D41" t="s">
        <v>590</v>
      </c>
      <c r="E41" t="s">
        <v>591</v>
      </c>
      <c r="F41" s="1">
        <v>45877.440659722219</v>
      </c>
      <c r="G41" t="s">
        <v>11</v>
      </c>
      <c r="H41">
        <v>48</v>
      </c>
      <c r="I41" t="s">
        <v>398</v>
      </c>
      <c r="J41" t="s">
        <v>541</v>
      </c>
      <c r="K41" t="s">
        <v>246</v>
      </c>
    </row>
  </sheetData>
  <pageMargins left="0.7" right="0.7" top="0.75" bottom="0.75" header="0.3" footer="0.3"/>
  <pageSetup scale="18" orientation="portrait"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7"/>
  <sheetViews>
    <sheetView view="pageBreakPreview" zoomScaleNormal="100" zoomScaleSheetLayoutView="100" workbookViewId="0">
      <selection activeCell="C7" sqref="C7"/>
    </sheetView>
  </sheetViews>
  <sheetFormatPr defaultRowHeight="14.5" x14ac:dyDescent="0.35"/>
  <cols>
    <col min="1" max="1" width="11.54296875" bestFit="1" customWidth="1"/>
    <col min="2" max="2" width="8" bestFit="1" customWidth="1"/>
    <col min="3" max="3" width="80.7265625" bestFit="1" customWidth="1"/>
  </cols>
  <sheetData>
    <row r="1" spans="1:3" x14ac:dyDescent="0.35">
      <c r="A1" t="s">
        <v>23</v>
      </c>
      <c r="B1" t="s">
        <v>38</v>
      </c>
      <c r="C1" t="s">
        <v>39</v>
      </c>
    </row>
    <row r="2" spans="1:3" ht="87" x14ac:dyDescent="0.35">
      <c r="A2" t="s">
        <v>25</v>
      </c>
      <c r="B2" t="s">
        <v>40</v>
      </c>
      <c r="C2" s="83" t="s">
        <v>388</v>
      </c>
    </row>
    <row r="3" spans="1:3" ht="87" x14ac:dyDescent="0.35">
      <c r="A3" t="s">
        <v>33</v>
      </c>
      <c r="B3" t="s">
        <v>40</v>
      </c>
      <c r="C3" s="83" t="s">
        <v>389</v>
      </c>
    </row>
    <row r="4" spans="1:3" ht="188.5" x14ac:dyDescent="0.35">
      <c r="A4" t="s">
        <v>41</v>
      </c>
      <c r="B4" t="s">
        <v>42</v>
      </c>
      <c r="C4" s="83" t="s">
        <v>390</v>
      </c>
    </row>
    <row r="5" spans="1:3" ht="145" x14ac:dyDescent="0.35">
      <c r="A5" t="s">
        <v>43</v>
      </c>
      <c r="B5" t="s">
        <v>42</v>
      </c>
      <c r="C5" s="83" t="s">
        <v>391</v>
      </c>
    </row>
    <row r="6" spans="1:3" x14ac:dyDescent="0.35">
      <c r="A6" t="s">
        <v>250</v>
      </c>
      <c r="B6" t="s">
        <v>251</v>
      </c>
      <c r="C6" s="83" t="s">
        <v>392</v>
      </c>
    </row>
    <row r="7" spans="1:3" x14ac:dyDescent="0.35">
      <c r="A7" t="s">
        <v>260</v>
      </c>
      <c r="B7" t="s">
        <v>19</v>
      </c>
      <c r="C7" s="83" t="s">
        <v>393</v>
      </c>
    </row>
  </sheetData>
  <pageMargins left="0.7" right="0.7" top="0.75" bottom="0.75" header="0.3" footer="0.3"/>
  <pageSetup scale="88"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vt:i4>
      </vt:variant>
    </vt:vector>
  </HeadingPairs>
  <TitlesOfParts>
    <vt:vector size="29" baseType="lpstr">
      <vt:lpstr>report cover</vt:lpstr>
      <vt:lpstr>weekly_news_comments</vt:lpstr>
      <vt:lpstr>report part 1</vt:lpstr>
      <vt:lpstr>weekly_mm_data</vt:lpstr>
      <vt:lpstr>weekly_omo_data</vt:lpstr>
      <vt:lpstr>weekly_nhtm_data</vt:lpstr>
      <vt:lpstr>weekly_other_data</vt:lpstr>
      <vt:lpstr>report part 2</vt:lpstr>
      <vt:lpstr>report part 3</vt:lpstr>
      <vt:lpstr>report disclaimer</vt:lpstr>
      <vt:lpstr>data news</vt:lpstr>
      <vt:lpstr>data part 1</vt:lpstr>
      <vt:lpstr>data part 2</vt:lpstr>
      <vt:lpstr>emoji</vt:lpstr>
      <vt:lpstr>weekly_stock_portfolio</vt:lpstr>
      <vt:lpstr>weekly_market_cap</vt:lpstr>
      <vt:lpstr>weekly_history_data</vt:lpstr>
      <vt:lpstr>weekly_ms_index</vt:lpstr>
      <vt:lpstr>weekly_nntd_history</vt:lpstr>
      <vt:lpstr>weekly_nntd_stock</vt:lpstr>
      <vt:lpstr>weekly_news_list</vt:lpstr>
      <vt:lpstr>weekly_data_comments</vt:lpstr>
      <vt:lpstr>'data news'!Print_Area</vt:lpstr>
      <vt:lpstr>'data part 1'!Print_Area</vt:lpstr>
      <vt:lpstr>'report cover'!Print_Area</vt:lpstr>
      <vt:lpstr>'report disclaimer'!Print_Area</vt:lpstr>
      <vt:lpstr>'report part 1'!Print_Area</vt:lpstr>
      <vt:lpstr>'report part 2'!Print_Area</vt:lpstr>
      <vt:lpstr>'report part 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2025-08-12T07:33:44Z</cp:lastPrinted>
  <dcterms:created xsi:type="dcterms:W3CDTF">2015-06-05T18:17:20Z</dcterms:created>
  <dcterms:modified xsi:type="dcterms:W3CDTF">2025-08-12T10:34:14Z</dcterms:modified>
</cp:coreProperties>
</file>