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autoCompressPictures="0" defaultThemeVersion="166925"/>
  <mc:AlternateContent xmlns:mc="http://schemas.openxmlformats.org/markup-compatibility/2006">
    <mc:Choice Requires="x15">
      <x15ac:absPath xmlns:x15ac="http://schemas.microsoft.com/office/spreadsheetml/2010/11/ac" url="D:\t2m-project\t2m-pycode\cts-report-data\"/>
    </mc:Choice>
  </mc:AlternateContent>
  <xr:revisionPtr revIDLastSave="0" documentId="13_ncr:1_{82C77AB8-BE03-4BC3-B336-58D51723C51A}" xr6:coauthVersionLast="47" xr6:coauthVersionMax="47" xr10:uidLastSave="{00000000-0000-0000-0000-000000000000}"/>
  <bookViews>
    <workbookView xWindow="-120" yWindow="-120" windowWidth="29040" windowHeight="15720" tabRatio="668" xr2:uid="{5F2A1BE3-730F-48AF-B493-C188A8753964}"/>
  </bookViews>
  <sheets>
    <sheet name="8h30" sheetId="10" r:id="rId1"/>
    <sheet name="8h45" sheetId="2" r:id="rId2"/>
    <sheet name="9h" sheetId="3" r:id="rId3"/>
    <sheet name="11h30" sheetId="4" r:id="rId4"/>
    <sheet name="14h" sheetId="5" r:id="rId5"/>
    <sheet name="15h" sheetId="6" r:id="rId6"/>
    <sheet name="data_1" sheetId="11" state="hidden" r:id="rId7"/>
    <sheet name="data_2" sheetId="12" state="hidden" r:id="rId8"/>
    <sheet name="data_3" sheetId="17" state="hidden" r:id="rId9"/>
    <sheet name="data_4" sheetId="18" state="hidden" r:id="rId10"/>
    <sheet name="data_5" sheetId="19" state="hidden" r:id="rId11"/>
    <sheet name="data_6" sheetId="20" state="hidden" r:id="rId12"/>
    <sheet name="data_7" sheetId="21" state="hidden" r:id="rId13"/>
    <sheet name="data_8" sheetId="22" state="hidden" r:id="rId14"/>
    <sheet name="data_9" sheetId="23" state="hidden" r:id="rId15"/>
    <sheet name="data_10" sheetId="13" state="hidden" r:id="rId16"/>
    <sheet name="data_11" sheetId="14" state="hidden" r:id="rId17"/>
    <sheet name="data_12" sheetId="15" state="hidden" r:id="rId18"/>
    <sheet name="data_13" sheetId="16" state="hidden" r:id="rId19"/>
  </sheets>
  <definedNames>
    <definedName name="ExternalData_1" localSheetId="6" hidden="1">data_1!$A$1:$H$46</definedName>
    <definedName name="ExternalData_1" localSheetId="15" hidden="1">data_10!$A$1:$E$4</definedName>
    <definedName name="ExternalData_1" localSheetId="7" hidden="1">data_2!$A$1:$B$10</definedName>
    <definedName name="ExternalData_10" localSheetId="13" hidden="1">data_8!$A$1:$G$61</definedName>
    <definedName name="ExternalData_11" localSheetId="14" hidden="1">data_9!$A$1:$D$21</definedName>
    <definedName name="ExternalData_2" localSheetId="16" hidden="1">data_11!$A$1:$J$5</definedName>
    <definedName name="ExternalData_3" localSheetId="17" hidden="1">data_12!$A$1:$C$21</definedName>
    <definedName name="ExternalData_4" localSheetId="18" hidden="1">data_13!$A$1:$U$55</definedName>
    <definedName name="ExternalData_5" localSheetId="8" hidden="1">data_3!$A$1:$D$4</definedName>
    <definedName name="ExternalData_6" localSheetId="9" hidden="1">data_4!$A$1:$I$33</definedName>
    <definedName name="ExternalData_7" localSheetId="10" hidden="1">data_5!$A$1:$B$2</definedName>
    <definedName name="ExternalData_8" localSheetId="11" hidden="1">data_6!$A$1:$I$21</definedName>
    <definedName name="ExternalData_9" localSheetId="12" hidden="1">data_7!$A$1:$J$4</definedName>
    <definedName name="_xlnm.Print_Area" localSheetId="3">'11h30'!$A$1:$O$56</definedName>
    <definedName name="_xlnm.Print_Area" localSheetId="4">'14h'!$A$1:$M$23</definedName>
    <definedName name="_xlnm.Print_Area" localSheetId="5">'15h'!$A$1:$P$86</definedName>
    <definedName name="_xlnm.Print_Area" localSheetId="0">'8h30'!$A$1:$M$43</definedName>
    <definedName name="_xlnm.Print_Area" localSheetId="1">'8h45'!$A$1:$I$42</definedName>
    <definedName name="_xlnm.Print_Area" localSheetId="2">'9h'!$A$1:$M$64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0" l="1"/>
  <c r="D36" i="6"/>
  <c r="D37" i="6"/>
  <c r="D35" i="6"/>
  <c r="D47" i="6"/>
  <c r="D48" i="6"/>
  <c r="D46" i="6"/>
  <c r="D25" i="6"/>
  <c r="B25" i="6"/>
  <c r="D24" i="6"/>
  <c r="B24" i="6"/>
  <c r="B71" i="6"/>
  <c r="C71" i="6"/>
  <c r="D71" i="6"/>
  <c r="E71" i="6"/>
  <c r="F71" i="6"/>
  <c r="G71" i="6"/>
  <c r="I71" i="6"/>
  <c r="J71" i="6"/>
  <c r="K71" i="6"/>
  <c r="L71" i="6"/>
  <c r="M71" i="6"/>
  <c r="N71" i="6"/>
  <c r="B72" i="6"/>
  <c r="C72" i="6"/>
  <c r="D72" i="6"/>
  <c r="E72" i="6"/>
  <c r="F72" i="6"/>
  <c r="G72" i="6"/>
  <c r="I72" i="6"/>
  <c r="J72" i="6"/>
  <c r="K72" i="6"/>
  <c r="L72" i="6"/>
  <c r="M72" i="6"/>
  <c r="N72" i="6"/>
  <c r="B73" i="6"/>
  <c r="C73" i="6"/>
  <c r="D73" i="6"/>
  <c r="E73" i="6"/>
  <c r="F73" i="6"/>
  <c r="G73" i="6"/>
  <c r="I73" i="6"/>
  <c r="J73" i="6"/>
  <c r="K73" i="6"/>
  <c r="L73" i="6"/>
  <c r="M73" i="6"/>
  <c r="N73" i="6"/>
  <c r="B74" i="6"/>
  <c r="C74" i="6"/>
  <c r="D74" i="6"/>
  <c r="E74" i="6"/>
  <c r="F74" i="6"/>
  <c r="G74" i="6"/>
  <c r="I74" i="6"/>
  <c r="J74" i="6"/>
  <c r="K74" i="6"/>
  <c r="L74" i="6"/>
  <c r="M74" i="6"/>
  <c r="N74" i="6"/>
  <c r="B75" i="6"/>
  <c r="C75" i="6"/>
  <c r="D75" i="6"/>
  <c r="E75" i="6"/>
  <c r="F75" i="6"/>
  <c r="G75" i="6"/>
  <c r="I75" i="6"/>
  <c r="J75" i="6"/>
  <c r="K75" i="6"/>
  <c r="L75" i="6"/>
  <c r="M75" i="6"/>
  <c r="N75" i="6"/>
  <c r="B76" i="6"/>
  <c r="C76" i="6"/>
  <c r="D76" i="6"/>
  <c r="E76" i="6"/>
  <c r="F76" i="6"/>
  <c r="G76" i="6"/>
  <c r="I76" i="6"/>
  <c r="J76" i="6"/>
  <c r="K76" i="6"/>
  <c r="L76" i="6"/>
  <c r="M76" i="6"/>
  <c r="N76" i="6"/>
  <c r="B77" i="6"/>
  <c r="C77" i="6"/>
  <c r="D77" i="6"/>
  <c r="E77" i="6"/>
  <c r="F77" i="6"/>
  <c r="G77" i="6"/>
  <c r="I77" i="6"/>
  <c r="J77" i="6"/>
  <c r="K77" i="6"/>
  <c r="L77" i="6"/>
  <c r="M77" i="6"/>
  <c r="N77" i="6"/>
  <c r="B78" i="6"/>
  <c r="C78" i="6"/>
  <c r="D78" i="6"/>
  <c r="E78" i="6"/>
  <c r="F78" i="6"/>
  <c r="G78" i="6"/>
  <c r="I78" i="6"/>
  <c r="J78" i="6"/>
  <c r="K78" i="6"/>
  <c r="L78" i="6"/>
  <c r="M78" i="6"/>
  <c r="N78" i="6"/>
  <c r="B79" i="6"/>
  <c r="C79" i="6"/>
  <c r="D79" i="6"/>
  <c r="E79" i="6"/>
  <c r="F79" i="6"/>
  <c r="G79" i="6"/>
  <c r="I79" i="6"/>
  <c r="J79" i="6"/>
  <c r="K79" i="6"/>
  <c r="L79" i="6"/>
  <c r="M79" i="6"/>
  <c r="N79" i="6"/>
  <c r="N70" i="6"/>
  <c r="M70" i="6"/>
  <c r="L70" i="6"/>
  <c r="K70" i="6"/>
  <c r="J70" i="6"/>
  <c r="I70" i="6"/>
  <c r="G70" i="6"/>
  <c r="F70" i="6"/>
  <c r="E70" i="6"/>
  <c r="D70" i="6"/>
  <c r="C70" i="6"/>
  <c r="B70" i="6"/>
  <c r="N40" i="4"/>
  <c r="M40" i="4"/>
  <c r="L40" i="4"/>
  <c r="K40" i="4"/>
  <c r="J40" i="4"/>
  <c r="I40" i="4"/>
  <c r="G40" i="4"/>
  <c r="F40" i="4"/>
  <c r="E40" i="4"/>
  <c r="D40" i="4"/>
  <c r="C40" i="4"/>
  <c r="B40" i="4"/>
  <c r="I41" i="4"/>
  <c r="J41" i="4"/>
  <c r="K41" i="4"/>
  <c r="L41" i="4"/>
  <c r="M41" i="4"/>
  <c r="N41" i="4"/>
  <c r="I42" i="4"/>
  <c r="J42" i="4"/>
  <c r="K42" i="4"/>
  <c r="L42" i="4"/>
  <c r="M42" i="4"/>
  <c r="N42" i="4"/>
  <c r="I43" i="4"/>
  <c r="J43" i="4"/>
  <c r="K43" i="4"/>
  <c r="L43" i="4"/>
  <c r="M43" i="4"/>
  <c r="N43" i="4"/>
  <c r="I44" i="4"/>
  <c r="J44" i="4"/>
  <c r="K44" i="4"/>
  <c r="L44" i="4"/>
  <c r="M44" i="4"/>
  <c r="N44" i="4"/>
  <c r="I45" i="4"/>
  <c r="J45" i="4"/>
  <c r="K45" i="4"/>
  <c r="L45" i="4"/>
  <c r="M45" i="4"/>
  <c r="N45" i="4"/>
  <c r="I46" i="4"/>
  <c r="J46" i="4"/>
  <c r="K46" i="4"/>
  <c r="L46" i="4"/>
  <c r="M46" i="4"/>
  <c r="N46" i="4"/>
  <c r="I47" i="4"/>
  <c r="J47" i="4"/>
  <c r="K47" i="4"/>
  <c r="L47" i="4"/>
  <c r="M47" i="4"/>
  <c r="N47" i="4"/>
  <c r="I48" i="4"/>
  <c r="J48" i="4"/>
  <c r="K48" i="4"/>
  <c r="L48" i="4"/>
  <c r="M48" i="4"/>
  <c r="N48" i="4"/>
  <c r="I49" i="4"/>
  <c r="J49" i="4"/>
  <c r="K49" i="4"/>
  <c r="L49" i="4"/>
  <c r="M49" i="4"/>
  <c r="N49" i="4"/>
  <c r="C41" i="4"/>
  <c r="D41" i="4"/>
  <c r="E41" i="4"/>
  <c r="F41" i="4"/>
  <c r="G41" i="4"/>
  <c r="C42" i="4"/>
  <c r="D42" i="4"/>
  <c r="E42" i="4"/>
  <c r="F42" i="4"/>
  <c r="G42" i="4"/>
  <c r="C43" i="4"/>
  <c r="D43" i="4"/>
  <c r="E43" i="4"/>
  <c r="F43" i="4"/>
  <c r="G43" i="4"/>
  <c r="C44" i="4"/>
  <c r="D44" i="4"/>
  <c r="E44" i="4"/>
  <c r="F44" i="4"/>
  <c r="G44" i="4"/>
  <c r="C45" i="4"/>
  <c r="D45" i="4"/>
  <c r="E45" i="4"/>
  <c r="F45" i="4"/>
  <c r="G45" i="4"/>
  <c r="C46" i="4"/>
  <c r="D46" i="4"/>
  <c r="E46" i="4"/>
  <c r="F46" i="4"/>
  <c r="G46" i="4"/>
  <c r="C47" i="4"/>
  <c r="D47" i="4"/>
  <c r="E47" i="4"/>
  <c r="F47" i="4"/>
  <c r="G47" i="4"/>
  <c r="C48" i="4"/>
  <c r="D48" i="4"/>
  <c r="E48" i="4"/>
  <c r="F48" i="4"/>
  <c r="G48" i="4"/>
  <c r="C49" i="4"/>
  <c r="D49" i="4"/>
  <c r="E49" i="4"/>
  <c r="F49" i="4"/>
  <c r="G49" i="4"/>
  <c r="B41" i="4"/>
  <c r="B42" i="4"/>
  <c r="B43" i="4"/>
  <c r="B44" i="4"/>
  <c r="B45" i="4"/>
  <c r="B46" i="4"/>
  <c r="B47" i="4"/>
  <c r="B48" i="4"/>
  <c r="B49" i="4"/>
  <c r="L25" i="4"/>
  <c r="L24" i="4"/>
  <c r="J25" i="4"/>
  <c r="J24" i="4"/>
  <c r="L16" i="4"/>
  <c r="L17" i="4"/>
  <c r="L15" i="4"/>
  <c r="L14" i="4"/>
  <c r="L13" i="4"/>
  <c r="L11" i="4"/>
  <c r="L12" i="4"/>
  <c r="M16" i="6"/>
  <c r="L16" i="6"/>
  <c r="L15" i="6"/>
  <c r="H16" i="6"/>
  <c r="G16" i="6"/>
  <c r="G15" i="6"/>
  <c r="C16" i="6"/>
  <c r="B15" i="6"/>
  <c r="B16" i="6"/>
  <c r="F6" i="5"/>
  <c r="F6" i="3"/>
  <c r="E6" i="2"/>
  <c r="F14" i="2" s="1"/>
  <c r="F16" i="2" s="1"/>
  <c r="F6" i="10"/>
  <c r="C18" i="2"/>
  <c r="C19" i="2"/>
  <c r="C20" i="2"/>
  <c r="C21" i="2"/>
  <c r="C22" i="2"/>
  <c r="C17" i="2"/>
  <c r="C15" i="2"/>
  <c r="C14" i="2"/>
  <c r="C13" i="2"/>
  <c r="J21" i="10"/>
  <c r="F21" i="10"/>
  <c r="B21" i="10"/>
  <c r="J12" i="10"/>
  <c r="F12" i="10"/>
  <c r="B12" i="10"/>
  <c r="L24" i="10"/>
  <c r="K24" i="10"/>
  <c r="J24" i="10"/>
  <c r="K22" i="10"/>
  <c r="J22" i="10"/>
  <c r="H24" i="10"/>
  <c r="G24" i="10"/>
  <c r="F24" i="10"/>
  <c r="G22" i="10"/>
  <c r="F22" i="10"/>
  <c r="C22" i="10"/>
  <c r="D24" i="10"/>
  <c r="C24" i="10"/>
  <c r="B24" i="10"/>
  <c r="B22" i="10"/>
  <c r="J13" i="10"/>
  <c r="K13" i="10"/>
  <c r="F13" i="10"/>
  <c r="L15" i="10"/>
  <c r="K15" i="10"/>
  <c r="J15" i="10"/>
  <c r="H15" i="10"/>
  <c r="G15" i="10"/>
  <c r="F15" i="10"/>
  <c r="D15" i="10"/>
  <c r="C15" i="10"/>
  <c r="B15" i="10"/>
  <c r="G13" i="10"/>
  <c r="B13" i="10"/>
  <c r="B34" i="2"/>
  <c r="H50" i="3"/>
  <c r="H51" i="3"/>
  <c r="H52" i="3"/>
  <c r="H53" i="3"/>
  <c r="H54" i="3"/>
  <c r="H49" i="3"/>
  <c r="H34" i="3"/>
  <c r="H35" i="3"/>
  <c r="H36" i="3"/>
  <c r="H37" i="3"/>
  <c r="H38" i="3"/>
  <c r="H39" i="3"/>
  <c r="H40" i="3"/>
  <c r="H41" i="3"/>
  <c r="H42" i="3"/>
  <c r="H43" i="3"/>
  <c r="H44" i="3"/>
  <c r="H33" i="3"/>
  <c r="H11" i="5"/>
  <c r="B37" i="2"/>
  <c r="G48" i="3"/>
  <c r="G32" i="3"/>
  <c r="J37" i="10"/>
  <c r="J18" i="5"/>
  <c r="F18" i="5"/>
  <c r="B18" i="5"/>
  <c r="J17" i="5"/>
  <c r="F17" i="5"/>
  <c r="B17" i="5"/>
  <c r="J15" i="5"/>
  <c r="F15" i="5"/>
  <c r="B15" i="5"/>
  <c r="J14" i="5"/>
  <c r="F14" i="5"/>
  <c r="B14" i="5"/>
  <c r="B11" i="5"/>
  <c r="H12" i="5"/>
  <c r="H31" i="10"/>
  <c r="J38" i="10"/>
  <c r="F38" i="10"/>
  <c r="B38" i="10"/>
  <c r="J35" i="10"/>
  <c r="F35" i="10"/>
  <c r="B35" i="10"/>
  <c r="F37" i="10"/>
  <c r="B37" i="10"/>
  <c r="J34" i="10"/>
  <c r="F34" i="10"/>
  <c r="B34" i="10"/>
  <c r="H3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42EC98-BE20-4C21-AA1A-A0E51D7F8BB6}" keepAlive="1" name="Query - data_1" description="Connection to the 'data_1' query in the workbook." type="5" refreshedVersion="8" background="1" saveData="1">
    <dbPr connection="Provider=Microsoft.Mashup.OleDb.1;Data Source=$Workbook$;Location=data_1;Extended Properties=&quot;&quot;" command="SELECT * FROM [data_1]"/>
  </connection>
  <connection id="2" xr16:uid="{E5F0D3FA-343D-41BB-ABEE-C992840AE82B}" keepAlive="1" name="Query - data_10" description="Connection to the 'data_10' query in the workbook." type="5" refreshedVersion="8" background="1" saveData="1">
    <dbPr connection="Provider=Microsoft.Mashup.OleDb.1;Data Source=$Workbook$;Location=data_10;Extended Properties=&quot;&quot;" command="SELECT * FROM [data_10]"/>
  </connection>
  <connection id="3" xr16:uid="{772D87C2-4E3B-4E57-A40C-E356A955B498}" keepAlive="1" name="Query - data_11" description="Connection to the 'data_11' query in the workbook." type="5" refreshedVersion="8" background="1" saveData="1">
    <dbPr connection="Provider=Microsoft.Mashup.OleDb.1;Data Source=$Workbook$;Location=data_11;Extended Properties=&quot;&quot;" command="SELECT * FROM [data_11]"/>
  </connection>
  <connection id="4" xr16:uid="{3D3627F8-7844-46B5-BBB4-960EBCA71EE1}" keepAlive="1" name="Query - data_12" description="Connection to the 'data_12' query in the workbook." type="5" refreshedVersion="8" background="1" saveData="1">
    <dbPr connection="Provider=Microsoft.Mashup.OleDb.1;Data Source=$Workbook$;Location=data_12;Extended Properties=&quot;&quot;" command="SELECT * FROM [data_12]"/>
  </connection>
  <connection id="5" xr16:uid="{735F2D13-4751-40B5-815A-F57E0447A22A}" keepAlive="1" name="Query - data_13" description="Connection to the 'data_13' query in the workbook." type="5" refreshedVersion="8" background="1" saveData="1">
    <dbPr connection="Provider=Microsoft.Mashup.OleDb.1;Data Source=$Workbook$;Location=data_13;Extended Properties=&quot;&quot;" command="SELECT * FROM [data_13]"/>
  </connection>
  <connection id="6" xr16:uid="{DB090923-30C1-4806-8A1F-FAC8AC3F5332}" keepAlive="1" name="Query - data_2" description="Connection to the 'data_2' query in the workbook." type="5" refreshedVersion="8" background="1" saveData="1">
    <dbPr connection="Provider=Microsoft.Mashup.OleDb.1;Data Source=$Workbook$;Location=data_2;Extended Properties=&quot;&quot;" command="SELECT * FROM [data_2]"/>
  </connection>
  <connection id="7" xr16:uid="{81E9A3A2-2380-4BFD-99AC-66C2CF008795}" keepAlive="1" name="Query - data_3" description="Connection to the 'data_3' query in the workbook." type="5" refreshedVersion="8" background="1" saveData="1">
    <dbPr connection="Provider=Microsoft.Mashup.OleDb.1;Data Source=$Workbook$;Location=data_3;Extended Properties=&quot;&quot;" command="SELECT * FROM [data_3]"/>
  </connection>
  <connection id="8" xr16:uid="{D054F619-5130-41C3-B6AE-DBA7348FB95F}" keepAlive="1" name="Query - data_4" description="Connection to the 'data_4' query in the workbook." type="5" refreshedVersion="8" background="1" saveData="1">
    <dbPr connection="Provider=Microsoft.Mashup.OleDb.1;Data Source=$Workbook$;Location=data_4;Extended Properties=&quot;&quot;" command="SELECT * FROM [data_4]"/>
  </connection>
  <connection id="9" xr16:uid="{2726BB25-CC80-421A-83E1-B6F4EEDCB8D6}" keepAlive="1" name="Query - data_5" description="Connection to the 'data_5' query in the workbook." type="5" refreshedVersion="8" background="1" saveData="1">
    <dbPr connection="Provider=Microsoft.Mashup.OleDb.1;Data Source=$Workbook$;Location=data_5;Extended Properties=&quot;&quot;" command="SELECT * FROM [data_5]"/>
  </connection>
  <connection id="10" xr16:uid="{ECF23DE6-F37D-42ED-9550-3BC6B0F14208}" keepAlive="1" name="Query - data_6" description="Connection to the 'data_6' query in the workbook." type="5" refreshedVersion="8" background="1" saveData="1">
    <dbPr connection="Provider=Microsoft.Mashup.OleDb.1;Data Source=$Workbook$;Location=data_6;Extended Properties=&quot;&quot;" command="SELECT * FROM [data_6]"/>
  </connection>
  <connection id="11" xr16:uid="{CA5A33CE-03DF-4C06-8A61-A5D198038752}" keepAlive="1" name="Query - data_7" description="Connection to the 'data_7' query in the workbook." type="5" refreshedVersion="8" background="1" saveData="1">
    <dbPr connection="Provider=Microsoft.Mashup.OleDb.1;Data Source=$Workbook$;Location=data_7;Extended Properties=&quot;&quot;" command="SELECT * FROM [data_7]"/>
  </connection>
  <connection id="12" xr16:uid="{C90FC926-0D9C-47DC-9C3A-AC8328752A2B}" keepAlive="1" name="Query - data_8" description="Connection to the 'data_8' query in the workbook." type="5" refreshedVersion="8" background="1" saveData="1">
    <dbPr connection="Provider=Microsoft.Mashup.OleDb.1;Data Source=$Workbook$;Location=data_8;Extended Properties=&quot;&quot;" command="SELECT * FROM [data_8]"/>
  </connection>
  <connection id="13" xr16:uid="{A24F7830-4B25-4186-8D3A-6BAEC11059FC}" keepAlive="1" name="Query - data_9" description="Connection to the 'data_9' query in the workbook." type="5" refreshedVersion="8" background="1" saveData="1">
    <dbPr connection="Provider=Microsoft.Mashup.OleDb.1;Data Source=$Workbook$;Location=data_9;Extended Properties=&quot;&quot;" command="SELECT * FROM [data_9]"/>
  </connection>
</connections>
</file>

<file path=xl/sharedStrings.xml><?xml version="1.0" encoding="utf-8"?>
<sst xmlns="http://schemas.openxmlformats.org/spreadsheetml/2006/main" count="693" uniqueCount="375">
  <si>
    <t>BẢN TIN CHÀO BUỔI SÁNG</t>
  </si>
  <si>
    <t>Thực hiện</t>
  </si>
  <si>
    <t>Bộ phận TVĐT, Phòng MG&amp;TVĐT TSC</t>
  </si>
  <si>
    <t>Phiên giao dịch</t>
  </si>
  <si>
    <t>Loại báo cáo</t>
  </si>
  <si>
    <t>VNINDEX</t>
  </si>
  <si>
    <t>Hiệu suất</t>
  </si>
  <si>
    <t>1 Tuần</t>
  </si>
  <si>
    <t>1 Tháng</t>
  </si>
  <si>
    <t>3 Tháng</t>
  </si>
  <si>
    <t>Tin tức nổi bật</t>
  </si>
  <si>
    <t>DOW JONES</t>
  </si>
  <si>
    <t>BTC (Bitcoin)</t>
  </si>
  <si>
    <t>GOLD</t>
  </si>
  <si>
    <t>WTI (Crude Oil)</t>
  </si>
  <si>
    <t>DXY (Dollar Index)</t>
  </si>
  <si>
    <t>Thống kê Chỉ số</t>
  </si>
  <si>
    <t>Lãi suất huy động tăng, ngân hàng lập kỷ lục về tiền gửi</t>
  </si>
  <si>
    <t>CEO: Khởi công phân khu Grand Oceania tại Vân Đồn</t>
  </si>
  <si>
    <t>Kết thúc năm 2024, vị trí dẫn đầu về lượng tiền mặt trên sàn chứng khoán đã có sự thay đổi lớn khi Vingroup vượt qua PV Gas với con số kỷ lục 48.000 tỷ đồng.</t>
  </si>
  <si>
    <t>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t>
  </si>
  <si>
    <t>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t>
  </si>
  <si>
    <t>Sức hấp dẫn của cổ phiếu ngành bán lẻ</t>
  </si>
  <si>
    <t>Tỷ lệ trái phiếu trả chậm sẽ ổn định dần trong năm 2025</t>
  </si>
  <si>
    <t>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t>
  </si>
  <si>
    <t>TAL: Taseco Land bán tòa nhà văn phòng tại dự án Landmark 55 cho đối tác Singapore</t>
  </si>
  <si>
    <t>Dự án có tổng diện tích quy hoạch 23.600 m2, trong đó diện tích xây dựng dự án là 9.440 m2. Quy mô xây dựng bao gồm tòa tháp Khách sạn 55 tầng (B3-CC2-B) và tòa tháp Văn phòng 37 tầng (B3-CC2-A).</t>
  </si>
  <si>
    <t>BẢN TIN CHIẾN LƯỢC GIAO DỊCH PHÁI SINH</t>
  </si>
  <si>
    <t>OI</t>
  </si>
  <si>
    <t>Volume</t>
  </si>
  <si>
    <t>Basis</t>
  </si>
  <si>
    <t>Giá hiện tại</t>
  </si>
  <si>
    <t>Giá mở cửa tháng</t>
  </si>
  <si>
    <t>Giá mở cửa tuần</t>
  </si>
  <si>
    <t>Giá cao nhất tuần</t>
  </si>
  <si>
    <t>Giá thấp nhất tuần</t>
  </si>
  <si>
    <t>Giá cân bằng tuần</t>
  </si>
  <si>
    <t>Mã chỉ số</t>
  </si>
  <si>
    <t>Dữ liệu Giá/Khối lượng</t>
  </si>
  <si>
    <t>Dữ liệu Giao dịch Khối ngoại/Tự doanh</t>
  </si>
  <si>
    <t>Luỹ kế kỳ hạn</t>
  </si>
  <si>
    <t>Khối ngoại (net)</t>
  </si>
  <si>
    <t>Tự doanh (net)</t>
  </si>
  <si>
    <t>Biểu đồ Giao dịch Khối ngoại/Tự doanh</t>
  </si>
  <si>
    <t>Phiên Giao dịch</t>
  </si>
  <si>
    <t>Chiến lược Giao dịch_Hệ thống Tự động</t>
  </si>
  <si>
    <t>Chiến lược giao dịch_Chuyên gia</t>
  </si>
  <si>
    <t>Biểu đồ kỹ thuật VN30F1M (khung thời gian M15)</t>
  </si>
  <si>
    <t>Thống kê dữ liệu giao dịch</t>
  </si>
  <si>
    <t>Đánh giá</t>
  </si>
  <si>
    <t>Chiến lược Giao dịch</t>
  </si>
  <si>
    <t>Thông báo miễn trừ trách nhiệm</t>
  </si>
  <si>
    <t>Chiến lược Thị trường</t>
  </si>
  <si>
    <t>Chiến lược MUA Cổ phiếu</t>
  </si>
  <si>
    <t>MUA mới</t>
  </si>
  <si>
    <t>Chiến lược BÁN Cổ phiếu</t>
  </si>
  <si>
    <t>Danh mục mẫu</t>
  </si>
  <si>
    <t>Mã</t>
  </si>
  <si>
    <t>Ngành</t>
  </si>
  <si>
    <t>Tỷ trọng</t>
  </si>
  <si>
    <t>Lãi/lỗ</t>
  </si>
  <si>
    <t>Ngày MUA</t>
  </si>
  <si>
    <t>Giá MUA</t>
  </si>
  <si>
    <t>SBT</t>
  </si>
  <si>
    <t>Thực phẩm</t>
  </si>
  <si>
    <t>LPB</t>
  </si>
  <si>
    <t>Ngân hàng</t>
  </si>
  <si>
    <t>SHS</t>
  </si>
  <si>
    <t>Chứng khoán</t>
  </si>
  <si>
    <t>CTG</t>
  </si>
  <si>
    <t>VPB</t>
  </si>
  <si>
    <t>Thuỷ sản</t>
  </si>
  <si>
    <t>VHC</t>
  </si>
  <si>
    <t>C4G</t>
  </si>
  <si>
    <t>Xây dựng</t>
  </si>
  <si>
    <t>Danh mục mẫu - Hệ thống giao dịch tự động</t>
  </si>
  <si>
    <t>Danh mục mẫu - Chuyên gia lựa chọn</t>
  </si>
  <si>
    <t>Vui lòng quét mã QR để Mở tài khoản 
và Đồng hành cùng chúng tôi</t>
  </si>
  <si>
    <t>BẢN TIN CẬP NHẬT TIN TỨC THỊ TRƯỜNG</t>
  </si>
  <si>
    <t>Tin tức cập nhật</t>
  </si>
  <si>
    <t>Thống kê Giao dịch Thị trường</t>
  </si>
  <si>
    <t>Giá trị GD (tỷ)</t>
  </si>
  <si>
    <t>Khối lượng GD (cp)</t>
  </si>
  <si>
    <t>VN30</t>
  </si>
  <si>
    <t>VN30F1M</t>
  </si>
  <si>
    <t>Khối lượng GD (hđ)</t>
  </si>
  <si>
    <t>Chỉ số Thanh khoản</t>
  </si>
  <si>
    <t>Chỉ số Tâm lý</t>
  </si>
  <si>
    <t>Thống kê Dòng tiền thị trường</t>
  </si>
  <si>
    <t>Giá trị MUA (tỷ)</t>
  </si>
  <si>
    <t>Giá trị BÁN (tỷ)</t>
  </si>
  <si>
    <t>Tổng giá trị GD (net,tỷ)</t>
  </si>
  <si>
    <t>Lịch sử GD (net) 20 phiên gần nhất</t>
  </si>
  <si>
    <t>Top 10 Cổ phiếu dòng tiền vào</t>
  </si>
  <si>
    <t>Top 10 Cổ phiếu dòng tiền ra</t>
  </si>
  <si>
    <t>BẢN TIN CHIẾN LƯỢC GIAO DỊCH CỔ PHIẾU</t>
  </si>
  <si>
    <t>Thống kê dòng tiền Cổ phiếu*</t>
  </si>
  <si>
    <t>Thống kê dòng tiền Cổ phiếu**</t>
  </si>
  <si>
    <t>BẢN TIN TỔNG KẾT PHIÊN GIAO DỊCH</t>
  </si>
  <si>
    <t>BẢN TIN CẬP NHẬT GIAO DỊCH THỊ TRƯỜNG</t>
  </si>
  <si>
    <t>Giá mở cửa</t>
  </si>
  <si>
    <t>Tổng Giá trị GD (tỷ)</t>
  </si>
  <si>
    <t>Nội dung bản tin này do Công ty cổ phần chứng khoán Công thương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</si>
  <si>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Thống kê tâm lý thị trường*</t>
  </si>
  <si>
    <t>DXY</t>
  </si>
  <si>
    <t>6 Tin tức phụ</t>
  </si>
  <si>
    <t>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t>
  </si>
  <si>
    <t>Cổ phiếu</t>
  </si>
  <si>
    <t>Vốn hoá</t>
  </si>
  <si>
    <t>Thanh khoản</t>
  </si>
  <si>
    <t>Thay đổi</t>
  </si>
  <si>
    <t>Giá trị GDNN (tỷ)</t>
  </si>
  <si>
    <t>Giá cao nhất</t>
  </si>
  <si>
    <t>Giá thấp nhất</t>
  </si>
  <si>
    <t>Cập nhật Chỉ số VNINDEX*</t>
  </si>
  <si>
    <t>Biến động Giá cổ phiếu*</t>
  </si>
  <si>
    <t>Thống kê cấu trúc sóng Thị trường*</t>
  </si>
  <si>
    <t>Thống kê dòng tiền Khối ngoại*</t>
  </si>
  <si>
    <t>Thống kê dòng tiền Tự doanh**</t>
  </si>
  <si>
    <t>Thống kê dòng tiền Nhóm Hiệu suất*</t>
  </si>
  <si>
    <t>Thống kê dòng tiền Nhóm Vốn hoá*</t>
  </si>
  <si>
    <t>(** Dữ liệu Tự doanh tổng hợp sau phiên giao dịch)</t>
  </si>
  <si>
    <t>Đơn vị: tỷ đồng</t>
  </si>
  <si>
    <t>Chiến lược giao dịch tuần từ 17-21/02/2025</t>
  </si>
  <si>
    <t>VCI</t>
  </si>
  <si>
    <t>MUA gia tăng</t>
  </si>
  <si>
    <t>BÁN 30%-50%</t>
  </si>
  <si>
    <t>Công nghiệp</t>
  </si>
  <si>
    <t>GEX</t>
  </si>
  <si>
    <t>DBC</t>
  </si>
  <si>
    <t>CII</t>
  </si>
  <si>
    <t>Biểu đồ kỹ thuật VN30F1M (khung thời gian H1)</t>
  </si>
  <si>
    <t>(*Cập nhật vào 15h, Phòng MG&amp;TVĐT TSC, Vietinbank Securities tổng hợp. Nguồn: https://t2m.vn)</t>
  </si>
  <si>
    <t>(*Cập nhật vào 11h30, Phòng MG&amp;TVĐT TSC, Vietinbank Securities tổng hợp. Nguồn: https://t2m.vn)</t>
  </si>
  <si>
    <t>Tỷ giá USD hôm nay (14-2): Đồng USD lao dốc</t>
  </si>
  <si>
    <t>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t>
  </si>
  <si>
    <t>Nhiều thông tin có thể gây "nhiễu động" thị trường chứng khoán</t>
  </si>
  <si>
    <t>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t>
  </si>
  <si>
    <t>Đến lượt cổ phiếu chứng khoán bùng nổ, khối ngoại ngắt nhịp bán ròng</t>
  </si>
  <si>
    <t>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t>
  </si>
  <si>
    <t>Biến động giá dầu, chuyên gia cảnh báo phải thật thận trọng</t>
  </si>
  <si>
    <t>FRT</t>
  </si>
  <si>
    <t>VEA</t>
  </si>
  <si>
    <r>
      <rPr>
        <b/>
        <sz val="12"/>
        <color theme="1"/>
        <rFont val="Calibri"/>
        <family val="2"/>
        <scheme val="minor"/>
      </rPr>
      <t>Kịch bản ưu tiên:</t>
    </r>
    <r>
      <rPr>
        <sz val="12"/>
        <color theme="1"/>
        <rFont val="Calibri"/>
        <family val="2"/>
        <scheme val="minor"/>
      </rPr>
      <t xml:space="preserve"> Chỉ số đóng cửa tuần giao dịch trước tại 1341.8, nằm trong vùng tăng giá tháng 2. Vùng nền giá gần nhất 1324.5-1327. Như vậy, chiến lược LONG vẫn sẽ được ưu tiên thực hiện trong tuần này.
Chiến lược LONG: Long vùng (1) 1336.3+-, vùng (2) 1324.5, chốt lời 1348.9-1351
</t>
    </r>
    <r>
      <rPr>
        <b/>
        <sz val="12"/>
        <color theme="1"/>
        <rFont val="Calibri"/>
        <family val="2"/>
        <scheme val="minor"/>
      </rPr>
      <t xml:space="preserve">Kịch bản 2: </t>
    </r>
    <r>
      <rPr>
        <sz val="12"/>
        <color theme="1"/>
        <rFont val="Calibri"/>
        <family val="2"/>
        <scheme val="minor"/>
      </rPr>
      <t xml:space="preserve">giá tiếp tục giảm và đi vào vùng Sideway 1309.5-1324.5
Chiến lược LONG: Long vùng 1310+-
Chiến lược SHORT: Short vùng 1324.5+-
</t>
    </r>
    <r>
      <rPr>
        <b/>
        <sz val="12"/>
        <color theme="1"/>
        <rFont val="Calibri"/>
        <family val="2"/>
        <scheme val="minor"/>
      </rPr>
      <t xml:space="preserve">Kịch bản 3: </t>
    </r>
    <r>
      <rPr>
        <sz val="12"/>
        <color theme="1"/>
        <rFont val="Calibri"/>
        <family val="2"/>
        <scheme val="minor"/>
      </rPr>
      <t>Chỉ số giao dịch dưới ngưỡng 1310
Chiến lược SHORT: Short vùng 1310+-, chốt lời 1285-1290.</t>
    </r>
  </si>
  <si>
    <t>Bản tin 8h45</t>
  </si>
  <si>
    <t>Bản tin 9h</t>
  </si>
  <si>
    <t>Bản tin 8h30</t>
  </si>
  <si>
    <t>Chiến lược Giao dịch Cổ phiếu*</t>
  </si>
  <si>
    <t>(*Áp dụng cho chiến lược giao dịch lướt sóng ngắn hạn)</t>
  </si>
  <si>
    <t>Bản tin 11h30</t>
  </si>
  <si>
    <t>Bản tin 15h</t>
  </si>
  <si>
    <t>Tổng Khối lượng GD</t>
  </si>
  <si>
    <t>Thống kê dòng tiền Nhóm Ngành*</t>
  </si>
  <si>
    <t>Thống kê Tâm lý thị trường*</t>
  </si>
  <si>
    <t>"LỰC CẦU TĂNG ĐỒNG THUẬN, CHÚ Ý PHIÊN ĐÁO HẠN PHÁI SINH"</t>
  </si>
  <si>
    <t>"PHIÊN ĐÁO HẠN PHÁI SINH, KỲ HẠN THÁNG 2/2025"</t>
  </si>
  <si>
    <t>Chiến lược giao dịch phiên ngày 20/02/2025</t>
  </si>
  <si>
    <t>Tín hiệu BOT đang duy trì vị thế LONG với vị thế tham gia là 1339.6. Vị thế LONG sẽ duy trì và gia tăng khi giá tiếp tục tăng trên ngưỡng 1346.6
Tín hiệu BOT sẽ đảo chiều vị thế SHORT khi:
- Giá giảm dưới ngưỡng 1341.4</t>
  </si>
  <si>
    <r>
      <rPr>
        <b/>
        <sz val="12"/>
        <color theme="1"/>
        <rFont val="Calibri"/>
        <family val="2"/>
        <scheme val="minor"/>
      </rPr>
      <t xml:space="preserve">Kịch bản ưu tiên: </t>
    </r>
    <r>
      <rPr>
        <sz val="12"/>
        <color theme="1"/>
        <rFont val="Calibri"/>
        <family val="2"/>
        <scheme val="minor"/>
      </rPr>
      <t xml:space="preserve">Chỉ số đang nằm trong vùng tăng giá tuần (biên độ 1340.4-1350.5 và vùng tăng giá của tháng 2 (biên độ 1324.5-1350.5)
Chiến lược LONG: Long vùng 1341.4+-
Chốt vị thế LONG: 1348.7-1351.2
</t>
    </r>
    <r>
      <rPr>
        <b/>
        <sz val="12"/>
        <color theme="1"/>
        <rFont val="Calibri"/>
        <family val="2"/>
        <scheme val="minor"/>
      </rPr>
      <t>Kịch bản 2:</t>
    </r>
    <r>
      <rPr>
        <sz val="12"/>
        <color theme="1"/>
        <rFont val="Calibri"/>
        <family val="2"/>
        <scheme val="minor"/>
      </rPr>
      <t xml:space="preserve"> giá giảm dưới 1341.4, chỉ số đi vào vùng Sideway 1334.8-1341.
Chiến lược LONG: Long vùng 1334+-
Chiến lược SHORT: Short vùng 1341+-
</t>
    </r>
  </si>
  <si>
    <t>Bản tin 14h</t>
  </si>
  <si>
    <t>FCN</t>
  </si>
  <si>
    <t>15.2-15.5</t>
  </si>
  <si>
    <t>&gt;16</t>
  </si>
  <si>
    <t>HHV</t>
  </si>
  <si>
    <t>&gt;13.5</t>
  </si>
  <si>
    <t xml:space="preserve">MUA mới </t>
  </si>
  <si>
    <t>190-191</t>
  </si>
  <si>
    <t>SZC</t>
  </si>
  <si>
    <t>44-44.5</t>
  </si>
  <si>
    <t>&gt;45</t>
  </si>
  <si>
    <t>CSV</t>
  </si>
  <si>
    <r>
      <rPr>
        <b/>
        <sz val="12"/>
        <color rgb="FFC00000"/>
        <rFont val="Calibri"/>
        <family val="2"/>
        <scheme val="minor"/>
      </rPr>
      <t>Phân tích kỹ thuật</t>
    </r>
    <r>
      <rPr>
        <sz val="12"/>
        <rFont val="Calibri"/>
        <family val="2"/>
        <scheme val="minor"/>
      </rPr>
      <t xml:space="preserve">
Xu hướng: VNINDEX kết phiên 19/2 tại 1288.56, tạo mẫu hình nến mazu tăng giá vượt vùng kháng cự 1280 với khối lượng giao dịch tăng tốt. Như vậy, xu hướng tăng giá có sự đồng thuận của lực cầu tăng, xu hướng tăng giá ngắn hạn có khả năng tiếp diễn trong các phiên tiếp theo. 
Hỗ trợ gần nhất: 1277.7-1280.3
Kháng cự: 1302.2-1305.7
</t>
    </r>
    <r>
      <rPr>
        <b/>
        <sz val="12"/>
        <color rgb="FFC00000"/>
        <rFont val="Calibri"/>
        <family val="2"/>
        <scheme val="minor"/>
      </rPr>
      <t>Đánh giá</t>
    </r>
    <r>
      <rPr>
        <sz val="12"/>
        <rFont val="Calibri"/>
        <family val="2"/>
        <scheme val="minor"/>
      </rPr>
      <t xml:space="preserve">
Kịch bản ưu tiên: Chỉ số VNINDEX tăng giá hướng tới vùng kháng cự mạnh 1302-1305.
Kịch bản 2: Ảnh hưởng từ phiên giao dịch đáo hạn Phái sinh, chỉ số VNINDEX quay đầu giảm về vùng nền giá 1270+-, tích luỹ lại trong vùng biên độ 1268.8-1274.1.
</t>
    </r>
    <r>
      <rPr>
        <b/>
        <sz val="12"/>
        <color rgb="FFC00000"/>
        <rFont val="Calibri"/>
        <family val="2"/>
        <scheme val="minor"/>
      </rPr>
      <t xml:space="preserve">Tỷ trọng cân bằng (cổ phiếu/NAV) </t>
    </r>
    <r>
      <rPr>
        <b/>
        <sz val="12"/>
        <rFont val="Calibri"/>
        <family val="2"/>
        <scheme val="minor"/>
      </rPr>
      <t>&gt;=70 %</t>
    </r>
    <r>
      <rPr>
        <sz val="12"/>
        <rFont val="Calibri"/>
        <family val="2"/>
        <scheme val="minor"/>
      </rPr>
      <t xml:space="preserve">
(* tỷ trọng cổ phiếu trong danh mục có thể tham khảo danh mục mẫu)</t>
    </r>
  </si>
  <si>
    <t>VN30F2502</t>
  </si>
  <si>
    <t>VN30F2503</t>
  </si>
  <si>
    <t>- Phiên 19/2, nhóm nước ngoài tiếp tục đóng 1697 hợp đồng LONG kỳ hạn F2502 và chuyển 1370 vị thế LONG sang kỳ hạn F2503, nhóm Tự doanh đóng thêm 1882 hợp đồng SHORT, giảm lượng vị thế SHORT nắm giữ của kỳ hạn F2502. 
=&gt; Hành động như vậy cho thấy khả năng tăng điểm tiếp của chỉ số F2502 trong phiên đáo hạn ngày 20/02.</t>
  </si>
  <si>
    <t>index</t>
  </si>
  <si>
    <t>close</t>
  </si>
  <si>
    <t>volume</t>
  </si>
  <si>
    <t>pct_change</t>
  </si>
  <si>
    <t>value_change</t>
  </si>
  <si>
    <t>pct_5</t>
  </si>
  <si>
    <t>pct_20</t>
  </si>
  <si>
    <t>pct_60</t>
  </si>
  <si>
    <t>HNX30</t>
  </si>
  <si>
    <t>HNXINDEX</t>
  </si>
  <si>
    <t>UPINDEX</t>
  </si>
  <si>
    <t>VNXALL</t>
  </si>
  <si>
    <t>VN30F1Q</t>
  </si>
  <si>
    <t>VN30F2M</t>
  </si>
  <si>
    <t>VN30F2Q</t>
  </si>
  <si>
    <t>USD_VND</t>
  </si>
  <si>
    <t>SI=F</t>
  </si>
  <si>
    <t>HG=F</t>
  </si>
  <si>
    <t>BZ=F</t>
  </si>
  <si>
    <t>CL=F</t>
  </si>
  <si>
    <t>NG=F</t>
  </si>
  <si>
    <t>XAU_USD</t>
  </si>
  <si>
    <t>AUD_USD</t>
  </si>
  <si>
    <t>EUR_USD</t>
  </si>
  <si>
    <t>GBP_USD</t>
  </si>
  <si>
    <t>NZD_USD</t>
  </si>
  <si>
    <t>USD_CAD</t>
  </si>
  <si>
    <t>USD_CHF</t>
  </si>
  <si>
    <t>USD_JPY</t>
  </si>
  <si>
    <t>BTC_USD</t>
  </si>
  <si>
    <t>BCH_USD</t>
  </si>
  <si>
    <t>LTC_USD</t>
  </si>
  <si>
    <t>XRP_USD</t>
  </si>
  <si>
    <t>ETH_USD</t>
  </si>
  <si>
    <t>USBY10Y</t>
  </si>
  <si>
    <t>USBY1Y</t>
  </si>
  <si>
    <t>USBY5Y</t>
  </si>
  <si>
    <t>VNBY10Y</t>
  </si>
  <si>
    <t>VNBY1Y</t>
  </si>
  <si>
    <t>VNBY5Y</t>
  </si>
  <si>
    <t>^SPX</t>
  </si>
  <si>
    <t>^DJI</t>
  </si>
  <si>
    <t>^IXIC</t>
  </si>
  <si>
    <t>^NYA</t>
  </si>
  <si>
    <t>^N225</t>
  </si>
  <si>
    <t>^FTSE</t>
  </si>
  <si>
    <t>^HIS</t>
  </si>
  <si>
    <t>^SSEC</t>
  </si>
  <si>
    <t>^STOXX50E</t>
  </si>
  <si>
    <t>value</t>
  </si>
  <si>
    <t>oi</t>
  </si>
  <si>
    <t>basis</t>
  </si>
  <si>
    <t>open_month</t>
  </si>
  <si>
    <t>open_week</t>
  </si>
  <si>
    <t>highest_week</t>
  </si>
  <si>
    <t>lowest_week</t>
  </si>
  <si>
    <t>balanced_week</t>
  </si>
  <si>
    <t>type</t>
  </si>
  <si>
    <t>KLGD_NN</t>
  </si>
  <si>
    <t>GTGD_NN</t>
  </si>
  <si>
    <t>KLGD_TD</t>
  </si>
  <si>
    <t>GTGD_TD</t>
  </si>
  <si>
    <t>Mua</t>
  </si>
  <si>
    <t>Bán</t>
  </si>
  <si>
    <t>Mua-Bán</t>
  </si>
  <si>
    <t>date</t>
  </si>
  <si>
    <t>sell_volume</t>
  </si>
  <si>
    <t>buy_volume</t>
  </si>
  <si>
    <t>sell_value</t>
  </si>
  <si>
    <t>buy_value</t>
  </si>
  <si>
    <t>net_volume</t>
  </si>
  <si>
    <t>net_value</t>
  </si>
  <si>
    <t>ticker</t>
  </si>
  <si>
    <t>luy_ke</t>
  </si>
  <si>
    <t>futures</t>
  </si>
  <si>
    <t>VN30F1M_NN</t>
  </si>
  <si>
    <t>VN30F1M_TD</t>
  </si>
  <si>
    <t>VN30F2M_NN</t>
  </si>
  <si>
    <t>VN30F2M_TD</t>
  </si>
  <si>
    <t>NN</t>
  </si>
  <si>
    <t>TD</t>
  </si>
  <si>
    <t>HNX30_close</t>
  </si>
  <si>
    <t>HNX30_vol</t>
  </si>
  <si>
    <t>HNXINDEX_close</t>
  </si>
  <si>
    <t>HNXINDEX_vol</t>
  </si>
  <si>
    <t>UPINDEX_close</t>
  </si>
  <si>
    <t>UPINDEX_vol</t>
  </si>
  <si>
    <t>VN30_close</t>
  </si>
  <si>
    <t>VN30_vol</t>
  </si>
  <si>
    <t>VNINDEX_close</t>
  </si>
  <si>
    <t>VNINDEX_vol</t>
  </si>
  <si>
    <t>VNXALL_close</t>
  </si>
  <si>
    <t>VNXALL_vol</t>
  </si>
  <si>
    <t>VN30F1M_close</t>
  </si>
  <si>
    <t>VN30F1M_vol</t>
  </si>
  <si>
    <t>VN30F1Q_close</t>
  </si>
  <si>
    <t>VN30F1Q_vol</t>
  </si>
  <si>
    <t>VN30F2M_close</t>
  </si>
  <si>
    <t>VN30F2M_vol</t>
  </si>
  <si>
    <t>VN30F2Q_close</t>
  </si>
  <si>
    <t>VN30F2Q_vol</t>
  </si>
  <si>
    <t>name</t>
  </si>
  <si>
    <t>count</t>
  </si>
  <si>
    <t>Tăng giá</t>
  </si>
  <si>
    <t>Giảm giá</t>
  </si>
  <si>
    <t>Không đổi</t>
  </si>
  <si>
    <t>liquidity</t>
  </si>
  <si>
    <t>score</t>
  </si>
  <si>
    <t>score_t5</t>
  </si>
  <si>
    <t>rank</t>
  </si>
  <si>
    <t>liquid_state</t>
  </si>
  <si>
    <t>order</t>
  </si>
  <si>
    <t>group</t>
  </si>
  <si>
    <t>industry_rank</t>
  </si>
  <si>
    <t>Thị trường</t>
  </si>
  <si>
    <t>Trung bình</t>
  </si>
  <si>
    <t>tt</t>
  </si>
  <si>
    <t>Bán lẻ</t>
  </si>
  <si>
    <t>Thấp</t>
  </si>
  <si>
    <t>A</t>
  </si>
  <si>
    <t>Bất động sản</t>
  </si>
  <si>
    <t>Cao</t>
  </si>
  <si>
    <t>Công ty tài chính</t>
  </si>
  <si>
    <t>Rất cao</t>
  </si>
  <si>
    <t>Thép</t>
  </si>
  <si>
    <t>Vật liệu xây dựng</t>
  </si>
  <si>
    <t>B</t>
  </si>
  <si>
    <t>Dầu khí</t>
  </si>
  <si>
    <t>Dệt may</t>
  </si>
  <si>
    <t>Hoá chất</t>
  </si>
  <si>
    <t>Khoáng sản</t>
  </si>
  <si>
    <t>BĐS KCN</t>
  </si>
  <si>
    <t>C</t>
  </si>
  <si>
    <t>Công nghệ</t>
  </si>
  <si>
    <t>Hàng tiêu dùng</t>
  </si>
  <si>
    <t>Vận tải</t>
  </si>
  <si>
    <t>Bảo hiểm</t>
  </si>
  <si>
    <t>D</t>
  </si>
  <si>
    <t>Du lịch và DV</t>
  </si>
  <si>
    <t>DV hạ tầng</t>
  </si>
  <si>
    <t>Y tế</t>
  </si>
  <si>
    <t>Hiệu suất A</t>
  </si>
  <si>
    <t>hs</t>
  </si>
  <si>
    <t>Hiệu suất B</t>
  </si>
  <si>
    <t>Hiệu suất C</t>
  </si>
  <si>
    <t>Hiệu suất D</t>
  </si>
  <si>
    <t>LARGECAP</t>
  </si>
  <si>
    <t>cap</t>
  </si>
  <si>
    <t>MIDCAP</t>
  </si>
  <si>
    <t>SMALLCAP</t>
  </si>
  <si>
    <t>PENNY</t>
  </si>
  <si>
    <t>last_ratio</t>
  </si>
  <si>
    <t>last_sentiment</t>
  </si>
  <si>
    <t>stock</t>
  </si>
  <si>
    <t>industry_name</t>
  </si>
  <si>
    <t>industry_perform</t>
  </si>
  <si>
    <t>marketcap_group</t>
  </si>
  <si>
    <t>price_change</t>
  </si>
  <si>
    <t>t0_score</t>
  </si>
  <si>
    <t>liquid_ratio</t>
  </si>
  <si>
    <t>top</t>
  </si>
  <si>
    <t>HNG</t>
  </si>
  <si>
    <t>SMC</t>
  </si>
  <si>
    <t>TCD</t>
  </si>
  <si>
    <t>bottom</t>
  </si>
  <si>
    <t>open</t>
  </si>
  <si>
    <t>high</t>
  </si>
  <si>
    <t>low</t>
  </si>
  <si>
    <t>change_value</t>
  </si>
  <si>
    <t>change_percent</t>
  </si>
  <si>
    <t>value_traded</t>
  </si>
  <si>
    <t>Ngày</t>
  </si>
  <si>
    <t>Tuần</t>
  </si>
  <si>
    <t>Tháng</t>
  </si>
  <si>
    <t>Quý</t>
  </si>
  <si>
    <t>Bán niên</t>
  </si>
  <si>
    <t>1 Năm</t>
  </si>
  <si>
    <t>2 Năm</t>
  </si>
  <si>
    <t>nn_value</t>
  </si>
  <si>
    <t>td_value</t>
  </si>
  <si>
    <t>id</t>
  </si>
  <si>
    <t>HSX</t>
  </si>
  <si>
    <t>Rất thấp</t>
  </si>
  <si>
    <t>Tiêu cực</t>
  </si>
  <si>
    <t>AMV</t>
  </si>
  <si>
    <t>NLG</t>
  </si>
  <si>
    <t>BGE</t>
  </si>
  <si>
    <t>LTG</t>
  </si>
  <si>
    <t>TLH</t>
  </si>
  <si>
    <t>CMX</t>
  </si>
  <si>
    <t>C69</t>
  </si>
  <si>
    <t>PVC</t>
  </si>
  <si>
    <t>ITC</t>
  </si>
  <si>
    <t>VIG</t>
  </si>
  <si>
    <t>BMC</t>
  </si>
  <si>
    <t>BSR</t>
  </si>
  <si>
    <t>NVL</t>
  </si>
  <si>
    <t>DHT</t>
  </si>
  <si>
    <t>MFS</t>
  </si>
  <si>
    <t>HVA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</si>
</sst>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b/>
      <sz val="12"/>
      <color rgb="FF00B050"/>
      <name val="Calibri"/>
      <family val="2"/>
      <scheme val="minor"/>
    </font>
    <font>
      <sz val="10"/>
      <color theme="1"/>
      <name val="Calibri"/>
      <family val="2"/>
      <scheme val="minor"/>
    </font>
    <font>
      <b/>
      <sz val="20"/>
      <color theme="4" tint="-0.249977111117893"/>
      <name val="Calibri"/>
      <family val="2"/>
      <scheme val="minor"/>
    </font>
    <font>
      <b/>
      <sz val="12"/>
      <color theme="4" tint="-0.249977111117893"/>
      <name val="Calibri"/>
      <family val="2"/>
      <scheme val="minor"/>
    </font>
    <font>
      <b/>
      <sz val="16"/>
      <color rgb="FFC00000"/>
      <name val="Calibri"/>
      <family val="2"/>
      <scheme val="minor"/>
    </font>
    <font>
      <b/>
      <sz val="12"/>
      <color rgb="FFC00000"/>
      <name val="Calibri"/>
      <family val="2"/>
      <scheme val="minor"/>
    </font>
    <font>
      <b/>
      <sz val="14"/>
      <color theme="4" tint="-0.249977111117893"/>
      <name val="Calibri"/>
      <family val="2"/>
      <scheme val="minor"/>
    </font>
    <font>
      <b/>
      <sz val="14"/>
      <color rgb="FFC00000"/>
      <name val="Calibri"/>
      <family val="2"/>
      <scheme val="minor"/>
    </font>
    <font>
      <b/>
      <sz val="12"/>
      <name val="Calibri"/>
      <family val="2"/>
      <scheme val="minor"/>
    </font>
    <font>
      <b/>
      <sz val="16"/>
      <color theme="4" tint="-0.249977111117893"/>
      <name val="Calibri"/>
      <family val="2"/>
      <scheme val="minor"/>
    </font>
    <font>
      <sz val="20"/>
      <color theme="1"/>
      <name val="Calibri"/>
      <family val="2"/>
      <scheme val="minor"/>
    </font>
    <font>
      <sz val="12"/>
      <color rgb="FFC00000"/>
      <name val="Calibri"/>
      <family val="2"/>
      <scheme val="minor"/>
    </font>
    <font>
      <sz val="12"/>
      <color theme="4" tint="-0.249977111117893"/>
      <name val="Calibri"/>
      <family val="2"/>
      <scheme val="minor"/>
    </font>
    <font>
      <sz val="16"/>
      <color theme="1"/>
      <name val="Calibri"/>
      <family val="2"/>
      <scheme val="minor"/>
    </font>
    <font>
      <b/>
      <sz val="20"/>
      <color theme="1"/>
      <name val="Calibri"/>
      <family val="2"/>
      <scheme val="minor"/>
    </font>
    <font>
      <i/>
      <sz val="12"/>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Calibri"/>
      <family val="2"/>
      <scheme val="minor"/>
    </font>
    <font>
      <sz val="8"/>
      <name val="Calibri"/>
      <family val="2"/>
      <scheme val="minor"/>
    </font>
    <font>
      <b/>
      <sz val="11"/>
      <color theme="1"/>
      <name val="Calibri"/>
      <family val="2"/>
      <scheme val="minor"/>
    </font>
    <font>
      <b/>
      <u/>
      <sz val="16"/>
      <color theme="4" tint="-0.249977111117893"/>
      <name val="Calibri"/>
      <family val="2"/>
      <scheme val="minor"/>
    </font>
    <font>
      <i/>
      <sz val="10"/>
      <color theme="1"/>
      <name val="Calibri"/>
      <family val="2"/>
      <scheme val="minor"/>
    </font>
    <font>
      <sz val="12"/>
      <name val="Calibri"/>
      <family val="2"/>
      <scheme val="minor"/>
    </font>
    <font>
      <b/>
      <sz val="14"/>
      <name val="Calibri"/>
      <family val="2"/>
      <scheme val="minor"/>
    </font>
    <font>
      <b/>
      <sz val="14"/>
      <color rgb="FF1C2127"/>
      <name val="Calibri"/>
      <family val="2"/>
      <scheme val="minor"/>
    </font>
    <font>
      <b/>
      <sz val="20"/>
      <color rgb="FF00B050"/>
      <name val="Calibri"/>
      <family val="2"/>
      <scheme val="minor"/>
    </font>
    <font>
      <b/>
      <sz val="14"/>
      <color rgb="FFFF0000"/>
      <name val="Calibri"/>
      <family val="2"/>
      <scheme val="minor"/>
    </font>
    <font>
      <b/>
      <i/>
      <sz val="10"/>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9">
    <border>
      <left/>
      <right/>
      <top/>
      <bottom/>
      <diagonal/>
    </border>
    <border>
      <left/>
      <right/>
      <top/>
      <bottom style="thin">
        <color theme="4" tint="-0.249977111117893"/>
      </bottom>
      <diagonal/>
    </border>
    <border>
      <left/>
      <right/>
      <top/>
      <bottom style="double">
        <color theme="4" tint="-0.24997711111789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right/>
      <top/>
      <bottom style="thin">
        <color indexed="64"/>
      </bottom>
      <diagonal/>
    </border>
    <border>
      <left/>
      <right/>
      <top/>
      <bottom style="double">
        <color indexed="64"/>
      </bottom>
      <diagonal/>
    </border>
  </borders>
  <cellStyleXfs count="4">
    <xf numFmtId="0" fontId="0" fillId="0" borderId="0"/>
    <xf numFmtId="9" fontId="22" fillId="0" borderId="0" applyFont="0" applyFill="0" applyBorder="0" applyAlignment="0" applyProtection="0"/>
    <xf numFmtId="0" fontId="23" fillId="2" borderId="3" applyNumberFormat="0" applyAlignment="0" applyProtection="0"/>
    <xf numFmtId="0" fontId="24" fillId="3" borderId="4" applyNumberFormat="0" applyAlignment="0" applyProtection="0"/>
  </cellStyleXfs>
  <cellXfs count="225">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xf numFmtId="0" fontId="13" fillId="0" borderId="0" xfId="0" applyFont="1" applyAlignment="1">
      <alignment vertical="center"/>
    </xf>
    <xf numFmtId="0" fontId="14" fillId="0" borderId="0" xfId="0" applyFont="1" applyAlignment="1">
      <alignment vertical="center"/>
    </xf>
    <xf numFmtId="14" fontId="14" fillId="0" borderId="0" xfId="0" applyNumberFormat="1" applyFont="1" applyAlignment="1">
      <alignment vertical="center"/>
    </xf>
    <xf numFmtId="0" fontId="7" fillId="0" borderId="0" xfId="0" applyFont="1" applyAlignment="1">
      <alignment vertical="top" wrapText="1"/>
    </xf>
    <xf numFmtId="0" fontId="9" fillId="0" borderId="0" xfId="0" applyFont="1" applyAlignment="1">
      <alignment vertical="center"/>
    </xf>
    <xf numFmtId="0" fontId="5" fillId="0" borderId="0" xfId="0" applyFont="1" applyAlignment="1">
      <alignment horizontal="left" vertical="top" wrapText="1"/>
    </xf>
    <xf numFmtId="0" fontId="16" fillId="0" borderId="0" xfId="0" applyFont="1" applyAlignment="1">
      <alignment horizontal="left" vertical="center"/>
    </xf>
    <xf numFmtId="0" fontId="3" fillId="0" borderId="0" xfId="0" applyFont="1"/>
    <xf numFmtId="0" fontId="11"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horizontal="center"/>
    </xf>
    <xf numFmtId="0" fontId="11"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center"/>
    </xf>
    <xf numFmtId="0" fontId="10" fillId="0" borderId="0" xfId="0" applyFont="1" applyAlignment="1">
      <alignment horizontal="left" vertical="top"/>
    </xf>
    <xf numFmtId="0" fontId="17"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horizontal="center" vertical="top"/>
    </xf>
    <xf numFmtId="0" fontId="15" fillId="0" borderId="0" xfId="0" applyFont="1" applyAlignment="1">
      <alignment horizontal="left" vertical="top"/>
    </xf>
    <xf numFmtId="0" fontId="17" fillId="0" borderId="1" xfId="0" applyFont="1" applyBorder="1" applyAlignment="1">
      <alignment horizontal="left" vertical="top"/>
    </xf>
    <xf numFmtId="10" fontId="4" fillId="0" borderId="0" xfId="0" applyNumberFormat="1" applyFont="1" applyAlignment="1">
      <alignment horizontal="left" vertical="center"/>
    </xf>
    <xf numFmtId="0" fontId="10" fillId="0" borderId="2" xfId="0" applyFont="1" applyBorder="1" applyAlignment="1">
      <alignment horizontal="left" vertical="center"/>
    </xf>
    <xf numFmtId="0" fontId="1" fillId="0" borderId="2" xfId="0" applyFont="1" applyBorder="1" applyAlignment="1">
      <alignment horizontal="left" vertical="center"/>
    </xf>
    <xf numFmtId="0" fontId="15" fillId="0" borderId="1"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13" fillId="0" borderId="1" xfId="0" applyFont="1" applyBorder="1" applyAlignment="1">
      <alignment horizontal="left" vertical="top"/>
    </xf>
    <xf numFmtId="0" fontId="12" fillId="0" borderId="0" xfId="0" applyFont="1" applyAlignment="1">
      <alignment vertical="center"/>
    </xf>
    <xf numFmtId="0" fontId="1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0" fillId="0" borderId="0" xfId="0" applyFont="1" applyAlignment="1">
      <alignment horizontal="left" vertical="center"/>
    </xf>
    <xf numFmtId="0" fontId="13" fillId="0" borderId="1" xfId="0" applyFont="1" applyBorder="1"/>
    <xf numFmtId="0" fontId="5" fillId="0" borderId="1" xfId="0" applyFont="1" applyBorder="1"/>
    <xf numFmtId="0" fontId="9" fillId="0" borderId="0" xfId="0" applyFont="1"/>
    <xf numFmtId="0" fontId="18" fillId="0" borderId="0" xfId="0" applyFont="1"/>
    <xf numFmtId="0" fontId="17" fillId="0" borderId="0" xfId="0" applyFont="1"/>
    <xf numFmtId="0" fontId="5" fillId="0" borderId="2" xfId="0" applyFont="1" applyBorder="1"/>
    <xf numFmtId="0" fontId="6" fillId="0" borderId="0" xfId="0" applyFont="1" applyAlignment="1">
      <alignment horizontal="center" vertical="top"/>
    </xf>
    <xf numFmtId="14" fontId="5" fillId="0" borderId="0" xfId="0" applyNumberFormat="1" applyFont="1" applyAlignment="1">
      <alignment horizontal="center" vertical="top"/>
    </xf>
    <xf numFmtId="14" fontId="5" fillId="0" borderId="0" xfId="0" applyNumberFormat="1" applyFont="1" applyAlignment="1">
      <alignment horizontal="center"/>
    </xf>
    <xf numFmtId="9" fontId="3" fillId="0" borderId="0" xfId="0" applyNumberFormat="1" applyFont="1" applyAlignment="1">
      <alignment horizontal="center"/>
    </xf>
    <xf numFmtId="10" fontId="3" fillId="0" borderId="0" xfId="0" applyNumberFormat="1" applyFont="1" applyAlignment="1">
      <alignment horizontal="center"/>
    </xf>
    <xf numFmtId="0" fontId="9" fillId="0" borderId="2" xfId="0" applyFont="1" applyBorder="1"/>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horizontal="center" vertical="top"/>
    </xf>
    <xf numFmtId="9" fontId="12" fillId="0" borderId="0" xfId="0" applyNumberFormat="1" applyFont="1" applyAlignment="1">
      <alignment horizontal="center" vertical="center" wrapText="1"/>
    </xf>
    <xf numFmtId="0" fontId="9" fillId="0" borderId="0" xfId="0" applyFont="1" applyAlignment="1">
      <alignment horizontal="center"/>
    </xf>
    <xf numFmtId="9" fontId="9" fillId="0" borderId="0" xfId="0" applyNumberFormat="1" applyFont="1" applyAlignment="1">
      <alignment horizontal="center"/>
    </xf>
    <xf numFmtId="0" fontId="20" fillId="0" borderId="0" xfId="0" applyFont="1" applyAlignment="1">
      <alignment horizontal="center"/>
    </xf>
    <xf numFmtId="0" fontId="11"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2" fillId="0" borderId="0" xfId="0" applyFont="1" applyAlignment="1">
      <alignment horizontal="left" vertical="top"/>
    </xf>
    <xf numFmtId="0" fontId="16" fillId="0" borderId="0" xfId="0" applyFont="1"/>
    <xf numFmtId="0" fontId="3" fillId="0" borderId="0" xfId="0" applyFont="1" applyAlignment="1">
      <alignment vertical="top"/>
    </xf>
    <xf numFmtId="0" fontId="11" fillId="0" borderId="1" xfId="0" applyFont="1" applyBorder="1" applyAlignment="1">
      <alignment vertical="top"/>
    </xf>
    <xf numFmtId="0" fontId="3" fillId="0" borderId="1" xfId="0" applyFont="1" applyBorder="1" applyAlignment="1">
      <alignment vertical="top"/>
    </xf>
    <xf numFmtId="0" fontId="10" fillId="0" borderId="2" xfId="0" applyFont="1" applyBorder="1" applyAlignment="1">
      <alignment vertical="center"/>
    </xf>
    <xf numFmtId="0" fontId="10" fillId="0" borderId="0" xfId="0" applyFont="1" applyAlignment="1">
      <alignment vertical="center"/>
    </xf>
    <xf numFmtId="0" fontId="15" fillId="0" borderId="1" xfId="0" applyFont="1" applyBorder="1" applyAlignment="1">
      <alignment horizontal="left" vertical="top"/>
    </xf>
    <xf numFmtId="0" fontId="6" fillId="0" borderId="0" xfId="0" applyFont="1" applyAlignment="1">
      <alignment horizontal="left" vertical="top"/>
    </xf>
    <xf numFmtId="3" fontId="3" fillId="0" borderId="0" xfId="0" applyNumberFormat="1" applyFont="1" applyAlignment="1">
      <alignment horizontal="left" vertical="top"/>
    </xf>
    <xf numFmtId="0" fontId="5" fillId="0" borderId="1" xfId="0" applyFont="1" applyBorder="1" applyAlignment="1">
      <alignment vertical="top"/>
    </xf>
    <xf numFmtId="0" fontId="1" fillId="0" borderId="0" xfId="0" applyFont="1"/>
    <xf numFmtId="0" fontId="1" fillId="0" borderId="0" xfId="0" applyFont="1" applyAlignment="1">
      <alignment vertical="top"/>
    </xf>
    <xf numFmtId="0" fontId="20" fillId="0" borderId="0" xfId="0" applyFont="1" applyAlignment="1">
      <alignment horizontal="center" vertical="top"/>
    </xf>
    <xf numFmtId="0" fontId="16" fillId="0" borderId="0" xfId="0" applyFont="1" applyAlignment="1">
      <alignment vertical="top"/>
    </xf>
    <xf numFmtId="0" fontId="21" fillId="0" borderId="0" xfId="0" applyFont="1"/>
    <xf numFmtId="0" fontId="14" fillId="0" borderId="2" xfId="0" applyFont="1" applyBorder="1" applyAlignment="1">
      <alignment horizontal="left" vertical="center"/>
    </xf>
    <xf numFmtId="0" fontId="14" fillId="0" borderId="2" xfId="0" applyFont="1" applyBorder="1" applyAlignment="1">
      <alignment horizontal="center" vertical="center"/>
    </xf>
    <xf numFmtId="0" fontId="5" fillId="0" borderId="2" xfId="0" applyFont="1" applyBorder="1" applyAlignment="1">
      <alignment horizontal="left" vertical="center"/>
    </xf>
    <xf numFmtId="0" fontId="14" fillId="0" borderId="2" xfId="0" applyFont="1" applyBorder="1" applyAlignment="1">
      <alignment vertical="center"/>
    </xf>
    <xf numFmtId="0" fontId="0" fillId="0" borderId="5" xfId="0" applyBorder="1" applyAlignment="1">
      <alignment horizontal="left" vertical="top" wrapText="1"/>
    </xf>
    <xf numFmtId="0" fontId="0" fillId="0" borderId="5" xfId="0" applyBorder="1" applyAlignment="1">
      <alignment vertical="top" wrapText="1"/>
    </xf>
    <xf numFmtId="0" fontId="11" fillId="0" borderId="0" xfId="0" applyFont="1" applyAlignment="1">
      <alignment horizontal="left"/>
    </xf>
    <xf numFmtId="2" fontId="4" fillId="0" borderId="0" xfId="0" applyNumberFormat="1" applyFont="1" applyAlignment="1">
      <alignment horizontal="left" vertical="center"/>
    </xf>
    <xf numFmtId="2" fontId="5" fillId="0" borderId="0" xfId="0" applyNumberFormat="1" applyFont="1" applyAlignment="1">
      <alignment horizontal="center" vertical="top"/>
    </xf>
    <xf numFmtId="2" fontId="15" fillId="0" borderId="0" xfId="0" applyNumberFormat="1" applyFont="1" applyAlignment="1">
      <alignment horizontal="left" vertical="top"/>
    </xf>
    <xf numFmtId="3" fontId="3" fillId="0" borderId="0" xfId="0" applyNumberFormat="1" applyFont="1" applyAlignment="1">
      <alignment horizontal="right" vertical="top"/>
    </xf>
    <xf numFmtId="3" fontId="3" fillId="0" borderId="0" xfId="0" applyNumberFormat="1" applyFont="1" applyAlignment="1">
      <alignment vertical="top"/>
    </xf>
    <xf numFmtId="0" fontId="20" fillId="0" borderId="0" xfId="0" applyFont="1"/>
    <xf numFmtId="0" fontId="15" fillId="0" borderId="0" xfId="0" applyFont="1" applyAlignment="1">
      <alignment vertical="top"/>
    </xf>
    <xf numFmtId="0" fontId="6" fillId="0" borderId="0" xfId="0" applyFont="1" applyAlignment="1">
      <alignment vertical="top"/>
    </xf>
    <xf numFmtId="0" fontId="21" fillId="0" borderId="8" xfId="0" applyFont="1" applyBorder="1"/>
    <xf numFmtId="0" fontId="5" fillId="0" borderId="8" xfId="0" applyFont="1" applyBorder="1"/>
    <xf numFmtId="0" fontId="5" fillId="0" borderId="8" xfId="0" applyFont="1" applyBorder="1" applyAlignment="1">
      <alignment vertical="top"/>
    </xf>
    <xf numFmtId="0" fontId="29" fillId="0" borderId="0" xfId="0" applyFont="1" applyAlignment="1">
      <alignment vertical="top"/>
    </xf>
    <xf numFmtId="0" fontId="11" fillId="0" borderId="0" xfId="0" applyFont="1" applyAlignment="1">
      <alignment horizontal="center"/>
    </xf>
    <xf numFmtId="0" fontId="0" fillId="0" borderId="8" xfId="0" applyBorder="1" applyAlignment="1">
      <alignment horizontal="left" vertical="center"/>
    </xf>
    <xf numFmtId="0" fontId="10" fillId="0" borderId="2" xfId="0" applyFont="1" applyBorder="1" applyAlignment="1">
      <alignment vertical="top"/>
    </xf>
    <xf numFmtId="0" fontId="5" fillId="0" borderId="0" xfId="0" applyFont="1" applyAlignment="1">
      <alignment horizontal="justify" vertical="top" wrapText="1"/>
    </xf>
    <xf numFmtId="10" fontId="4"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top"/>
    </xf>
    <xf numFmtId="0" fontId="13" fillId="0" borderId="0" xfId="0" applyFont="1" applyAlignment="1">
      <alignment horizontal="center" vertical="center"/>
    </xf>
    <xf numFmtId="0" fontId="14" fillId="0" borderId="8" xfId="0" applyFont="1" applyBorder="1" applyAlignment="1">
      <alignment horizontal="center" vertical="center"/>
    </xf>
    <xf numFmtId="0" fontId="5" fillId="0" borderId="8" xfId="0" applyFont="1" applyBorder="1" applyAlignment="1">
      <alignment horizontal="left" vertical="center"/>
    </xf>
    <xf numFmtId="0" fontId="15" fillId="0" borderId="7" xfId="0" applyFont="1" applyBorder="1" applyAlignment="1">
      <alignment horizontal="left" vertical="top"/>
    </xf>
    <xf numFmtId="0" fontId="3" fillId="0" borderId="7"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10" fontId="5" fillId="0" borderId="0" xfId="1" applyNumberFormat="1" applyFont="1"/>
    <xf numFmtId="0" fontId="3" fillId="0" borderId="7" xfId="0" applyFont="1" applyBorder="1" applyAlignment="1">
      <alignment horizontal="center"/>
    </xf>
    <xf numFmtId="4" fontId="3" fillId="0" borderId="0" xfId="0" applyNumberFormat="1" applyFont="1" applyAlignment="1">
      <alignment horizontal="right" vertical="top"/>
    </xf>
    <xf numFmtId="0" fontId="28" fillId="0" borderId="0" xfId="0" applyFont="1"/>
    <xf numFmtId="10" fontId="33" fillId="0" borderId="0" xfId="0" applyNumberFormat="1" applyFont="1"/>
    <xf numFmtId="0" fontId="33" fillId="0" borderId="0" xfId="0" applyFont="1"/>
    <xf numFmtId="0" fontId="5" fillId="0" borderId="7" xfId="0" applyFont="1" applyBorder="1" applyAlignment="1">
      <alignment vertical="top"/>
    </xf>
    <xf numFmtId="164" fontId="6" fillId="0" borderId="0" xfId="0" applyNumberFormat="1" applyFont="1"/>
    <xf numFmtId="164" fontId="4" fillId="0" borderId="0" xfId="0" applyNumberFormat="1" applyFont="1"/>
    <xf numFmtId="0" fontId="12" fillId="0" borderId="0" xfId="0" applyFont="1" applyAlignment="1">
      <alignment horizontal="left" vertical="top" wrapText="1"/>
    </xf>
    <xf numFmtId="10" fontId="5" fillId="0" borderId="0" xfId="1" applyNumberFormat="1" applyFont="1" applyAlignment="1">
      <alignment horizontal="right"/>
    </xf>
    <xf numFmtId="0" fontId="13" fillId="0" borderId="1" xfId="0" applyFont="1" applyBorder="1" applyAlignment="1">
      <alignment vertical="top"/>
    </xf>
    <xf numFmtId="0" fontId="13" fillId="0" borderId="0" xfId="0" applyFont="1" applyAlignment="1">
      <alignment vertical="top"/>
    </xf>
    <xf numFmtId="0" fontId="13" fillId="0" borderId="7" xfId="0" applyFont="1" applyBorder="1" applyAlignment="1">
      <alignment vertical="top"/>
    </xf>
    <xf numFmtId="0" fontId="13" fillId="0" borderId="7" xfId="0" applyFont="1" applyBorder="1" applyAlignment="1">
      <alignment horizontal="left" vertical="top"/>
    </xf>
    <xf numFmtId="0" fontId="19" fillId="0" borderId="8" xfId="0" applyFont="1" applyBorder="1" applyAlignment="1">
      <alignment vertical="top"/>
    </xf>
    <xf numFmtId="0" fontId="19" fillId="0" borderId="0" xfId="0" applyFont="1" applyAlignment="1">
      <alignment vertical="top"/>
    </xf>
    <xf numFmtId="0" fontId="10" fillId="0" borderId="1" xfId="0" applyFont="1" applyBorder="1" applyAlignment="1">
      <alignment horizontal="left" vertical="top"/>
    </xf>
    <xf numFmtId="0" fontId="10" fillId="0" borderId="0" xfId="0" applyFont="1" applyAlignment="1">
      <alignment vertical="top"/>
    </xf>
    <xf numFmtId="0" fontId="35" fillId="0" borderId="0" xfId="0" applyFont="1" applyAlignment="1">
      <alignment horizontal="right" vertical="top"/>
    </xf>
    <xf numFmtId="0" fontId="1" fillId="0" borderId="1" xfId="0" applyFont="1" applyBorder="1" applyAlignment="1">
      <alignment horizontal="left" vertical="top"/>
    </xf>
    <xf numFmtId="0" fontId="1" fillId="0" borderId="0" xfId="0" applyFont="1" applyAlignment="1">
      <alignment horizontal="left" vertical="top"/>
    </xf>
    <xf numFmtId="0" fontId="0" fillId="0" borderId="7" xfId="0" applyBorder="1" applyAlignment="1">
      <alignment horizontal="left" vertical="top"/>
    </xf>
    <xf numFmtId="0" fontId="12" fillId="0" borderId="0" xfId="0" applyFont="1" applyAlignment="1">
      <alignment horizontal="left" vertical="top"/>
    </xf>
    <xf numFmtId="2" fontId="4" fillId="0" borderId="0" xfId="0" applyNumberFormat="1" applyFont="1" applyAlignment="1">
      <alignment horizontal="right" vertical="center"/>
    </xf>
    <xf numFmtId="0" fontId="23" fillId="2" borderId="0" xfId="2" applyBorder="1" applyAlignment="1">
      <alignment horizontal="center" vertical="center"/>
    </xf>
    <xf numFmtId="0" fontId="27" fillId="0" borderId="5" xfId="0" applyFont="1" applyBorder="1" applyAlignment="1">
      <alignment vertical="top" wrapText="1"/>
    </xf>
    <xf numFmtId="0" fontId="17" fillId="0" borderId="0" xfId="0" applyFont="1" applyAlignment="1">
      <alignment vertical="top"/>
    </xf>
    <xf numFmtId="0" fontId="11" fillId="0" borderId="0" xfId="0" applyFont="1" applyAlignment="1">
      <alignment wrapText="1"/>
    </xf>
    <xf numFmtId="0" fontId="5" fillId="0" borderId="0" xfId="0" applyFont="1" applyAlignment="1">
      <alignment wrapText="1"/>
    </xf>
    <xf numFmtId="10" fontId="0" fillId="0" borderId="0" xfId="1" applyNumberFormat="1" applyFont="1" applyBorder="1"/>
    <xf numFmtId="0" fontId="14" fillId="0" borderId="0" xfId="0" applyFont="1" applyAlignment="1">
      <alignment horizontal="left" vertical="top"/>
    </xf>
    <xf numFmtId="0" fontId="10" fillId="0" borderId="0" xfId="0" applyFont="1" applyAlignment="1">
      <alignment horizontal="center" vertical="center"/>
    </xf>
    <xf numFmtId="2" fontId="14" fillId="0" borderId="0" xfId="0" applyNumberFormat="1" applyFont="1" applyAlignment="1">
      <alignment horizontal="left" vertical="center"/>
    </xf>
    <xf numFmtId="2" fontId="15" fillId="0" borderId="0" xfId="0" applyNumberFormat="1" applyFont="1" applyAlignment="1">
      <alignment horizontal="left" vertical="center"/>
    </xf>
    <xf numFmtId="22" fontId="0" fillId="0" borderId="0" xfId="0" applyNumberFormat="1"/>
    <xf numFmtId="0" fontId="5" fillId="0" borderId="0" xfId="0" applyFont="1" applyAlignment="1">
      <alignment horizontal="center" vertical="center"/>
    </xf>
    <xf numFmtId="0" fontId="5" fillId="0" borderId="2" xfId="0" applyFont="1" applyBorder="1" applyAlignment="1">
      <alignment horizontal="center" vertical="center"/>
    </xf>
    <xf numFmtId="0" fontId="10" fillId="0" borderId="2" xfId="0" applyFont="1" applyBorder="1" applyAlignment="1">
      <alignment horizontal="center" vertical="top"/>
    </xf>
    <xf numFmtId="0" fontId="10" fillId="0" borderId="0" xfId="0" applyFont="1" applyAlignment="1">
      <alignment horizontal="center" vertical="top"/>
    </xf>
    <xf numFmtId="0" fontId="15" fillId="0" borderId="7" xfId="0" applyFont="1" applyBorder="1" applyAlignment="1">
      <alignment horizontal="center" vertical="top"/>
    </xf>
    <xf numFmtId="2" fontId="15" fillId="0" borderId="0" xfId="0" applyNumberFormat="1" applyFont="1" applyAlignment="1">
      <alignment horizontal="center" vertical="top"/>
    </xf>
    <xf numFmtId="2" fontId="4" fillId="0" borderId="0" xfId="0" applyNumberFormat="1" applyFont="1" applyAlignment="1">
      <alignment horizontal="center" vertical="center"/>
    </xf>
    <xf numFmtId="0" fontId="1" fillId="0" borderId="0" xfId="0" applyFont="1" applyAlignment="1">
      <alignment horizontal="center" vertical="top"/>
    </xf>
    <xf numFmtId="0" fontId="16" fillId="0" borderId="0" xfId="0" applyFont="1" applyAlignment="1">
      <alignment horizontal="center" vertical="top"/>
    </xf>
    <xf numFmtId="0" fontId="13" fillId="0" borderId="0" xfId="0" applyFont="1" applyAlignment="1">
      <alignment horizontal="center" vertical="top"/>
    </xf>
    <xf numFmtId="0" fontId="5" fillId="0" borderId="8" xfId="0" applyFont="1" applyBorder="1" applyAlignment="1">
      <alignment horizontal="center" vertical="top"/>
    </xf>
    <xf numFmtId="0" fontId="8" fillId="0" borderId="0" xfId="0" applyFont="1" applyAlignment="1">
      <alignment horizontal="right"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left" vertical="center"/>
    </xf>
    <xf numFmtId="0" fontId="15" fillId="0" borderId="1" xfId="0" applyFont="1" applyBorder="1" applyAlignment="1">
      <alignment horizontal="justify" vertical="top"/>
    </xf>
    <xf numFmtId="0" fontId="5" fillId="0" borderId="0" xfId="0" applyFont="1" applyAlignment="1">
      <alignment horizontal="justify" vertical="top"/>
    </xf>
    <xf numFmtId="0" fontId="12" fillId="0" borderId="1" xfId="0" applyFont="1" applyBorder="1" applyAlignment="1">
      <alignment horizontal="justify" vertical="top"/>
    </xf>
    <xf numFmtId="0" fontId="0" fillId="0" borderId="0" xfId="0"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top"/>
    </xf>
    <xf numFmtId="0" fontId="11" fillId="0" borderId="0" xfId="0" applyFont="1" applyAlignment="1">
      <alignment horizontal="center" vertical="top" wrapText="1"/>
    </xf>
    <xf numFmtId="0" fontId="9" fillId="0" borderId="0" xfId="0" applyFont="1" applyAlignment="1">
      <alignment horizontal="center" vertical="top" wrapText="1"/>
    </xf>
    <xf numFmtId="0" fontId="25" fillId="3" borderId="0" xfId="3" applyFont="1" applyBorder="1" applyAlignment="1">
      <alignment horizontal="center" vertical="center"/>
    </xf>
    <xf numFmtId="0" fontId="25" fillId="3" borderId="6" xfId="3" applyFont="1" applyBorder="1" applyAlignment="1">
      <alignment horizontal="center" vertical="center"/>
    </xf>
    <xf numFmtId="0" fontId="25" fillId="3" borderId="5" xfId="3" applyFont="1" applyBorder="1" applyAlignment="1">
      <alignment horizontal="center" vertical="center"/>
    </xf>
    <xf numFmtId="0" fontId="0" fillId="0" borderId="5" xfId="0" applyBorder="1" applyAlignment="1">
      <alignment horizontal="center"/>
    </xf>
    <xf numFmtId="0" fontId="27" fillId="0" borderId="5" xfId="0" applyFont="1" applyBorder="1" applyAlignment="1">
      <alignment horizontal="left" vertical="top" wrapText="1"/>
    </xf>
    <xf numFmtId="0" fontId="0" fillId="0" borderId="5" xfId="0" applyBorder="1" applyAlignment="1">
      <alignment horizontal="left" vertical="top" wrapText="1"/>
    </xf>
    <xf numFmtId="0" fontId="5" fillId="0" borderId="0" xfId="0" quotePrefix="1" applyFont="1" applyAlignment="1">
      <alignment horizontal="justify" vertical="top" wrapText="1"/>
    </xf>
    <xf numFmtId="0" fontId="11" fillId="0" borderId="0" xfId="0" applyFont="1" applyAlignment="1">
      <alignment horizontal="left" vertical="top" wrapText="1"/>
    </xf>
    <xf numFmtId="0" fontId="5" fillId="0" borderId="0" xfId="0" applyFont="1" applyAlignment="1">
      <alignment horizontal="justify" vertical="top" wrapText="1"/>
    </xf>
    <xf numFmtId="0" fontId="5" fillId="0" borderId="0" xfId="0" applyFont="1" applyAlignment="1">
      <alignment horizontal="center" vertical="top"/>
    </xf>
    <xf numFmtId="0" fontId="10" fillId="0" borderId="2" xfId="0" applyFont="1" applyBorder="1" applyAlignment="1">
      <alignment horizontal="left" vertical="top"/>
    </xf>
    <xf numFmtId="0" fontId="13" fillId="0" borderId="2" xfId="0" applyFont="1" applyBorder="1" applyAlignment="1">
      <alignment horizontal="right" vertical="center"/>
    </xf>
    <xf numFmtId="0" fontId="11" fillId="0" borderId="0" xfId="0" applyFont="1" applyAlignment="1">
      <alignment horizontal="left"/>
    </xf>
    <xf numFmtId="0" fontId="5" fillId="0" borderId="0" xfId="0" quotePrefix="1" applyFont="1" applyAlignment="1">
      <alignment horizontal="left" vertical="top" wrapText="1"/>
    </xf>
    <xf numFmtId="0" fontId="5" fillId="0" borderId="0" xfId="0" applyFont="1" applyAlignment="1">
      <alignment horizontal="left" vertical="top" wrapText="1"/>
    </xf>
    <xf numFmtId="0" fontId="13" fillId="0" borderId="0" xfId="0" applyFont="1" applyAlignment="1">
      <alignment horizontal="left" vertical="top"/>
    </xf>
    <xf numFmtId="0" fontId="10" fillId="0" borderId="2" xfId="0" applyFont="1" applyBorder="1" applyAlignment="1">
      <alignment horizontal="left"/>
    </xf>
    <xf numFmtId="0" fontId="10" fillId="0" borderId="0" xfId="0" applyFont="1" applyAlignment="1">
      <alignment horizontal="center" vertical="center"/>
    </xf>
    <xf numFmtId="0" fontId="13" fillId="0" borderId="0" xfId="0" applyFont="1" applyAlignment="1">
      <alignment horizontal="center" vertical="center" wrapText="1"/>
    </xf>
    <xf numFmtId="0" fontId="30" fillId="0" borderId="0" xfId="0" applyFont="1" applyAlignment="1">
      <alignment horizontal="justify" vertical="top" wrapText="1"/>
    </xf>
    <xf numFmtId="0" fontId="36" fillId="0" borderId="2" xfId="0" applyFont="1" applyBorder="1" applyAlignment="1">
      <alignment horizontal="right" vertical="center"/>
    </xf>
    <xf numFmtId="2" fontId="31" fillId="0" borderId="0" xfId="0" applyNumberFormat="1" applyFont="1" applyAlignment="1">
      <alignment horizontal="center" vertical="top"/>
    </xf>
    <xf numFmtId="2" fontId="2" fillId="0" borderId="0" xfId="0" applyNumberFormat="1" applyFont="1" applyAlignment="1">
      <alignment horizontal="center" vertical="top"/>
    </xf>
    <xf numFmtId="0" fontId="12" fillId="0" borderId="0" xfId="0" applyFont="1" applyAlignment="1">
      <alignment horizontal="left" vertical="top"/>
    </xf>
    <xf numFmtId="0" fontId="12" fillId="0" borderId="0" xfId="0" applyFont="1" applyAlignment="1">
      <alignment horizontal="left" vertical="top" wrapText="1"/>
    </xf>
    <xf numFmtId="2" fontId="34" fillId="0" borderId="0" xfId="0" applyNumberFormat="1" applyFont="1" applyAlignment="1">
      <alignment horizontal="center" vertical="top"/>
    </xf>
    <xf numFmtId="3" fontId="32" fillId="0" borderId="0" xfId="0" applyNumberFormat="1" applyFont="1" applyAlignment="1">
      <alignment horizontal="center" vertical="top" wrapText="1"/>
    </xf>
    <xf numFmtId="4" fontId="32" fillId="0" borderId="0" xfId="0" applyNumberFormat="1" applyFont="1" applyAlignment="1">
      <alignment horizontal="center" vertical="top" wrapText="1"/>
    </xf>
    <xf numFmtId="0" fontId="28" fillId="0" borderId="0" xfId="0" applyFont="1" applyAlignment="1">
      <alignment horizontal="center"/>
    </xf>
    <xf numFmtId="10" fontId="33" fillId="0" borderId="0" xfId="0" applyNumberFormat="1" applyFont="1" applyAlignment="1">
      <alignment horizontal="center"/>
    </xf>
    <xf numFmtId="0" fontId="33" fillId="0" borderId="0" xfId="0" applyFont="1" applyAlignment="1">
      <alignment horizontal="center"/>
    </xf>
    <xf numFmtId="0" fontId="12" fillId="0" borderId="1" xfId="0" applyFont="1" applyBorder="1" applyAlignment="1">
      <alignment horizontal="justify" vertical="top" wrapText="1"/>
    </xf>
    <xf numFmtId="0" fontId="15" fillId="0" borderId="1" xfId="0" applyFont="1" applyBorder="1" applyAlignment="1">
      <alignment horizontal="justify" vertical="top" wrapText="1"/>
    </xf>
    <xf numFmtId="0" fontId="25" fillId="3" borderId="5" xfId="3" applyFont="1" applyBorder="1" applyAlignment="1">
      <alignment horizontal="center" vertical="top"/>
    </xf>
    <xf numFmtId="0" fontId="0" fillId="0" borderId="5" xfId="0" applyBorder="1" applyAlignment="1">
      <alignment horizontal="left" vertical="top"/>
    </xf>
    <xf numFmtId="0" fontId="25" fillId="3" borderId="6" xfId="3" applyFont="1" applyBorder="1" applyAlignment="1">
      <alignment horizontal="center" vertical="top"/>
    </xf>
  </cellXfs>
  <cellStyles count="4">
    <cellStyle name="Check Cell" xfId="3" builtinId="23"/>
    <cellStyle name="Normal" xfId="0" builtinId="0"/>
    <cellStyle name="Output" xfId="2" builtinId="21"/>
    <cellStyle name="Percent" xfId="1" builtinId="5"/>
  </cellStyles>
  <dxfs count="89">
    <dxf>
      <numFmt numFmtId="27" formatCode="dd/mm/yyyy\ h:mm"/>
    </dxf>
    <dxf>
      <numFmt numFmtId="27" formatCode="dd/mm/yyyy\ h:mm"/>
    </dxf>
    <dxf>
      <numFmt numFmtId="27" formatCode="dd/mm/yyyy\ h:mm"/>
    </dxf>
    <dxf>
      <numFmt numFmtId="27" formatCode="dd/mm/yyyy\ h:mm"/>
    </dxf>
    <dxf>
      <numFmt numFmtId="27" formatCode="dd/mm/yyyy\ h:mm"/>
    </dxf>
    <dxf>
      <numFmt numFmtId="27" formatCode="dd/mm/yyyy\ h:mm"/>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b/>
        <i val="0"/>
        <color rgb="FF00B050"/>
      </font>
    </dxf>
    <dxf>
      <font>
        <b/>
        <i val="0"/>
        <color rgb="FFC0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fill>
        <patternFill patternType="none">
          <bgColor auto="1"/>
        </patternFill>
      </fill>
    </dxf>
    <dxf>
      <font>
        <color rgb="FFFF0000"/>
      </font>
      <fill>
        <patternFill patternType="none">
          <bgColor auto="1"/>
        </patternFill>
      </fill>
    </dxf>
    <dxf>
      <font>
        <color rgb="FF00B050"/>
      </font>
    </dxf>
    <dxf>
      <font>
        <color rgb="FFFF0000"/>
      </font>
    </dxf>
    <dxf>
      <font>
        <color rgb="FF00B050"/>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31D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20-4A93-8F29-5F58E2C3DD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20-4A93-8F29-5F58E2C3DD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20-4A93-8F29-5F58E2C3DD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20-4A93-8F29-5F58E2C3DD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20-4A93-8F29-5F58E2C3DD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420-4A93-8F29-5F58E2C3DD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420-4A93-8F29-5F58E2C3DD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420-4A93-8F29-5F58E2C3DD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420-4A93-8F29-5F58E2C3DD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420-4A93-8F29-5F58E2C3DD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675B-4E2F-9838-FE8313C6B38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675B-4E2F-9838-FE8313C6B38E}"/>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420-4A93-8F29-5F58E2C3DD7E}"/>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420-4A93-8F29-5F58E2C3DD7E}"/>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420-4A93-8F29-5F58E2C3DD7E}"/>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420-4A93-8F29-5F58E2C3DD7E}"/>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420-4A93-8F29-5F58E2C3DD7E}"/>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420-4A93-8F29-5F58E2C3DD7E}"/>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420-4A93-8F29-5F58E2C3DD7E}"/>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420-4A93-8F29-5F58E2C3DD7E}"/>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420-4A93-8F29-5F58E2C3DD7E}"/>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420-4A93-8F29-5F58E2C3DD7E}"/>
                </c:ext>
              </c:extLst>
            </c:dLbl>
            <c:dLbl>
              <c:idx val="1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75B-4E2F-9838-FE8313C6B38E}"/>
                </c:ext>
              </c:extLst>
            </c:dLbl>
            <c:dLbl>
              <c:idx val="1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6-675B-4E2F-9838-FE8313C6B38E}"/>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'9h'!$B$33:$B$44</c:f>
              <c:strCache>
                <c:ptCount val="12"/>
                <c:pt idx="0">
                  <c:v>SHS</c:v>
                </c:pt>
                <c:pt idx="1">
                  <c:v>VCI</c:v>
                </c:pt>
                <c:pt idx="2">
                  <c:v>CTG</c:v>
                </c:pt>
                <c:pt idx="3">
                  <c:v>LPB</c:v>
                </c:pt>
                <c:pt idx="4">
                  <c:v>VPB</c:v>
                </c:pt>
                <c:pt idx="5">
                  <c:v>VHC</c:v>
                </c:pt>
                <c:pt idx="6">
                  <c:v>C4G</c:v>
                </c:pt>
                <c:pt idx="7">
                  <c:v>CII</c:v>
                </c:pt>
                <c:pt idx="8">
                  <c:v>DBC</c:v>
                </c:pt>
                <c:pt idx="9">
                  <c:v>SBT</c:v>
                </c:pt>
                <c:pt idx="10">
                  <c:v>GEX</c:v>
                </c:pt>
                <c:pt idx="11">
                  <c:v>VEA</c:v>
                </c:pt>
              </c:strCache>
            </c:strRef>
          </c:cat>
          <c:val>
            <c:numRef>
              <c:f>'9h'!$G$33:$G$44</c:f>
              <c:numCache>
                <c:formatCode>0%</c:formatCode>
                <c:ptCount val="12"/>
                <c:pt idx="0">
                  <c:v>0.1</c:v>
                </c:pt>
                <c:pt idx="1">
                  <c:v>0.1</c:v>
                </c:pt>
                <c:pt idx="2">
                  <c:v>0.1</c:v>
                </c:pt>
                <c:pt idx="3">
                  <c:v>0.1</c:v>
                </c:pt>
                <c:pt idx="4">
                  <c:v>0.1</c:v>
                </c:pt>
                <c:pt idx="5">
                  <c:v>0.1</c:v>
                </c:pt>
                <c:pt idx="6">
                  <c:v>0.1</c:v>
                </c:pt>
                <c:pt idx="7">
                  <c:v>0.1</c:v>
                </c:pt>
                <c:pt idx="8">
                  <c:v>0.05</c:v>
                </c:pt>
                <c:pt idx="9">
                  <c:v>0.05</c:v>
                </c:pt>
                <c:pt idx="10">
                  <c:v>0.05</c:v>
                </c:pt>
                <c:pt idx="11">
                  <c:v>0.05</c:v>
                </c:pt>
              </c:numCache>
            </c:numRef>
          </c:val>
          <c:extLst>
            <c:ext xmlns:c16="http://schemas.microsoft.com/office/drawing/2014/chart" uri="{C3380CC4-5D6E-409C-BE32-E72D297353CC}">
              <c16:uniqueId val="{00000000-6420-4A93-8F29-5F58E2C3DD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noFill/>
            <a:ln>
              <a:noFill/>
            </a:ln>
            <a:effectLst/>
          </c:spPr>
          <c:invertIfNegative val="1"/>
          <c:dLbls>
            <c:delete val="1"/>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6="http://schemas.microsoft.com/office/drawing/2014/chart" uri="{C3380CC4-5D6E-409C-BE32-E72D297353CC}">
              <c16:uniqueId val="{00000000-3271-4086-BC2A-D28325F46C2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3271-4086-BC2A-D28325F46C2A}"/>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noFill/>
            <a:ln>
              <a:noFill/>
            </a:ln>
            <a:effectLst/>
          </c:spPr>
          <c:invertIfNegative val="1"/>
          <c:dLbls>
            <c:delete val="1"/>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6="http://schemas.microsoft.com/office/drawing/2014/chart" uri="{C3380CC4-5D6E-409C-BE32-E72D297353CC}">
              <c16:uniqueId val="{00000000-6DC1-454F-931D-743B1FAFEA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6DC1-454F-931D-743B1FAFEABD}"/>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data_8!$B$1</c:f>
              <c:strCache>
                <c:ptCount val="1"/>
                <c:pt idx="0">
                  <c:v>Tuần</c:v>
                </c:pt>
              </c:strCache>
            </c:strRef>
          </c:tx>
          <c:spPr>
            <a:ln w="25400" cap="rnd">
              <a:solidFill>
                <a:srgbClr val="B31DB7"/>
              </a:solidFill>
              <a:round/>
            </a:ln>
            <a:effectLst/>
          </c:spPr>
          <c:marker>
            <c:symbol val="circle"/>
            <c:size val="4"/>
            <c:spPr>
              <a:solidFill>
                <a:srgbClr val="7030A0"/>
              </a:solidFill>
              <a:ln w="9525">
                <a:solidFill>
                  <a:srgbClr val="B31DB7"/>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data_8!$B$2:$B$61</c:f>
              <c:numCache>
                <c:formatCode>General</c:formatCode>
                <c:ptCount val="60"/>
                <c:pt idx="0">
                  <c:v>0.48192771084337349</c:v>
                </c:pt>
                <c:pt idx="1">
                  <c:v>0.51807228915662651</c:v>
                </c:pt>
                <c:pt idx="2">
                  <c:v>0.48795180722891568</c:v>
                </c:pt>
                <c:pt idx="3">
                  <c:v>0.54819277108433739</c:v>
                </c:pt>
                <c:pt idx="4">
                  <c:v>0.58132530120481929</c:v>
                </c:pt>
                <c:pt idx="5">
                  <c:v>0.58433734939759041</c:v>
                </c:pt>
                <c:pt idx="6">
                  <c:v>0.73493975903614461</c:v>
                </c:pt>
                <c:pt idx="7">
                  <c:v>0.76807228915662651</c:v>
                </c:pt>
                <c:pt idx="8">
                  <c:v>0.64156626506024095</c:v>
                </c:pt>
                <c:pt idx="9">
                  <c:v>0.62349397590361444</c:v>
                </c:pt>
                <c:pt idx="10">
                  <c:v>0.59337349397590367</c:v>
                </c:pt>
                <c:pt idx="11">
                  <c:v>0.45481927710843373</c:v>
                </c:pt>
                <c:pt idx="12">
                  <c:v>0.43674698795180722</c:v>
                </c:pt>
                <c:pt idx="13">
                  <c:v>0.46385542168674698</c:v>
                </c:pt>
                <c:pt idx="14">
                  <c:v>0.45783132530120479</c:v>
                </c:pt>
                <c:pt idx="15">
                  <c:v>0.74698795180722888</c:v>
                </c:pt>
                <c:pt idx="16">
                  <c:v>0.78915662650602414</c:v>
                </c:pt>
                <c:pt idx="17">
                  <c:v>0.8162650602409639</c:v>
                </c:pt>
                <c:pt idx="18">
                  <c:v>0.7168674698795181</c:v>
                </c:pt>
                <c:pt idx="19">
                  <c:v>0.5</c:v>
                </c:pt>
                <c:pt idx="20">
                  <c:v>0.53012048192771088</c:v>
                </c:pt>
                <c:pt idx="21">
                  <c:v>0.48493975903614456</c:v>
                </c:pt>
                <c:pt idx="22">
                  <c:v>0.35843373493975905</c:v>
                </c:pt>
                <c:pt idx="23">
                  <c:v>0.51204819277108438</c:v>
                </c:pt>
                <c:pt idx="24">
                  <c:v>0.73795180722891562</c:v>
                </c:pt>
                <c:pt idx="25">
                  <c:v>0.72891566265060237</c:v>
                </c:pt>
                <c:pt idx="26">
                  <c:v>0.59337349397590367</c:v>
                </c:pt>
                <c:pt idx="27">
                  <c:v>0.5331325301204819</c:v>
                </c:pt>
                <c:pt idx="28">
                  <c:v>0.25602409638554219</c:v>
                </c:pt>
                <c:pt idx="29">
                  <c:v>0.2740963855421687</c:v>
                </c:pt>
                <c:pt idx="30">
                  <c:v>0.17771084337349397</c:v>
                </c:pt>
                <c:pt idx="31">
                  <c:v>0.25301204819277107</c:v>
                </c:pt>
                <c:pt idx="32">
                  <c:v>0.21385542168674698</c:v>
                </c:pt>
                <c:pt idx="33">
                  <c:v>0.13253012048192772</c:v>
                </c:pt>
                <c:pt idx="34">
                  <c:v>0.10843373493975904</c:v>
                </c:pt>
                <c:pt idx="35">
                  <c:v>0.15662650602409639</c:v>
                </c:pt>
                <c:pt idx="36">
                  <c:v>0.31626506024096385</c:v>
                </c:pt>
                <c:pt idx="37">
                  <c:v>0.29518072289156627</c:v>
                </c:pt>
                <c:pt idx="38">
                  <c:v>0.29444444444444451</c:v>
                </c:pt>
                <c:pt idx="39">
                  <c:v>0.33611111111111108</c:v>
                </c:pt>
                <c:pt idx="40">
                  <c:v>0.46944444444444439</c:v>
                </c:pt>
                <c:pt idx="41">
                  <c:v>0.66388888888888886</c:v>
                </c:pt>
                <c:pt idx="42">
                  <c:v>0.73333333333333328</c:v>
                </c:pt>
                <c:pt idx="43">
                  <c:v>0.57777777777777772</c:v>
                </c:pt>
                <c:pt idx="44">
                  <c:v>0.6166666666666667</c:v>
                </c:pt>
                <c:pt idx="45">
                  <c:v>0.48333333333333328</c:v>
                </c:pt>
                <c:pt idx="46">
                  <c:v>0.31666666666666671</c:v>
                </c:pt>
                <c:pt idx="47">
                  <c:v>0.41388888888888892</c:v>
                </c:pt>
                <c:pt idx="48">
                  <c:v>0.28888888888888892</c:v>
                </c:pt>
                <c:pt idx="49">
                  <c:v>0.27777777777777779</c:v>
                </c:pt>
                <c:pt idx="50">
                  <c:v>0.25833333333333341</c:v>
                </c:pt>
                <c:pt idx="51">
                  <c:v>0.55555555555555558</c:v>
                </c:pt>
                <c:pt idx="52">
                  <c:v>0.61944444444444446</c:v>
                </c:pt>
                <c:pt idx="53">
                  <c:v>0.72499999999999998</c:v>
                </c:pt>
                <c:pt idx="54">
                  <c:v>0.7416666666666667</c:v>
                </c:pt>
                <c:pt idx="55">
                  <c:v>0.69722222222222219</c:v>
                </c:pt>
                <c:pt idx="56">
                  <c:v>0.75555555555555554</c:v>
                </c:pt>
                <c:pt idx="57">
                  <c:v>0.40277777777777779</c:v>
                </c:pt>
                <c:pt idx="58">
                  <c:v>0.49166666666666659</c:v>
                </c:pt>
                <c:pt idx="59">
                  <c:v>0.59444444444444444</c:v>
                </c:pt>
              </c:numCache>
            </c:numRef>
          </c:val>
          <c:smooth val="0"/>
          <c:extLst>
            <c:ext xmlns:c16="http://schemas.microsoft.com/office/drawing/2014/chart" uri="{C3380CC4-5D6E-409C-BE32-E72D297353CC}">
              <c16:uniqueId val="{00000000-A66F-437C-9EDF-5C26ED5CB03A}"/>
            </c:ext>
          </c:extLst>
        </c:ser>
        <c:ser>
          <c:idx val="1"/>
          <c:order val="1"/>
          <c:tx>
            <c:strRef>
              <c:f>data_8!$C$1</c:f>
              <c:strCache>
                <c:ptCount val="1"/>
                <c:pt idx="0">
                  <c:v>Tháng</c:v>
                </c:pt>
              </c:strCache>
            </c:strRef>
          </c:tx>
          <c:spPr>
            <a:ln w="25400" cap="rnd">
              <a:solidFill>
                <a:srgbClr val="00B050"/>
              </a:solidFill>
              <a:round/>
            </a:ln>
            <a:effectLst/>
          </c:spPr>
          <c:marker>
            <c:symbol val="circle"/>
            <c:size val="4"/>
            <c:spPr>
              <a:solidFill>
                <a:srgbClr val="00B050"/>
              </a:solidFill>
              <a:ln w="9525">
                <a:solidFill>
                  <a:srgbClr val="00B05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data_8!$C$2:$C$61</c:f>
              <c:numCache>
                <c:formatCode>General</c:formatCode>
                <c:ptCount val="60"/>
                <c:pt idx="0">
                  <c:v>0.73795180722891562</c:v>
                </c:pt>
                <c:pt idx="1">
                  <c:v>0.75301204819277112</c:v>
                </c:pt>
                <c:pt idx="2">
                  <c:v>0.74096385542168675</c:v>
                </c:pt>
                <c:pt idx="3">
                  <c:v>0.74698795180722888</c:v>
                </c:pt>
                <c:pt idx="4">
                  <c:v>0.75602409638554213</c:v>
                </c:pt>
                <c:pt idx="5">
                  <c:v>0.75903614457831325</c:v>
                </c:pt>
                <c:pt idx="6">
                  <c:v>0.7831325301204819</c:v>
                </c:pt>
                <c:pt idx="7">
                  <c:v>0.78614457831325302</c:v>
                </c:pt>
                <c:pt idx="8">
                  <c:v>0.71385542168674698</c:v>
                </c:pt>
                <c:pt idx="9">
                  <c:v>0.70180722891566261</c:v>
                </c:pt>
                <c:pt idx="10">
                  <c:v>0.68674698795180722</c:v>
                </c:pt>
                <c:pt idx="11">
                  <c:v>0.64759036144578308</c:v>
                </c:pt>
                <c:pt idx="12">
                  <c:v>0.65662650602409633</c:v>
                </c:pt>
                <c:pt idx="13">
                  <c:v>0.64156626506024095</c:v>
                </c:pt>
                <c:pt idx="14">
                  <c:v>0.55421686746987953</c:v>
                </c:pt>
                <c:pt idx="15">
                  <c:v>0.66867469879518071</c:v>
                </c:pt>
                <c:pt idx="16">
                  <c:v>0.63253012048192769</c:v>
                </c:pt>
                <c:pt idx="17">
                  <c:v>0.6506024096385542</c:v>
                </c:pt>
                <c:pt idx="18">
                  <c:v>0.55722891566265065</c:v>
                </c:pt>
                <c:pt idx="19">
                  <c:v>0.38855421686746988</c:v>
                </c:pt>
                <c:pt idx="20">
                  <c:v>0.4246987951807229</c:v>
                </c:pt>
                <c:pt idx="21">
                  <c:v>0.37951807228915663</c:v>
                </c:pt>
                <c:pt idx="22">
                  <c:v>0.28313253012048195</c:v>
                </c:pt>
                <c:pt idx="23">
                  <c:v>0.30120481927710846</c:v>
                </c:pt>
                <c:pt idx="24">
                  <c:v>0.34036144578313254</c:v>
                </c:pt>
                <c:pt idx="25">
                  <c:v>0.31927710843373491</c:v>
                </c:pt>
                <c:pt idx="26">
                  <c:v>0.25602409638554219</c:v>
                </c:pt>
                <c:pt idx="27">
                  <c:v>0.23493975903614459</c:v>
                </c:pt>
                <c:pt idx="28">
                  <c:v>0.17771084337349397</c:v>
                </c:pt>
                <c:pt idx="29">
                  <c:v>0.18674698795180722</c:v>
                </c:pt>
                <c:pt idx="30">
                  <c:v>0.18072289156626506</c:v>
                </c:pt>
                <c:pt idx="31">
                  <c:v>0.2289156626506024</c:v>
                </c:pt>
                <c:pt idx="32">
                  <c:v>0.21686746987951808</c:v>
                </c:pt>
                <c:pt idx="33">
                  <c:v>0.15963855421686746</c:v>
                </c:pt>
                <c:pt idx="34">
                  <c:v>0.19879518072289157</c:v>
                </c:pt>
                <c:pt idx="35">
                  <c:v>0.3253012048192771</c:v>
                </c:pt>
                <c:pt idx="36">
                  <c:v>0.50602409638554213</c:v>
                </c:pt>
                <c:pt idx="37">
                  <c:v>0.48795180722891568</c:v>
                </c:pt>
                <c:pt idx="38">
                  <c:v>0.47499999999999998</c:v>
                </c:pt>
                <c:pt idx="39">
                  <c:v>0.5</c:v>
                </c:pt>
                <c:pt idx="40">
                  <c:v>0.59444444444444444</c:v>
                </c:pt>
                <c:pt idx="41">
                  <c:v>0.7</c:v>
                </c:pt>
                <c:pt idx="42">
                  <c:v>0.70833333333333337</c:v>
                </c:pt>
                <c:pt idx="43">
                  <c:v>0.55833333333333335</c:v>
                </c:pt>
                <c:pt idx="44">
                  <c:v>0.57777777777777772</c:v>
                </c:pt>
                <c:pt idx="45">
                  <c:v>0.55000000000000004</c:v>
                </c:pt>
                <c:pt idx="46">
                  <c:v>0.50277777777777777</c:v>
                </c:pt>
                <c:pt idx="47">
                  <c:v>0.64444444444444449</c:v>
                </c:pt>
                <c:pt idx="48">
                  <c:v>0.58333333333333337</c:v>
                </c:pt>
                <c:pt idx="49">
                  <c:v>0.60555555555555551</c:v>
                </c:pt>
                <c:pt idx="50">
                  <c:v>0.64444444444444449</c:v>
                </c:pt>
                <c:pt idx="51">
                  <c:v>0.73888888888888893</c:v>
                </c:pt>
                <c:pt idx="52">
                  <c:v>0.75277777777777777</c:v>
                </c:pt>
                <c:pt idx="53">
                  <c:v>0.73055555555555551</c:v>
                </c:pt>
                <c:pt idx="54">
                  <c:v>0.71388888888888891</c:v>
                </c:pt>
                <c:pt idx="55">
                  <c:v>0.65555555555555556</c:v>
                </c:pt>
                <c:pt idx="56">
                  <c:v>0.64722222222222225</c:v>
                </c:pt>
                <c:pt idx="57">
                  <c:v>0.45277777777777778</c:v>
                </c:pt>
                <c:pt idx="58">
                  <c:v>0.47499999999999998</c:v>
                </c:pt>
                <c:pt idx="59">
                  <c:v>0.51388888888888884</c:v>
                </c:pt>
              </c:numCache>
            </c:numRef>
          </c:val>
          <c:smooth val="0"/>
          <c:extLst>
            <c:ext xmlns:c16="http://schemas.microsoft.com/office/drawing/2014/chart" uri="{C3380CC4-5D6E-409C-BE32-E72D297353CC}">
              <c16:uniqueId val="{00000001-A66F-437C-9EDF-5C26ED5CB03A}"/>
            </c:ext>
          </c:extLst>
        </c:ser>
        <c:ser>
          <c:idx val="2"/>
          <c:order val="2"/>
          <c:tx>
            <c:strRef>
              <c:f>data_8!$D$1</c:f>
              <c:strCache>
                <c:ptCount val="1"/>
                <c:pt idx="0">
                  <c:v>Quý</c:v>
                </c:pt>
              </c:strCache>
            </c:strRef>
          </c:tx>
          <c:spPr>
            <a:ln w="25400" cap="rnd">
              <a:solidFill>
                <a:srgbClr val="0070C0"/>
              </a:solidFill>
              <a:round/>
            </a:ln>
            <a:effectLst/>
          </c:spPr>
          <c:marker>
            <c:symbol val="circle"/>
            <c:size val="4"/>
            <c:spPr>
              <a:solidFill>
                <a:srgbClr val="0070C0"/>
              </a:solidFill>
              <a:ln w="9525">
                <a:solidFill>
                  <a:srgbClr val="0070C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data_8!$D$2:$D$61</c:f>
              <c:numCache>
                <c:formatCode>General</c:formatCode>
                <c:ptCount val="60"/>
                <c:pt idx="0">
                  <c:v>0.69277108433734935</c:v>
                </c:pt>
                <c:pt idx="1">
                  <c:v>0.68072289156626509</c:v>
                </c:pt>
                <c:pt idx="2">
                  <c:v>0.66566265060240959</c:v>
                </c:pt>
                <c:pt idx="3">
                  <c:v>0.66566265060240959</c:v>
                </c:pt>
                <c:pt idx="4">
                  <c:v>0.67168674698795183</c:v>
                </c:pt>
                <c:pt idx="5">
                  <c:v>0.66566265060240959</c:v>
                </c:pt>
                <c:pt idx="6">
                  <c:v>0.6987951807228916</c:v>
                </c:pt>
                <c:pt idx="7">
                  <c:v>0.70180722891566261</c:v>
                </c:pt>
                <c:pt idx="8">
                  <c:v>0.64156626506024095</c:v>
                </c:pt>
                <c:pt idx="9">
                  <c:v>0.62650602409638556</c:v>
                </c:pt>
                <c:pt idx="10">
                  <c:v>0.60843373493975905</c:v>
                </c:pt>
                <c:pt idx="11">
                  <c:v>0.55722891566265065</c:v>
                </c:pt>
                <c:pt idx="12">
                  <c:v>0.54518072289156627</c:v>
                </c:pt>
                <c:pt idx="13">
                  <c:v>0.53915662650602414</c:v>
                </c:pt>
                <c:pt idx="14">
                  <c:v>0.49698795180722893</c:v>
                </c:pt>
                <c:pt idx="15">
                  <c:v>0.5512048192771084</c:v>
                </c:pt>
                <c:pt idx="16">
                  <c:v>0.54216867469879515</c:v>
                </c:pt>
                <c:pt idx="17">
                  <c:v>0.53012048192771088</c:v>
                </c:pt>
                <c:pt idx="18">
                  <c:v>0.49698795180722893</c:v>
                </c:pt>
                <c:pt idx="19">
                  <c:v>0.4006024096385542</c:v>
                </c:pt>
                <c:pt idx="20">
                  <c:v>0.40662650602409639</c:v>
                </c:pt>
                <c:pt idx="21">
                  <c:v>0.37951807228915663</c:v>
                </c:pt>
                <c:pt idx="22">
                  <c:v>0.34337349397590361</c:v>
                </c:pt>
                <c:pt idx="23">
                  <c:v>0.37650602409638556</c:v>
                </c:pt>
                <c:pt idx="24">
                  <c:v>0.4006024096385542</c:v>
                </c:pt>
                <c:pt idx="25">
                  <c:v>0.40963855421686746</c:v>
                </c:pt>
                <c:pt idx="26">
                  <c:v>0.38554216867469882</c:v>
                </c:pt>
                <c:pt idx="27">
                  <c:v>0.36746987951807231</c:v>
                </c:pt>
                <c:pt idx="28">
                  <c:v>0.29819277108433734</c:v>
                </c:pt>
                <c:pt idx="29">
                  <c:v>0.30421686746987953</c:v>
                </c:pt>
                <c:pt idx="30">
                  <c:v>0.28012048192771083</c:v>
                </c:pt>
                <c:pt idx="31">
                  <c:v>0.35843373493975905</c:v>
                </c:pt>
                <c:pt idx="32">
                  <c:v>0.36746987951807231</c:v>
                </c:pt>
                <c:pt idx="33">
                  <c:v>0.31626506024096385</c:v>
                </c:pt>
                <c:pt idx="34">
                  <c:v>0.37650602409638556</c:v>
                </c:pt>
                <c:pt idx="35">
                  <c:v>0.45481927710843373</c:v>
                </c:pt>
                <c:pt idx="36">
                  <c:v>0.56325301204819278</c:v>
                </c:pt>
                <c:pt idx="37">
                  <c:v>0.51807228915662651</c:v>
                </c:pt>
                <c:pt idx="38">
                  <c:v>0.49722222222222218</c:v>
                </c:pt>
                <c:pt idx="39">
                  <c:v>0.53055555555555556</c:v>
                </c:pt>
                <c:pt idx="40">
                  <c:v>0.56388888888888888</c:v>
                </c:pt>
                <c:pt idx="41">
                  <c:v>0.57222222222222219</c:v>
                </c:pt>
                <c:pt idx="42">
                  <c:v>0.57499999999999996</c:v>
                </c:pt>
                <c:pt idx="43">
                  <c:v>0.49444444444444452</c:v>
                </c:pt>
                <c:pt idx="44">
                  <c:v>0.48333333333333328</c:v>
                </c:pt>
                <c:pt idx="45">
                  <c:v>0.44444444444444442</c:v>
                </c:pt>
                <c:pt idx="46">
                  <c:v>0.42222222222222222</c:v>
                </c:pt>
                <c:pt idx="47">
                  <c:v>0.47499999999999998</c:v>
                </c:pt>
                <c:pt idx="48">
                  <c:v>0.43333333333333329</c:v>
                </c:pt>
                <c:pt idx="49">
                  <c:v>0.42499999999999999</c:v>
                </c:pt>
                <c:pt idx="50">
                  <c:v>0.42777777777777781</c:v>
                </c:pt>
                <c:pt idx="51">
                  <c:v>0.46666666666666667</c:v>
                </c:pt>
                <c:pt idx="52">
                  <c:v>0.47499999999999998</c:v>
                </c:pt>
                <c:pt idx="53">
                  <c:v>0.46944444444444439</c:v>
                </c:pt>
                <c:pt idx="54">
                  <c:v>0.44444444444444442</c:v>
                </c:pt>
                <c:pt idx="55">
                  <c:v>0.4</c:v>
                </c:pt>
                <c:pt idx="56">
                  <c:v>0.41111111111111109</c:v>
                </c:pt>
                <c:pt idx="57">
                  <c:v>0.31944444444444442</c:v>
                </c:pt>
                <c:pt idx="58">
                  <c:v>0.34444444444444439</c:v>
                </c:pt>
                <c:pt idx="59">
                  <c:v>0.33888888888888891</c:v>
                </c:pt>
              </c:numCache>
            </c:numRef>
          </c:val>
          <c:smooth val="0"/>
          <c:extLst>
            <c:ext xmlns:c16="http://schemas.microsoft.com/office/drawing/2014/chart" uri="{C3380CC4-5D6E-409C-BE32-E72D297353CC}">
              <c16:uniqueId val="{00000002-A66F-437C-9EDF-5C26ED5CB03A}"/>
            </c:ext>
          </c:extLst>
        </c:ser>
        <c:ser>
          <c:idx val="3"/>
          <c:order val="3"/>
          <c:tx>
            <c:strRef>
              <c:f>data_8!$E$1</c:f>
              <c:strCache>
                <c:ptCount val="1"/>
                <c:pt idx="0">
                  <c:v>Bán niên</c:v>
                </c:pt>
              </c:strCache>
            </c:strRef>
          </c:tx>
          <c:spPr>
            <a:ln w="25400" cap="rnd">
              <a:solidFill>
                <a:schemeClr val="accent4"/>
              </a:solidFill>
              <a:round/>
            </a:ln>
            <a:effectLst/>
          </c:spPr>
          <c:marker>
            <c:symbol val="circle"/>
            <c:size val="4"/>
            <c:spPr>
              <a:solidFill>
                <a:schemeClr val="accent4"/>
              </a:solidFill>
              <a:ln w="9525">
                <a:solidFill>
                  <a:schemeClr val="accent4"/>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data_8!$E$2:$E$61</c:f>
              <c:numCache>
                <c:formatCode>General</c:formatCode>
                <c:ptCount val="60"/>
                <c:pt idx="0">
                  <c:v>0.64759036144578308</c:v>
                </c:pt>
                <c:pt idx="1">
                  <c:v>0.63855421686746983</c:v>
                </c:pt>
                <c:pt idx="2">
                  <c:v>0.5993975903614458</c:v>
                </c:pt>
                <c:pt idx="3">
                  <c:v>0.58132530120481929</c:v>
                </c:pt>
                <c:pt idx="4">
                  <c:v>0.57228915662650603</c:v>
                </c:pt>
                <c:pt idx="5">
                  <c:v>0.55421686746987953</c:v>
                </c:pt>
                <c:pt idx="6">
                  <c:v>0.57228915662650603</c:v>
                </c:pt>
                <c:pt idx="7">
                  <c:v>0.56024096385542166</c:v>
                </c:pt>
                <c:pt idx="8">
                  <c:v>0.52108433734939763</c:v>
                </c:pt>
                <c:pt idx="9">
                  <c:v>0.49397590361445781</c:v>
                </c:pt>
                <c:pt idx="10">
                  <c:v>0.49096385542168675</c:v>
                </c:pt>
                <c:pt idx="11">
                  <c:v>0.46686746987951805</c:v>
                </c:pt>
                <c:pt idx="12">
                  <c:v>0.43674698795180722</c:v>
                </c:pt>
                <c:pt idx="13">
                  <c:v>0.46686746987951805</c:v>
                </c:pt>
                <c:pt idx="14">
                  <c:v>0.43674698795180722</c:v>
                </c:pt>
                <c:pt idx="15">
                  <c:v>0.47891566265060243</c:v>
                </c:pt>
                <c:pt idx="16">
                  <c:v>0.45783132530120479</c:v>
                </c:pt>
                <c:pt idx="17">
                  <c:v>0.43975903614457829</c:v>
                </c:pt>
                <c:pt idx="18">
                  <c:v>0.41566265060240964</c:v>
                </c:pt>
                <c:pt idx="19">
                  <c:v>0.36445783132530118</c:v>
                </c:pt>
                <c:pt idx="20">
                  <c:v>0.37650602409638556</c:v>
                </c:pt>
                <c:pt idx="21">
                  <c:v>0.37650602409638556</c:v>
                </c:pt>
                <c:pt idx="22">
                  <c:v>0.35240963855421686</c:v>
                </c:pt>
                <c:pt idx="23">
                  <c:v>0.37650602409638556</c:v>
                </c:pt>
                <c:pt idx="24">
                  <c:v>0.39156626506024095</c:v>
                </c:pt>
                <c:pt idx="25">
                  <c:v>0.4006024096385542</c:v>
                </c:pt>
                <c:pt idx="26">
                  <c:v>0.37650602409638556</c:v>
                </c:pt>
                <c:pt idx="27">
                  <c:v>0.35542168674698793</c:v>
                </c:pt>
                <c:pt idx="28">
                  <c:v>0.32831325301204817</c:v>
                </c:pt>
                <c:pt idx="29">
                  <c:v>0.34337349397590361</c:v>
                </c:pt>
                <c:pt idx="30">
                  <c:v>0.31927710843373491</c:v>
                </c:pt>
                <c:pt idx="31">
                  <c:v>0.36144578313253012</c:v>
                </c:pt>
                <c:pt idx="32">
                  <c:v>0.38253012048192769</c:v>
                </c:pt>
                <c:pt idx="33">
                  <c:v>0.34638554216867468</c:v>
                </c:pt>
                <c:pt idx="34">
                  <c:v>0.35542168674698793</c:v>
                </c:pt>
                <c:pt idx="35">
                  <c:v>0.41867469879518071</c:v>
                </c:pt>
                <c:pt idx="36">
                  <c:v>0.45180722891566266</c:v>
                </c:pt>
                <c:pt idx="37">
                  <c:v>0.43072289156626509</c:v>
                </c:pt>
                <c:pt idx="38">
                  <c:v>0.40833333333333333</c:v>
                </c:pt>
                <c:pt idx="39">
                  <c:v>0.40555555555555561</c:v>
                </c:pt>
                <c:pt idx="40">
                  <c:v>0.42222222222222222</c:v>
                </c:pt>
                <c:pt idx="41">
                  <c:v>0.43055555555555558</c:v>
                </c:pt>
                <c:pt idx="42">
                  <c:v>0.43333333333333329</c:v>
                </c:pt>
                <c:pt idx="43">
                  <c:v>0.40277777777777779</c:v>
                </c:pt>
                <c:pt idx="44">
                  <c:v>0.39444444444444438</c:v>
                </c:pt>
                <c:pt idx="45">
                  <c:v>0.38333333333333341</c:v>
                </c:pt>
                <c:pt idx="46">
                  <c:v>0.3611111111111111</c:v>
                </c:pt>
                <c:pt idx="47">
                  <c:v>0.36388888888888887</c:v>
                </c:pt>
                <c:pt idx="48">
                  <c:v>0.33055555555555549</c:v>
                </c:pt>
                <c:pt idx="49">
                  <c:v>0.33055555555555549</c:v>
                </c:pt>
                <c:pt idx="50">
                  <c:v>0.32777777777777778</c:v>
                </c:pt>
                <c:pt idx="51">
                  <c:v>0.3527777777777778</c:v>
                </c:pt>
                <c:pt idx="52">
                  <c:v>0.33888888888888891</c:v>
                </c:pt>
                <c:pt idx="53">
                  <c:v>0.32500000000000001</c:v>
                </c:pt>
                <c:pt idx="54">
                  <c:v>0.33055555555555549</c:v>
                </c:pt>
                <c:pt idx="55">
                  <c:v>0.3</c:v>
                </c:pt>
                <c:pt idx="56">
                  <c:v>0.29166666666666669</c:v>
                </c:pt>
                <c:pt idx="57">
                  <c:v>0.2472222222222222</c:v>
                </c:pt>
                <c:pt idx="58">
                  <c:v>0.24444444444444441</c:v>
                </c:pt>
                <c:pt idx="59">
                  <c:v>0.24444444444444441</c:v>
                </c:pt>
              </c:numCache>
            </c:numRef>
          </c:val>
          <c:smooth val="0"/>
          <c:extLst>
            <c:ext xmlns:c16="http://schemas.microsoft.com/office/drawing/2014/chart" uri="{C3380CC4-5D6E-409C-BE32-E72D297353CC}">
              <c16:uniqueId val="{00000003-A66F-437C-9EDF-5C26ED5CB03A}"/>
            </c:ext>
          </c:extLst>
        </c:ser>
        <c:ser>
          <c:idx val="4"/>
          <c:order val="4"/>
          <c:tx>
            <c:strRef>
              <c:f>data_8!$F$1</c:f>
              <c:strCache>
                <c:ptCount val="1"/>
                <c:pt idx="0">
                  <c:v>1 Năm</c:v>
                </c:pt>
              </c:strCache>
            </c:strRef>
          </c:tx>
          <c:spPr>
            <a:ln w="25400" cap="rnd">
              <a:solidFill>
                <a:srgbClr val="FF0000"/>
              </a:solidFill>
              <a:round/>
            </a:ln>
            <a:effectLst/>
          </c:spPr>
          <c:marker>
            <c:symbol val="circle"/>
            <c:size val="4"/>
            <c:spPr>
              <a:solidFill>
                <a:srgbClr val="FF0000"/>
              </a:solidFill>
              <a:ln w="9525">
                <a:solidFill>
                  <a:srgbClr val="FF000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data_8!$F$2:$F$61</c:f>
              <c:numCache>
                <c:formatCode>General</c:formatCode>
                <c:ptCount val="60"/>
                <c:pt idx="0">
                  <c:v>0.48493975903614456</c:v>
                </c:pt>
                <c:pt idx="1">
                  <c:v>0.48192771084337349</c:v>
                </c:pt>
                <c:pt idx="2">
                  <c:v>0.4759036144578313</c:v>
                </c:pt>
                <c:pt idx="3">
                  <c:v>0.4759036144578313</c:v>
                </c:pt>
                <c:pt idx="4">
                  <c:v>0.47289156626506024</c:v>
                </c:pt>
                <c:pt idx="5">
                  <c:v>0.44277108433734941</c:v>
                </c:pt>
                <c:pt idx="6">
                  <c:v>0.44277108433734941</c:v>
                </c:pt>
                <c:pt idx="7">
                  <c:v>0.44879518072289154</c:v>
                </c:pt>
                <c:pt idx="8">
                  <c:v>0.4246987951807229</c:v>
                </c:pt>
                <c:pt idx="9">
                  <c:v>0.40662650602409639</c:v>
                </c:pt>
                <c:pt idx="10">
                  <c:v>0.38855421686746988</c:v>
                </c:pt>
                <c:pt idx="11">
                  <c:v>0.39156626506024095</c:v>
                </c:pt>
                <c:pt idx="12">
                  <c:v>0.36445783132530118</c:v>
                </c:pt>
                <c:pt idx="13">
                  <c:v>0.37048192771084337</c:v>
                </c:pt>
                <c:pt idx="14">
                  <c:v>0.36746987951807231</c:v>
                </c:pt>
                <c:pt idx="15">
                  <c:v>0.38253012048192769</c:v>
                </c:pt>
                <c:pt idx="16">
                  <c:v>0.38554216867469882</c:v>
                </c:pt>
                <c:pt idx="17">
                  <c:v>0.37951807228915663</c:v>
                </c:pt>
                <c:pt idx="18">
                  <c:v>0.37650602409638556</c:v>
                </c:pt>
                <c:pt idx="19">
                  <c:v>0.33132530120481929</c:v>
                </c:pt>
                <c:pt idx="20">
                  <c:v>0.35240963855421686</c:v>
                </c:pt>
                <c:pt idx="21">
                  <c:v>0.35240963855421686</c:v>
                </c:pt>
                <c:pt idx="22">
                  <c:v>0.34036144578313254</c:v>
                </c:pt>
                <c:pt idx="23">
                  <c:v>0.35240963855421686</c:v>
                </c:pt>
                <c:pt idx="24">
                  <c:v>0.36445783132530118</c:v>
                </c:pt>
                <c:pt idx="25">
                  <c:v>0.35240963855421686</c:v>
                </c:pt>
                <c:pt idx="26">
                  <c:v>0.34337349397590361</c:v>
                </c:pt>
                <c:pt idx="27">
                  <c:v>0.34036144578313254</c:v>
                </c:pt>
                <c:pt idx="28">
                  <c:v>0.32831325301204817</c:v>
                </c:pt>
                <c:pt idx="29">
                  <c:v>0.33433734939759036</c:v>
                </c:pt>
                <c:pt idx="30">
                  <c:v>0.30722891566265059</c:v>
                </c:pt>
                <c:pt idx="31">
                  <c:v>0.34638554216867468</c:v>
                </c:pt>
                <c:pt idx="32">
                  <c:v>0.35240963855421686</c:v>
                </c:pt>
                <c:pt idx="33">
                  <c:v>0.33734939759036142</c:v>
                </c:pt>
                <c:pt idx="34">
                  <c:v>0.35240963855421686</c:v>
                </c:pt>
                <c:pt idx="35">
                  <c:v>0.40662650602409639</c:v>
                </c:pt>
                <c:pt idx="36">
                  <c:v>0.44578313253012047</c:v>
                </c:pt>
                <c:pt idx="37">
                  <c:v>0.42771084337349397</c:v>
                </c:pt>
                <c:pt idx="38">
                  <c:v>0.3972222222222222</c:v>
                </c:pt>
                <c:pt idx="39">
                  <c:v>0.40833333333333333</c:v>
                </c:pt>
                <c:pt idx="40">
                  <c:v>0.41666666666666669</c:v>
                </c:pt>
                <c:pt idx="41">
                  <c:v>0.43888888888888888</c:v>
                </c:pt>
                <c:pt idx="42">
                  <c:v>0.43611111111111112</c:v>
                </c:pt>
                <c:pt idx="43">
                  <c:v>0.42777777777777781</c:v>
                </c:pt>
                <c:pt idx="44">
                  <c:v>0.42499999999999999</c:v>
                </c:pt>
                <c:pt idx="45">
                  <c:v>0.40833333333333333</c:v>
                </c:pt>
                <c:pt idx="46">
                  <c:v>0.4</c:v>
                </c:pt>
                <c:pt idx="47">
                  <c:v>0.40833333333333333</c:v>
                </c:pt>
                <c:pt idx="48">
                  <c:v>0.3972222222222222</c:v>
                </c:pt>
                <c:pt idx="49">
                  <c:v>0.39166666666666672</c:v>
                </c:pt>
                <c:pt idx="50">
                  <c:v>0.38055555555555548</c:v>
                </c:pt>
                <c:pt idx="51">
                  <c:v>0.4</c:v>
                </c:pt>
                <c:pt idx="52">
                  <c:v>0.39444444444444438</c:v>
                </c:pt>
                <c:pt idx="53">
                  <c:v>0.40555555555555561</c:v>
                </c:pt>
                <c:pt idx="54">
                  <c:v>0.42777777777777781</c:v>
                </c:pt>
                <c:pt idx="55">
                  <c:v>0.3972222222222222</c:v>
                </c:pt>
                <c:pt idx="56">
                  <c:v>0.40277777777777779</c:v>
                </c:pt>
                <c:pt idx="57">
                  <c:v>0.3611111111111111</c:v>
                </c:pt>
                <c:pt idx="58">
                  <c:v>0.3611111111111111</c:v>
                </c:pt>
                <c:pt idx="59">
                  <c:v>0.36666666666666659</c:v>
                </c:pt>
              </c:numCache>
            </c:numRef>
          </c:val>
          <c:smooth val="0"/>
          <c:extLst>
            <c:ext xmlns:c16="http://schemas.microsoft.com/office/drawing/2014/chart" uri="{C3380CC4-5D6E-409C-BE32-E72D297353CC}">
              <c16:uniqueId val="{00000004-A66F-437C-9EDF-5C26ED5CB03A}"/>
            </c:ext>
          </c:extLst>
        </c:ser>
        <c:ser>
          <c:idx val="5"/>
          <c:order val="5"/>
          <c:tx>
            <c:strRef>
              <c:f>data_8!$G$1</c:f>
              <c:strCache>
                <c:ptCount val="1"/>
                <c:pt idx="0">
                  <c:v>2 Năm</c:v>
                </c:pt>
              </c:strCache>
            </c:strRef>
          </c:tx>
          <c:spPr>
            <a:ln w="25400" cap="rnd">
              <a:solidFill>
                <a:schemeClr val="accent3"/>
              </a:solidFill>
              <a:round/>
            </a:ln>
            <a:effectLst/>
          </c:spPr>
          <c:marker>
            <c:symbol val="circle"/>
            <c:size val="4"/>
            <c:spPr>
              <a:solidFill>
                <a:schemeClr val="accent3"/>
              </a:solidFill>
              <a:ln w="9525">
                <a:solidFill>
                  <a:schemeClr val="accent3"/>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data_8!$G$2:$G$61</c:f>
              <c:numCache>
                <c:formatCode>General</c:formatCode>
                <c:ptCount val="60"/>
                <c:pt idx="0">
                  <c:v>0.57228915662650603</c:v>
                </c:pt>
                <c:pt idx="1">
                  <c:v>0.58132530120481929</c:v>
                </c:pt>
                <c:pt idx="2">
                  <c:v>0.57530120481927716</c:v>
                </c:pt>
                <c:pt idx="3">
                  <c:v>0.57228915662650603</c:v>
                </c:pt>
                <c:pt idx="4">
                  <c:v>0.5662650602409639</c:v>
                </c:pt>
                <c:pt idx="5">
                  <c:v>0.56325301204819278</c:v>
                </c:pt>
                <c:pt idx="6">
                  <c:v>0.56024096385542166</c:v>
                </c:pt>
                <c:pt idx="7">
                  <c:v>0.56024096385542166</c:v>
                </c:pt>
                <c:pt idx="8">
                  <c:v>0.55421686746987953</c:v>
                </c:pt>
                <c:pt idx="9">
                  <c:v>0.54216867469879515</c:v>
                </c:pt>
                <c:pt idx="10">
                  <c:v>0.54518072289156627</c:v>
                </c:pt>
                <c:pt idx="11">
                  <c:v>0.54216867469879515</c:v>
                </c:pt>
                <c:pt idx="12">
                  <c:v>0.53915662650602414</c:v>
                </c:pt>
                <c:pt idx="13">
                  <c:v>0.53614457831325302</c:v>
                </c:pt>
                <c:pt idx="14">
                  <c:v>0.51506024096385539</c:v>
                </c:pt>
                <c:pt idx="15">
                  <c:v>0.53614457831325302</c:v>
                </c:pt>
                <c:pt idx="16">
                  <c:v>0.5331325301204819</c:v>
                </c:pt>
                <c:pt idx="17">
                  <c:v>0.5331325301204819</c:v>
                </c:pt>
                <c:pt idx="18">
                  <c:v>0.53012048192771088</c:v>
                </c:pt>
                <c:pt idx="19">
                  <c:v>0.50903614457831325</c:v>
                </c:pt>
                <c:pt idx="20">
                  <c:v>0.50903614457831325</c:v>
                </c:pt>
                <c:pt idx="21">
                  <c:v>0.5</c:v>
                </c:pt>
                <c:pt idx="22">
                  <c:v>0.47289156626506024</c:v>
                </c:pt>
                <c:pt idx="23">
                  <c:v>0.49397590361445781</c:v>
                </c:pt>
                <c:pt idx="24">
                  <c:v>0.5</c:v>
                </c:pt>
                <c:pt idx="25">
                  <c:v>0.51506024096385539</c:v>
                </c:pt>
                <c:pt idx="26">
                  <c:v>0.49096385542168675</c:v>
                </c:pt>
                <c:pt idx="27">
                  <c:v>0.48493975903614456</c:v>
                </c:pt>
                <c:pt idx="28">
                  <c:v>0.46987951807228917</c:v>
                </c:pt>
                <c:pt idx="29">
                  <c:v>0.47891566265060243</c:v>
                </c:pt>
                <c:pt idx="30">
                  <c:v>0.47289156626506024</c:v>
                </c:pt>
                <c:pt idx="31">
                  <c:v>0.48192771084337349</c:v>
                </c:pt>
                <c:pt idx="32">
                  <c:v>0.50301204819277112</c:v>
                </c:pt>
                <c:pt idx="33">
                  <c:v>0.47891566265060243</c:v>
                </c:pt>
                <c:pt idx="34">
                  <c:v>0.50602409638554213</c:v>
                </c:pt>
                <c:pt idx="35">
                  <c:v>0.5331325301204819</c:v>
                </c:pt>
                <c:pt idx="36">
                  <c:v>0.5512048192771084</c:v>
                </c:pt>
                <c:pt idx="37">
                  <c:v>0.54518072289156627</c:v>
                </c:pt>
                <c:pt idx="38">
                  <c:v>0.5</c:v>
                </c:pt>
                <c:pt idx="39">
                  <c:v>0.51111111111111107</c:v>
                </c:pt>
                <c:pt idx="40">
                  <c:v>0.51666666666666672</c:v>
                </c:pt>
                <c:pt idx="41">
                  <c:v>0.52500000000000002</c:v>
                </c:pt>
                <c:pt idx="42">
                  <c:v>0.51388888888888884</c:v>
                </c:pt>
                <c:pt idx="43">
                  <c:v>0.5083333333333333</c:v>
                </c:pt>
                <c:pt idx="44">
                  <c:v>0.5083333333333333</c:v>
                </c:pt>
                <c:pt idx="45">
                  <c:v>0.50277777777777777</c:v>
                </c:pt>
                <c:pt idx="46">
                  <c:v>0.49444444444444452</c:v>
                </c:pt>
                <c:pt idx="47">
                  <c:v>0.5</c:v>
                </c:pt>
                <c:pt idx="48">
                  <c:v>0.49166666666666659</c:v>
                </c:pt>
                <c:pt idx="49">
                  <c:v>0.49166666666666659</c:v>
                </c:pt>
                <c:pt idx="50">
                  <c:v>0.49166666666666659</c:v>
                </c:pt>
                <c:pt idx="51">
                  <c:v>0.50555555555555554</c:v>
                </c:pt>
                <c:pt idx="52">
                  <c:v>0.51111111111111107</c:v>
                </c:pt>
                <c:pt idx="53">
                  <c:v>0.5083333333333333</c:v>
                </c:pt>
                <c:pt idx="54">
                  <c:v>0.50555555555555554</c:v>
                </c:pt>
                <c:pt idx="55">
                  <c:v>0.5</c:v>
                </c:pt>
                <c:pt idx="56">
                  <c:v>0.51388888888888884</c:v>
                </c:pt>
                <c:pt idx="57">
                  <c:v>0.4777777777777778</c:v>
                </c:pt>
                <c:pt idx="58">
                  <c:v>0.4861111111111111</c:v>
                </c:pt>
                <c:pt idx="59">
                  <c:v>0.48888888888888887</c:v>
                </c:pt>
              </c:numCache>
            </c:numRef>
          </c:val>
          <c:smooth val="0"/>
          <c:extLst>
            <c:ext xmlns:c16="http://schemas.microsoft.com/office/drawing/2014/chart" uri="{C3380CC4-5D6E-409C-BE32-E72D297353CC}">
              <c16:uniqueId val="{00000005-A66F-437C-9EDF-5C26ED5CB03A}"/>
            </c:ext>
          </c:extLst>
        </c:ser>
        <c:dLbls>
          <c:showLegendKey val="0"/>
          <c:showVal val="0"/>
          <c:showCatName val="0"/>
          <c:showSerName val="0"/>
          <c:showPercent val="0"/>
          <c:showBubbleSize val="0"/>
        </c:dLbls>
        <c:marker val="1"/>
        <c:smooth val="0"/>
        <c:axId val="1536638416"/>
        <c:axId val="1536636016"/>
      </c:lineChart>
      <c:catAx>
        <c:axId val="1536638416"/>
        <c:scaling>
          <c:orientation val="maxMin"/>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6016"/>
        <c:crosses val="autoZero"/>
        <c:auto val="0"/>
        <c:lblAlgn val="ctr"/>
        <c:lblOffset val="100"/>
        <c:noMultiLvlLbl val="1"/>
      </c:catAx>
      <c:valAx>
        <c:axId val="1536636016"/>
        <c:scaling>
          <c:orientation val="minMax"/>
          <c:max val="1"/>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1F3-43D8-83C6-2EF53D6E5F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51F3-43D8-83C6-2EF53D6E5FBD}"/>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-0.49589648608579751</c:v>
                </c:pt>
                <c:pt idx="1">
                  <c:v>-0.31838692250247158</c:v>
                </c:pt>
                <c:pt idx="2">
                  <c:v>-0.33070923617966591</c:v>
                </c:pt>
                <c:pt idx="3">
                  <c:v>-0.25741631372135726</c:v>
                </c:pt>
                <c:pt idx="4">
                  <c:v>-1.4077937038900232</c:v>
                </c:pt>
                <c:pt idx="5">
                  <c:v>-8.3087723057120214E-2</c:v>
                </c:pt>
                <c:pt idx="6">
                  <c:v>-0.39627929137584983</c:v>
                </c:pt>
                <c:pt idx="7">
                  <c:v>-0.12343262169206499</c:v>
                </c:pt>
                <c:pt idx="8">
                  <c:v>0.20798750457303802</c:v>
                </c:pt>
                <c:pt idx="9">
                  <c:v>-9.282114951437366E-2</c:v>
                </c:pt>
                <c:pt idx="10">
                  <c:v>-0.29216441526867554</c:v>
                </c:pt>
                <c:pt idx="11">
                  <c:v>-0.37527655678466471</c:v>
                </c:pt>
                <c:pt idx="12">
                  <c:v>3.9580672553122274E-2</c:v>
                </c:pt>
                <c:pt idx="13">
                  <c:v>-7.1983956553376832E-2</c:v>
                </c:pt>
                <c:pt idx="14">
                  <c:v>-0.31751337463196044</c:v>
                </c:pt>
                <c:pt idx="15">
                  <c:v>-0.20234572185383851</c:v>
                </c:pt>
                <c:pt idx="16">
                  <c:v>-0.43909174493743924</c:v>
                </c:pt>
                <c:pt idx="17">
                  <c:v>-0.13094536744778704</c:v>
                </c:pt>
                <c:pt idx="18">
                  <c:v>-7.1956746086206058E-2</c:v>
                </c:pt>
                <c:pt idx="19">
                  <c:v>-0.51860611788479738</c:v>
                </c:pt>
                <c:pt idx="20">
                  <c:v>-0.58208709346401633</c:v>
                </c:pt>
                <c:pt idx="21">
                  <c:v>-4.0375632808209258E-2</c:v>
                </c:pt>
                <c:pt idx="22">
                  <c:v>-0.49502417438333995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40A-453F-9804-412AD67AE8D0}"/>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1.0649398444400566</c:v>
                      </c:pt>
                      <c:pt idx="1">
                        <c:v>1.5787372031111711</c:v>
                      </c:pt>
                      <c:pt idx="2">
                        <c:v>1.220550773827457</c:v>
                      </c:pt>
                      <c:pt idx="3">
                        <c:v>0.72910914216494016</c:v>
                      </c:pt>
                      <c:pt idx="4">
                        <c:v>0.9968226823025812</c:v>
                      </c:pt>
                      <c:pt idx="5">
                        <c:v>1.1250505405283986</c:v>
                      </c:pt>
                      <c:pt idx="6">
                        <c:v>0.91874484762069675</c:v>
                      </c:pt>
                      <c:pt idx="7">
                        <c:v>0.91446282753119268</c:v>
                      </c:pt>
                      <c:pt idx="8">
                        <c:v>3.235488565264204</c:v>
                      </c:pt>
                      <c:pt idx="9">
                        <c:v>1.2878291275872209</c:v>
                      </c:pt>
                      <c:pt idx="10">
                        <c:v>0.85609606376053315</c:v>
                      </c:pt>
                      <c:pt idx="11">
                        <c:v>0.45661876535910784</c:v>
                      </c:pt>
                      <c:pt idx="12">
                        <c:v>1.5122636522911974</c:v>
                      </c:pt>
                      <c:pt idx="13">
                        <c:v>0.71849285955356856</c:v>
                      </c:pt>
                      <c:pt idx="14">
                        <c:v>0.77984168960117384</c:v>
                      </c:pt>
                      <c:pt idx="15">
                        <c:v>2.181929950538315</c:v>
                      </c:pt>
                      <c:pt idx="16">
                        <c:v>0.75034704023201393</c:v>
                      </c:pt>
                      <c:pt idx="17">
                        <c:v>0.9237466978887644</c:v>
                      </c:pt>
                      <c:pt idx="18">
                        <c:v>1.2819392713787157</c:v>
                      </c:pt>
                      <c:pt idx="19">
                        <c:v>0.63315291383031713</c:v>
                      </c:pt>
                      <c:pt idx="20">
                        <c:v>0.80897037133271688</c:v>
                      </c:pt>
                      <c:pt idx="21">
                        <c:v>0.97186855248389459</c:v>
                      </c:pt>
                      <c:pt idx="22">
                        <c:v>3.2890772432740749</c:v>
                      </c:pt>
                    </c:numCache>
                  </c:numRef>
                </c:val>
                <c:extLst>
                  <c:ext xmlns:c16="http://schemas.microsoft.com/office/drawing/2014/chart" uri="{C3380CC4-5D6E-409C-BE32-E72D297353CC}">
                    <c16:uniqueId val="{00000001-D40A-453F-9804-412AD67AE8D0}"/>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data_4!$A$26:$A$29</c:f>
              <c:strCache>
                <c:ptCount val="4"/>
                <c:pt idx="0">
                  <c:v>Hiệu suất A</c:v>
                </c:pt>
                <c:pt idx="1">
                  <c:v>Hiệu suất B</c:v>
                </c:pt>
                <c:pt idx="2">
                  <c:v>Hiệu suất C</c:v>
                </c:pt>
                <c:pt idx="3">
                  <c:v>Hiệu suất D</c:v>
                </c:pt>
              </c:strCache>
            </c:strRef>
          </c:cat>
          <c:val>
            <c:numRef>
              <c:f>data_4!$C$26:$C$29</c:f>
              <c:numCache>
                <c:formatCode>General</c:formatCode>
                <c:ptCount val="4"/>
                <c:pt idx="0">
                  <c:v>-0.41710567687569405</c:v>
                </c:pt>
                <c:pt idx="1">
                  <c:v>-0.20334046273124265</c:v>
                </c:pt>
                <c:pt idx="2">
                  <c:v>-0.23155128507400757</c:v>
                </c:pt>
                <c:pt idx="3">
                  <c:v>-0.35192657793232007</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52F-4D32-BE4E-A310B3B0B1A1}"/>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data_4!$B$26:$B$29</c15:sqref>
                        </c15:formulaRef>
                      </c:ext>
                    </c:extLst>
                    <c:numCache>
                      <c:formatCode>General</c:formatCode>
                      <c:ptCount val="4"/>
                      <c:pt idx="0">
                        <c:v>1.2019015273101659</c:v>
                      </c:pt>
                      <c:pt idx="1">
                        <c:v>1.221129192431849</c:v>
                      </c:pt>
                      <c:pt idx="2">
                        <c:v>0.83028325450255969</c:v>
                      </c:pt>
                      <c:pt idx="3">
                        <c:v>1.2602276294140524</c:v>
                      </c:pt>
                    </c:numCache>
                  </c:numRef>
                </c:val>
                <c:extLst>
                  <c:ext xmlns:c16="http://schemas.microsoft.com/office/drawing/2014/chart" uri="{C3380CC4-5D6E-409C-BE32-E72D297353CC}">
                    <c16:uniqueId val="{00000001-552F-4D32-BE4E-A310B3B0B1A1}"/>
                  </c:ext>
                </c:extLst>
              </c15:ser>
            </c15:filteredBarSeries>
          </c:ext>
        </c:extLst>
      </c:barChart>
      <c:catAx>
        <c:axId val="688680512"/>
        <c:scaling>
          <c:orientation val="minMax"/>
        </c:scaling>
        <c:delete val="1"/>
        <c:axPos val="b"/>
        <c:numFmt formatCode="General" sourceLinked="1"/>
        <c:majorTickMark val="none"/>
        <c:minorTickMark val="none"/>
        <c:tickLblPos val="nextTo"/>
        <c:crossAx val="688683872"/>
        <c:crosses val="autoZero"/>
        <c:auto val="1"/>
        <c:lblAlgn val="ctr"/>
        <c:lblOffset val="100"/>
        <c:noMultiLvlLbl val="0"/>
      </c:catAx>
      <c:valAx>
        <c:axId val="6886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data_4!$A$30:$A$33</c:f>
              <c:strCache>
                <c:ptCount val="4"/>
                <c:pt idx="0">
                  <c:v>LARGECAP</c:v>
                </c:pt>
                <c:pt idx="1">
                  <c:v>MIDCAP</c:v>
                </c:pt>
                <c:pt idx="2">
                  <c:v>SMALLCAP</c:v>
                </c:pt>
                <c:pt idx="3">
                  <c:v>PENNY</c:v>
                </c:pt>
              </c:strCache>
            </c:strRef>
          </c:cat>
          <c:val>
            <c:numRef>
              <c:f>data_4!$C$30:$C$33</c:f>
              <c:numCache>
                <c:formatCode>General</c:formatCode>
                <c:ptCount val="4"/>
                <c:pt idx="0">
                  <c:v>-0.39408206702838544</c:v>
                </c:pt>
                <c:pt idx="1">
                  <c:v>-0.30076071145084959</c:v>
                </c:pt>
                <c:pt idx="2">
                  <c:v>-0.30455919573518769</c:v>
                </c:pt>
                <c:pt idx="3">
                  <c:v>-0.39331862525361294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966-415B-9CE4-643E86A64AD2}"/>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data_4!$A$30:$A$33</c15:sqref>
                        </c15:formulaRef>
                      </c:ext>
                    </c:extLst>
                    <c:strCache>
                      <c:ptCount val="4"/>
                      <c:pt idx="0">
                        <c:v>LARGECAP</c:v>
                      </c:pt>
                      <c:pt idx="1">
                        <c:v>MIDCAP</c:v>
                      </c:pt>
                      <c:pt idx="2">
                        <c:v>SMALLCAP</c:v>
                      </c:pt>
                      <c:pt idx="3">
                        <c:v>PENNY</c:v>
                      </c:pt>
                    </c:strCache>
                  </c:strRef>
                </c:cat>
                <c:val>
                  <c:numRef>
                    <c:extLst>
                      <c:ext uri="{02D57815-91ED-43cb-92C2-25804820EDAC}">
                        <c15:formulaRef>
                          <c15:sqref>data_4!$B$30:$B$33</c15:sqref>
                        </c15:formulaRef>
                      </c:ext>
                    </c:extLst>
                    <c:numCache>
                      <c:formatCode>General</c:formatCode>
                      <c:ptCount val="4"/>
                      <c:pt idx="0">
                        <c:v>0.75715071005995238</c:v>
                      </c:pt>
                      <c:pt idx="1">
                        <c:v>1.2606742702786098</c:v>
                      </c:pt>
                      <c:pt idx="2">
                        <c:v>1.0647916362503889</c:v>
                      </c:pt>
                      <c:pt idx="3">
                        <c:v>0.92657020622216935</c:v>
                      </c:pt>
                    </c:numCache>
                  </c:numRef>
                </c:val>
                <c:extLst>
                  <c:ext xmlns:c16="http://schemas.microsoft.com/office/drawing/2014/chart" uri="{C3380CC4-5D6E-409C-BE32-E72D297353CC}">
                    <c16:uniqueId val="{00000001-0966-415B-9CE4-643E86A64AD2}"/>
                  </c:ext>
                </c:extLst>
              </c15:ser>
            </c15:filteredBarSeries>
          </c:ext>
        </c:extLst>
      </c:barChart>
      <c:catAx>
        <c:axId val="620540416"/>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td_value</c:v>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xmlns:c15="http://schemas.microsoft.com/office/drawing/2012/char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742-4717-BC54-109A95AA8CA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0"/>
                <c:order val="0"/>
                <c:tx>
                  <c:v>nn_value</c:v>
                </c:tx>
                <c:spPr>
                  <a:solidFill>
                    <a:srgbClr val="00B050">
                      <a:alpha val="70196"/>
                    </a:srgbClr>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742-4717-BC54-109A95AA8CAA}"/>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data_13!$K$2:$K$55</c:f>
              <c:numCache>
                <c:formatCode>General</c:formatCode>
                <c:ptCount val="54"/>
                <c:pt idx="0">
                  <c:v>0</c:v>
                </c:pt>
                <c:pt idx="1">
                  <c:v>100000</c:v>
                </c:pt>
                <c:pt idx="2">
                  <c:v>0</c:v>
                </c:pt>
                <c:pt idx="3">
                  <c:v>39063800</c:v>
                </c:pt>
                <c:pt idx="4">
                  <c:v>33344000</c:v>
                </c:pt>
                <c:pt idx="5">
                  <c:v>26989500</c:v>
                </c:pt>
                <c:pt idx="6">
                  <c:v>26006600</c:v>
                </c:pt>
                <c:pt idx="7">
                  <c:v>21469100</c:v>
                </c:pt>
                <c:pt idx="8">
                  <c:v>17921400</c:v>
                </c:pt>
                <c:pt idx="9">
                  <c:v>15980100</c:v>
                </c:pt>
                <c:pt idx="10">
                  <c:v>20182900</c:v>
                </c:pt>
                <c:pt idx="11">
                  <c:v>12545000</c:v>
                </c:pt>
                <c:pt idx="12">
                  <c:v>11119400</c:v>
                </c:pt>
                <c:pt idx="13">
                  <c:v>13552200</c:v>
                </c:pt>
                <c:pt idx="14">
                  <c:v>12900600</c:v>
                </c:pt>
                <c:pt idx="15">
                  <c:v>15944200</c:v>
                </c:pt>
                <c:pt idx="16">
                  <c:v>13016300</c:v>
                </c:pt>
                <c:pt idx="17">
                  <c:v>16941200</c:v>
                </c:pt>
                <c:pt idx="18">
                  <c:v>21634200</c:v>
                </c:pt>
              </c:numCache>
            </c:numRef>
          </c:val>
          <c:extLst xmlns:c15="http://schemas.microsoft.com/office/drawing/2012/chart">
            <c:ext xmlns:c16="http://schemas.microsoft.com/office/drawing/2014/chart" uri="{C3380CC4-5D6E-409C-BE32-E72D297353CC}">
              <c16:uniqueId val="{00000003-09A1-4987-B8F4-7B2E46FEC149}"/>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data_13!$J$2:$J$55</c:f>
              <c:numCache>
                <c:formatCode>General</c:formatCode>
                <c:ptCount val="54"/>
                <c:pt idx="0">
                  <c:v>1307.800048828125</c:v>
                </c:pt>
                <c:pt idx="1">
                  <c:v>1308.68994140625</c:v>
                </c:pt>
                <c:pt idx="2">
                  <c:v>1308.68994140625</c:v>
                </c:pt>
                <c:pt idx="3">
                  <c:v>1307.1400146484375</c:v>
                </c:pt>
                <c:pt idx="4">
                  <c:v>1306.2099609375</c:v>
                </c:pt>
                <c:pt idx="5">
                  <c:v>1306.97998046875</c:v>
                </c:pt>
                <c:pt idx="6">
                  <c:v>1308.18994140625</c:v>
                </c:pt>
                <c:pt idx="7">
                  <c:v>1308.75</c:v>
                </c:pt>
                <c:pt idx="8">
                  <c:v>1307.7900390625</c:v>
                </c:pt>
                <c:pt idx="9">
                  <c:v>1306.699951171875</c:v>
                </c:pt>
                <c:pt idx="10">
                  <c:v>1306.1800537109375</c:v>
                </c:pt>
                <c:pt idx="11">
                  <c:v>1305.1500244140625</c:v>
                </c:pt>
                <c:pt idx="12">
                  <c:v>1305.0400390625</c:v>
                </c:pt>
                <c:pt idx="13">
                  <c:v>1305.280029296875</c:v>
                </c:pt>
                <c:pt idx="14">
                  <c:v>1305.5799560546875</c:v>
                </c:pt>
                <c:pt idx="15">
                  <c:v>1305.8599853515625</c:v>
                </c:pt>
                <c:pt idx="16">
                  <c:v>1305.3399658203125</c:v>
                </c:pt>
                <c:pt idx="17">
                  <c:v>1305.199951171875</c:v>
                </c:pt>
                <c:pt idx="18">
                  <c:v>1301.3599853515625</c:v>
                </c:pt>
              </c:numCache>
            </c:numRef>
          </c:val>
          <c:smooth val="0"/>
          <c:extLst xmlns:c15="http://schemas.microsoft.com/office/drawing/2012/chart">
            <c:ext xmlns:c16="http://schemas.microsoft.com/office/drawing/2014/chart" uri="{C3380CC4-5D6E-409C-BE32-E72D297353CC}">
              <c16:uniqueId val="{00000002-09A1-4987-B8F4-7B2E46FEC149}"/>
            </c:ext>
          </c:extLst>
        </c:ser>
        <c:dLbls>
          <c:showLegendKey val="0"/>
          <c:showVal val="0"/>
          <c:showCatName val="0"/>
          <c:showSerName val="0"/>
          <c:showPercent val="0"/>
          <c:showBubbleSize val="0"/>
        </c:dLbls>
        <c:marker val="1"/>
        <c:smooth val="0"/>
        <c:axId val="804604624"/>
        <c:axId val="80460558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804605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804604624"/>
        <c:crosses val="max"/>
        <c:crossBetween val="between"/>
      </c:valAx>
      <c:dateAx>
        <c:axId val="804604624"/>
        <c:scaling>
          <c:orientation val="minMax"/>
        </c:scaling>
        <c:delete val="1"/>
        <c:axPos val="b"/>
        <c:numFmt formatCode="m/d/yyyy\ h:mm" sourceLinked="1"/>
        <c:majorTickMark val="out"/>
        <c:minorTickMark val="none"/>
        <c:tickLblPos val="nextTo"/>
        <c:crossAx val="804605584"/>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001"/>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data_13!$I$2:$I$55</c:f>
              <c:numCache>
                <c:formatCode>General</c:formatCode>
                <c:ptCount val="54"/>
                <c:pt idx="0">
                  <c:v>0</c:v>
                </c:pt>
                <c:pt idx="1">
                  <c:v>100000</c:v>
                </c:pt>
                <c:pt idx="2">
                  <c:v>0</c:v>
                </c:pt>
                <c:pt idx="3">
                  <c:v>10773507</c:v>
                </c:pt>
                <c:pt idx="4">
                  <c:v>7021702</c:v>
                </c:pt>
                <c:pt idx="5">
                  <c:v>6049800</c:v>
                </c:pt>
                <c:pt idx="6">
                  <c:v>9016101</c:v>
                </c:pt>
                <c:pt idx="7">
                  <c:v>6563100</c:v>
                </c:pt>
                <c:pt idx="8">
                  <c:v>5312500</c:v>
                </c:pt>
                <c:pt idx="9">
                  <c:v>6438400</c:v>
                </c:pt>
                <c:pt idx="10">
                  <c:v>8369800</c:v>
                </c:pt>
                <c:pt idx="11">
                  <c:v>3213401</c:v>
                </c:pt>
                <c:pt idx="12">
                  <c:v>3041101</c:v>
                </c:pt>
                <c:pt idx="13">
                  <c:v>4500100</c:v>
                </c:pt>
                <c:pt idx="14">
                  <c:v>3297501</c:v>
                </c:pt>
                <c:pt idx="15">
                  <c:v>4962700</c:v>
                </c:pt>
                <c:pt idx="16">
                  <c:v>3382400</c:v>
                </c:pt>
                <c:pt idx="17">
                  <c:v>3621000</c:v>
                </c:pt>
                <c:pt idx="18">
                  <c:v>9820203</c:v>
                </c:pt>
              </c:numCache>
            </c:numRef>
          </c:val>
          <c:extLst xmlns:c15="http://schemas.microsoft.com/office/drawing/2012/chart">
            <c:ext xmlns:c16="http://schemas.microsoft.com/office/drawing/2014/chart" uri="{C3380CC4-5D6E-409C-BE32-E72D297353CC}">
              <c16:uniqueId val="{00000003-EB0E-4951-AFD9-9FDD9E36A2EA}"/>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data_13!$H$2:$H$55</c:f>
              <c:numCache>
                <c:formatCode>General</c:formatCode>
                <c:ptCount val="54"/>
                <c:pt idx="0">
                  <c:v>1363.6199951171875</c:v>
                </c:pt>
                <c:pt idx="1">
                  <c:v>1363.6199951171875</c:v>
                </c:pt>
                <c:pt idx="2">
                  <c:v>1363.6199951171875</c:v>
                </c:pt>
                <c:pt idx="3">
                  <c:v>1360.550048828125</c:v>
                </c:pt>
                <c:pt idx="4">
                  <c:v>1358.550048828125</c:v>
                </c:pt>
                <c:pt idx="5">
                  <c:v>1359.010009765625</c:v>
                </c:pt>
                <c:pt idx="6">
                  <c:v>1360.52001953125</c:v>
                </c:pt>
                <c:pt idx="7">
                  <c:v>1361.3900146484375</c:v>
                </c:pt>
                <c:pt idx="8">
                  <c:v>1360.06005859375</c:v>
                </c:pt>
                <c:pt idx="9">
                  <c:v>1359.280029296875</c:v>
                </c:pt>
                <c:pt idx="10">
                  <c:v>1358.699951171875</c:v>
                </c:pt>
                <c:pt idx="11">
                  <c:v>1356.8299560546875</c:v>
                </c:pt>
                <c:pt idx="12">
                  <c:v>1357.050048828125</c:v>
                </c:pt>
                <c:pt idx="13">
                  <c:v>1357.52001953125</c:v>
                </c:pt>
                <c:pt idx="14">
                  <c:v>1357.3699951171875</c:v>
                </c:pt>
                <c:pt idx="15">
                  <c:v>1357.3499755859375</c:v>
                </c:pt>
                <c:pt idx="16">
                  <c:v>1356.93994140625</c:v>
                </c:pt>
                <c:pt idx="17">
                  <c:v>1356.699951171875</c:v>
                </c:pt>
                <c:pt idx="18">
                  <c:v>1351.9599609375</c:v>
                </c:pt>
              </c:numCache>
            </c:numRef>
          </c:val>
          <c:smooth val="0"/>
          <c:extLst xmlns:c15="http://schemas.microsoft.com/office/drawing/2012/chart">
            <c:ext xmlns:c16="http://schemas.microsoft.com/office/drawing/2014/chart" uri="{C3380CC4-5D6E-409C-BE32-E72D297353CC}">
              <c16:uniqueId val="{00000002-EB0E-4951-AFD9-9FDD9E36A2EA}"/>
            </c:ext>
          </c:extLst>
        </c:ser>
        <c:dLbls>
          <c:showLegendKey val="0"/>
          <c:showVal val="0"/>
          <c:showCatName val="0"/>
          <c:showSerName val="0"/>
          <c:showPercent val="0"/>
          <c:showBubbleSize val="0"/>
        </c:dLbls>
        <c:marker val="1"/>
        <c:smooth val="0"/>
        <c:axId val="750545264"/>
        <c:axId val="75054622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05462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0545264"/>
        <c:crosses val="max"/>
        <c:crossBetween val="between"/>
      </c:valAx>
      <c:dateAx>
        <c:axId val="750545264"/>
        <c:scaling>
          <c:orientation val="minMax"/>
        </c:scaling>
        <c:delete val="1"/>
        <c:axPos val="b"/>
        <c:numFmt formatCode="m/d/yyyy\ h:mm" sourceLinked="1"/>
        <c:majorTickMark val="out"/>
        <c:minorTickMark val="none"/>
        <c:tickLblPos val="nextTo"/>
        <c:crossAx val="750546224"/>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32-4ABB-91F4-30B9714525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32-4ABB-91F4-30B9714525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E32-4ABB-91F4-30B9714525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E32-4ABB-91F4-30B9714525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E32-4ABB-91F4-30B9714525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E32-4ABB-91F4-30B97145259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E32-4ABB-91F4-30B97145259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E32-4ABB-91F4-30B97145259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E32-4ABB-91F4-30B97145259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2E32-4ABB-91F4-30B971452590}"/>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E32-4ABB-91F4-30B971452590}"/>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E32-4ABB-91F4-30B971452590}"/>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E32-4ABB-91F4-30B971452590}"/>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E32-4ABB-91F4-30B971452590}"/>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E32-4ABB-91F4-30B971452590}"/>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2E32-4ABB-91F4-30B971452590}"/>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E32-4ABB-91F4-30B971452590}"/>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2E32-4ABB-91F4-30B971452590}"/>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2E32-4ABB-91F4-30B971452590}"/>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2E32-4ABB-91F4-30B971452590}"/>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'9h'!$B$49:$B$58</c:f>
              <c:strCache>
                <c:ptCount val="6"/>
                <c:pt idx="0">
                  <c:v>VCI</c:v>
                </c:pt>
                <c:pt idx="1">
                  <c:v>CTG</c:v>
                </c:pt>
                <c:pt idx="2">
                  <c:v>C4G</c:v>
                </c:pt>
                <c:pt idx="3">
                  <c:v>SBT</c:v>
                </c:pt>
                <c:pt idx="4">
                  <c:v>GEX</c:v>
                </c:pt>
                <c:pt idx="5">
                  <c:v>VHC</c:v>
                </c:pt>
              </c:strCache>
            </c:strRef>
          </c:cat>
          <c:val>
            <c:numRef>
              <c:f>'9h'!$G$49:$G$58</c:f>
              <c:numCache>
                <c:formatCode>0%</c:formatCode>
                <c:ptCount val="10"/>
                <c:pt idx="0">
                  <c:v>0.2</c:v>
                </c:pt>
                <c:pt idx="1">
                  <c:v>0.2</c:v>
                </c:pt>
                <c:pt idx="2">
                  <c:v>0.2</c:v>
                </c:pt>
                <c:pt idx="3">
                  <c:v>0.1</c:v>
                </c:pt>
                <c:pt idx="4">
                  <c:v>0.1</c:v>
                </c:pt>
                <c:pt idx="5">
                  <c:v>0.2</c:v>
                </c:pt>
              </c:numCache>
            </c:numRef>
          </c:val>
          <c:extLst>
            <c:ext xmlns:c16="http://schemas.microsoft.com/office/drawing/2014/chart" uri="{C3380CC4-5D6E-409C-BE32-E72D297353CC}">
              <c16:uniqueId val="{00000014-2E32-4ABB-91F4-30B9714525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data_13!$O$2:$O$55</c:f>
              <c:numCache>
                <c:formatCode>General</c:formatCode>
                <c:ptCount val="54"/>
                <c:pt idx="0">
                  <c:v>8019</c:v>
                </c:pt>
                <c:pt idx="1">
                  <c:v>2145</c:v>
                </c:pt>
                <c:pt idx="2">
                  <c:v>2402</c:v>
                </c:pt>
                <c:pt idx="3">
                  <c:v>4312</c:v>
                </c:pt>
                <c:pt idx="4">
                  <c:v>5536</c:v>
                </c:pt>
                <c:pt idx="5">
                  <c:v>3208</c:v>
                </c:pt>
                <c:pt idx="6">
                  <c:v>2403</c:v>
                </c:pt>
                <c:pt idx="7">
                  <c:v>1829</c:v>
                </c:pt>
                <c:pt idx="8">
                  <c:v>5301</c:v>
                </c:pt>
                <c:pt idx="9">
                  <c:v>4620</c:v>
                </c:pt>
                <c:pt idx="10">
                  <c:v>6837</c:v>
                </c:pt>
                <c:pt idx="11">
                  <c:v>2134</c:v>
                </c:pt>
                <c:pt idx="12">
                  <c:v>1655</c:v>
                </c:pt>
                <c:pt idx="13">
                  <c:v>2829</c:v>
                </c:pt>
                <c:pt idx="14">
                  <c:v>2236</c:v>
                </c:pt>
                <c:pt idx="15">
                  <c:v>5336</c:v>
                </c:pt>
                <c:pt idx="16">
                  <c:v>1510</c:v>
                </c:pt>
                <c:pt idx="17">
                  <c:v>3031</c:v>
                </c:pt>
                <c:pt idx="18">
                  <c:v>13197</c:v>
                </c:pt>
              </c:numCache>
            </c:numRef>
          </c:val>
          <c:extLst xmlns:c15="http://schemas.microsoft.com/office/drawing/2012/chart">
            <c:ext xmlns:c16="http://schemas.microsoft.com/office/drawing/2014/chart" uri="{C3380CC4-5D6E-409C-BE32-E72D297353CC}">
              <c16:uniqueId val="{00000003-47B9-42DF-8955-A0466C23D2E7}"/>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data_13!$N$2:$N$55</c:f>
              <c:numCache>
                <c:formatCode>General</c:formatCode>
                <c:ptCount val="54"/>
                <c:pt idx="0">
                  <c:v>1358</c:v>
                </c:pt>
                <c:pt idx="1">
                  <c:v>1358.300048828125</c:v>
                </c:pt>
                <c:pt idx="2">
                  <c:v>1358.699951171875</c:v>
                </c:pt>
                <c:pt idx="3">
                  <c:v>1357.5</c:v>
                </c:pt>
                <c:pt idx="4">
                  <c:v>1358</c:v>
                </c:pt>
                <c:pt idx="5">
                  <c:v>1360.9000244140625</c:v>
                </c:pt>
                <c:pt idx="6">
                  <c:v>1360.199951171875</c:v>
                </c:pt>
                <c:pt idx="7">
                  <c:v>1360.0999755859375</c:v>
                </c:pt>
                <c:pt idx="8">
                  <c:v>1359.0999755859375</c:v>
                </c:pt>
                <c:pt idx="9">
                  <c:v>1356.9000244140625</c:v>
                </c:pt>
                <c:pt idx="10">
                  <c:v>1356.4000244140625</c:v>
                </c:pt>
                <c:pt idx="11">
                  <c:v>1355.9000244140625</c:v>
                </c:pt>
                <c:pt idx="12">
                  <c:v>1356</c:v>
                </c:pt>
                <c:pt idx="13">
                  <c:v>1356.4000244140625</c:v>
                </c:pt>
                <c:pt idx="14">
                  <c:v>1355.300048828125</c:v>
                </c:pt>
                <c:pt idx="15">
                  <c:v>1355.9000244140625</c:v>
                </c:pt>
                <c:pt idx="16">
                  <c:v>1354.9000244140625</c:v>
                </c:pt>
                <c:pt idx="17">
                  <c:v>1354.5999755859375</c:v>
                </c:pt>
                <c:pt idx="18">
                  <c:v>1348.4000244140625</c:v>
                </c:pt>
              </c:numCache>
            </c:numRef>
          </c:val>
          <c:smooth val="0"/>
          <c:extLst xmlns:c15="http://schemas.microsoft.com/office/drawing/2012/chart">
            <c:ext xmlns:c16="http://schemas.microsoft.com/office/drawing/2014/chart" uri="{C3380CC4-5D6E-409C-BE32-E72D297353CC}">
              <c16:uniqueId val="{00000002-47B9-42DF-8955-A0466C23D2E7}"/>
            </c:ext>
          </c:extLst>
        </c:ser>
        <c:dLbls>
          <c:showLegendKey val="0"/>
          <c:showVal val="0"/>
          <c:showCatName val="0"/>
          <c:showSerName val="0"/>
          <c:showPercent val="0"/>
          <c:showBubbleSize val="0"/>
        </c:dLbls>
        <c:marker val="1"/>
        <c:smooth val="0"/>
        <c:axId val="751264016"/>
        <c:axId val="7512539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1253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1264016"/>
        <c:crosses val="max"/>
        <c:crossBetween val="between"/>
      </c:valAx>
      <c:dateAx>
        <c:axId val="751264016"/>
        <c:scaling>
          <c:orientation val="minMax"/>
        </c:scaling>
        <c:delete val="1"/>
        <c:axPos val="b"/>
        <c:numFmt formatCode="m/d/yyyy\ h:mm" sourceLinked="1"/>
        <c:majorTickMark val="out"/>
        <c:minorTickMark val="none"/>
        <c:tickLblPos val="nextTo"/>
        <c:crossAx val="751253936"/>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Lit>
          </c:val>
          <c:extLst>
            <c:ext xmlns:c16="http://schemas.microsoft.com/office/drawing/2014/chart" uri="{C3380CC4-5D6E-409C-BE32-E72D297353CC}">
              <c16:uniqueId val="{00000000-60E8-495D-BFF2-D850C0B8F0E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Lit>
                </c:val>
                <c:extLst>
                  <c:ext xmlns:c16="http://schemas.microsoft.com/office/drawing/2014/chart" uri="{C3380CC4-5D6E-409C-BE32-E72D297353CC}">
                    <c16:uniqueId val="{00000001-60E8-495D-BFF2-D850C0B8F0E1}"/>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count</c:v>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6F9-4196-88D6-1DC9AF08E8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6F9-4196-88D6-1DC9AF08E8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6F9-4196-88D6-1DC9AF08E888}"/>
              </c:ext>
            </c:extLst>
          </c:dPt>
          <c:dLbls>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300" b="1" i="0" u="none" strike="noStrike" kern="1200" cap="none" normalizeH="0" baseline="0">
                    <a:ln w="0">
                      <a:noFill/>
                    </a:ln>
                    <a:solidFill>
                      <a:schemeClr val="bg1"/>
                    </a:solidFill>
                    <a:latin typeface="+mn-lt"/>
                    <a:ea typeface="+mn-ea"/>
                    <a:cs typeface="+mn-cs"/>
                  </a:defRPr>
                </a:pPr>
                <a:endParaRPr lang="en-001"/>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Tăng giá</c:v>
              </c:pt>
              <c:pt idx="1">
                <c:v>Giảm giá</c:v>
              </c:pt>
              <c:pt idx="2">
                <c:v>Không đổi</c:v>
              </c:pt>
            </c:strLit>
          </c:cat>
          <c:val>
            <c:numLit>
              <c:formatCode>General</c:formatCode>
              <c:ptCount val="3"/>
              <c:pt idx="0">
                <c:v>165</c:v>
              </c:pt>
              <c:pt idx="1">
                <c:v>116</c:v>
              </c:pt>
              <c:pt idx="2">
                <c:v>51</c:v>
              </c:pt>
            </c:numLit>
          </c:val>
          <c:extLst>
            <c:ext xmlns:c16="http://schemas.microsoft.com/office/drawing/2014/chart" uri="{C3380CC4-5D6E-409C-BE32-E72D297353CC}">
              <c16:uniqueId val="{00000006-D6F9-4196-88D6-1DC9AF08E8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data_13!$K$1</c:f>
              <c:strCache>
                <c:ptCount val="1"/>
                <c:pt idx="0">
                  <c:v>VNINDEX_vol</c:v>
                </c:pt>
              </c:strCache>
            </c:strRef>
          </c:tx>
          <c:spPr>
            <a:solidFill>
              <a:schemeClr val="accent1">
                <a:alpha val="50000"/>
              </a:schemeClr>
            </a:solidFill>
            <a:ln>
              <a:noFill/>
            </a:ln>
            <a:effectLst/>
          </c:spPr>
          <c:invertIfNegative val="0"/>
          <c:dPt>
            <c:idx val="39"/>
            <c:invertIfNegative val="0"/>
            <c:bubble3D val="0"/>
            <c:spPr>
              <a:solidFill>
                <a:schemeClr val="accent1">
                  <a:alpha val="50000"/>
                </a:schemeClr>
              </a:solidFill>
              <a:ln>
                <a:solidFill>
                  <a:schemeClr val="accent1"/>
                </a:solidFill>
              </a:ln>
              <a:effectLst/>
            </c:spPr>
            <c:extLst>
              <c:ext xmlns:c16="http://schemas.microsoft.com/office/drawing/2014/chart" uri="{C3380CC4-5D6E-409C-BE32-E72D297353CC}">
                <c16:uniqueId val="{00000001-F9CE-44FE-B9E4-FA3882CF8ECF}"/>
              </c:ext>
            </c:extLst>
          </c:dPt>
          <c:dPt>
            <c:idx val="44"/>
            <c:invertIfNegative val="0"/>
            <c:bubble3D val="0"/>
            <c:spPr>
              <a:solidFill>
                <a:schemeClr val="accent1">
                  <a:alpha val="50000"/>
                </a:schemeClr>
              </a:solidFill>
              <a:ln>
                <a:solidFill>
                  <a:schemeClr val="accent1">
                    <a:alpha val="48000"/>
                  </a:schemeClr>
                </a:solidFill>
              </a:ln>
              <a:effectLst/>
            </c:spPr>
            <c:extLst>
              <c:ext xmlns:c16="http://schemas.microsoft.com/office/drawing/2014/chart" uri="{C3380CC4-5D6E-409C-BE32-E72D297353CC}">
                <c16:uniqueId val="{00000000-F9CE-44FE-B9E4-FA3882CF8ECF}"/>
              </c:ext>
            </c:extLst>
          </c:dPt>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data_13!$K$2:$K$55</c:f>
              <c:numCache>
                <c:formatCode>General</c:formatCode>
                <c:ptCount val="54"/>
                <c:pt idx="0">
                  <c:v>0</c:v>
                </c:pt>
                <c:pt idx="1">
                  <c:v>100000</c:v>
                </c:pt>
                <c:pt idx="2">
                  <c:v>0</c:v>
                </c:pt>
                <c:pt idx="3">
                  <c:v>39063800</c:v>
                </c:pt>
                <c:pt idx="4">
                  <c:v>33344000</c:v>
                </c:pt>
                <c:pt idx="5">
                  <c:v>26989500</c:v>
                </c:pt>
                <c:pt idx="6">
                  <c:v>26006600</c:v>
                </c:pt>
                <c:pt idx="7">
                  <c:v>21469100</c:v>
                </c:pt>
                <c:pt idx="8">
                  <c:v>17921400</c:v>
                </c:pt>
                <c:pt idx="9">
                  <c:v>15980100</c:v>
                </c:pt>
                <c:pt idx="10">
                  <c:v>20182900</c:v>
                </c:pt>
                <c:pt idx="11">
                  <c:v>12545000</c:v>
                </c:pt>
                <c:pt idx="12">
                  <c:v>11119400</c:v>
                </c:pt>
                <c:pt idx="13">
                  <c:v>13552200</c:v>
                </c:pt>
                <c:pt idx="14">
                  <c:v>12900600</c:v>
                </c:pt>
                <c:pt idx="15">
                  <c:v>15944200</c:v>
                </c:pt>
                <c:pt idx="16">
                  <c:v>13016300</c:v>
                </c:pt>
                <c:pt idx="17">
                  <c:v>16941200</c:v>
                </c:pt>
                <c:pt idx="18">
                  <c:v>21634200</c:v>
                </c:pt>
              </c:numCache>
            </c:numRef>
          </c:val>
          <c:extLst xmlns:c15="http://schemas.microsoft.com/office/drawing/2012/chart">
            <c:ext xmlns:c16="http://schemas.microsoft.com/office/drawing/2014/chart" uri="{C3380CC4-5D6E-409C-BE32-E72D297353CC}">
              <c16:uniqueId val="{00000003-49A5-46D5-A39B-BF11B0B0AA38}"/>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data_13!$J$1</c:f>
              <c:strCache>
                <c:ptCount val="1"/>
                <c:pt idx="0">
                  <c:v>VNINDEX_close</c:v>
                </c:pt>
              </c:strCache>
            </c:strRef>
          </c:tx>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data_13!$J$2:$J$55</c:f>
              <c:numCache>
                <c:formatCode>General</c:formatCode>
                <c:ptCount val="54"/>
                <c:pt idx="0">
                  <c:v>1307.800048828125</c:v>
                </c:pt>
                <c:pt idx="1">
                  <c:v>1308.68994140625</c:v>
                </c:pt>
                <c:pt idx="2">
                  <c:v>1308.68994140625</c:v>
                </c:pt>
                <c:pt idx="3">
                  <c:v>1307.1400146484375</c:v>
                </c:pt>
                <c:pt idx="4">
                  <c:v>1306.2099609375</c:v>
                </c:pt>
                <c:pt idx="5">
                  <c:v>1306.97998046875</c:v>
                </c:pt>
                <c:pt idx="6">
                  <c:v>1308.18994140625</c:v>
                </c:pt>
                <c:pt idx="7">
                  <c:v>1308.75</c:v>
                </c:pt>
                <c:pt idx="8">
                  <c:v>1307.7900390625</c:v>
                </c:pt>
                <c:pt idx="9">
                  <c:v>1306.699951171875</c:v>
                </c:pt>
                <c:pt idx="10">
                  <c:v>1306.1800537109375</c:v>
                </c:pt>
                <c:pt idx="11">
                  <c:v>1305.1500244140625</c:v>
                </c:pt>
                <c:pt idx="12">
                  <c:v>1305.0400390625</c:v>
                </c:pt>
                <c:pt idx="13">
                  <c:v>1305.280029296875</c:v>
                </c:pt>
                <c:pt idx="14">
                  <c:v>1305.5799560546875</c:v>
                </c:pt>
                <c:pt idx="15">
                  <c:v>1305.8599853515625</c:v>
                </c:pt>
                <c:pt idx="16">
                  <c:v>1305.3399658203125</c:v>
                </c:pt>
                <c:pt idx="17">
                  <c:v>1305.199951171875</c:v>
                </c:pt>
                <c:pt idx="18">
                  <c:v>1301.3599853515625</c:v>
                </c:pt>
              </c:numCache>
            </c:numRef>
          </c:val>
          <c:smooth val="0"/>
          <c:extLst xmlns:c15="http://schemas.microsoft.com/office/drawing/2012/chart">
            <c:ext xmlns:c16="http://schemas.microsoft.com/office/drawing/2014/chart" uri="{C3380CC4-5D6E-409C-BE32-E72D297353CC}">
              <c16:uniqueId val="{00000002-49A5-46D5-A39B-BF11B0B0AA38}"/>
            </c:ext>
          </c:extLst>
        </c:ser>
        <c:dLbls>
          <c:showLegendKey val="0"/>
          <c:showVal val="0"/>
          <c:showCatName val="0"/>
          <c:showSerName val="0"/>
          <c:showPercent val="0"/>
          <c:showBubbleSize val="0"/>
        </c:dLbls>
        <c:marker val="1"/>
        <c:smooth val="0"/>
        <c:axId val="808085712"/>
        <c:axId val="8070587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max val="1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69839"/>
        <c:crosses val="autoZero"/>
        <c:crossBetween val="between"/>
      </c:valAx>
      <c:valAx>
        <c:axId val="8070587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808085712"/>
        <c:crosses val="max"/>
        <c:crossBetween val="between"/>
      </c:valAx>
      <c:dateAx>
        <c:axId val="808085712"/>
        <c:scaling>
          <c:orientation val="minMax"/>
        </c:scaling>
        <c:delete val="1"/>
        <c:axPos val="b"/>
        <c:numFmt formatCode="m/d/yyyy\ h:mm" sourceLinked="1"/>
        <c:majorTickMark val="out"/>
        <c:minorTickMark val="none"/>
        <c:tickLblPos val="nextTo"/>
        <c:crossAx val="807058736"/>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en-001"/>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-0.49589648608579751</c:v>
                </c:pt>
                <c:pt idx="1">
                  <c:v>-0.31838692250247158</c:v>
                </c:pt>
                <c:pt idx="2">
                  <c:v>-0.33070923617966591</c:v>
                </c:pt>
                <c:pt idx="3">
                  <c:v>-0.25741631372135726</c:v>
                </c:pt>
                <c:pt idx="4">
                  <c:v>-1.4077937038900232</c:v>
                </c:pt>
                <c:pt idx="5">
                  <c:v>-8.3087723057120214E-2</c:v>
                </c:pt>
                <c:pt idx="6">
                  <c:v>-0.39627929137584983</c:v>
                </c:pt>
                <c:pt idx="7">
                  <c:v>-0.12343262169206499</c:v>
                </c:pt>
                <c:pt idx="8">
                  <c:v>0.20798750457303802</c:v>
                </c:pt>
                <c:pt idx="9">
                  <c:v>-9.282114951437366E-2</c:v>
                </c:pt>
                <c:pt idx="10">
                  <c:v>-0.29216441526867554</c:v>
                </c:pt>
                <c:pt idx="11">
                  <c:v>-0.37527655678466471</c:v>
                </c:pt>
                <c:pt idx="12">
                  <c:v>3.9580672553122274E-2</c:v>
                </c:pt>
                <c:pt idx="13">
                  <c:v>-7.1983956553376832E-2</c:v>
                </c:pt>
                <c:pt idx="14">
                  <c:v>-0.31751337463196044</c:v>
                </c:pt>
                <c:pt idx="15">
                  <c:v>-0.20234572185383851</c:v>
                </c:pt>
                <c:pt idx="16">
                  <c:v>-0.43909174493743924</c:v>
                </c:pt>
                <c:pt idx="17">
                  <c:v>-0.13094536744778704</c:v>
                </c:pt>
                <c:pt idx="18">
                  <c:v>-7.1956746086206058E-2</c:v>
                </c:pt>
                <c:pt idx="19">
                  <c:v>-0.51860611788479738</c:v>
                </c:pt>
                <c:pt idx="20">
                  <c:v>-0.58208709346401633</c:v>
                </c:pt>
                <c:pt idx="21">
                  <c:v>-4.0375632808209258E-2</c:v>
                </c:pt>
                <c:pt idx="22">
                  <c:v>-0.49502417438333995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96B-497E-A169-D7FAA9D9C55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1.0649398444400566</c:v>
                      </c:pt>
                      <c:pt idx="1">
                        <c:v>1.5787372031111711</c:v>
                      </c:pt>
                      <c:pt idx="2">
                        <c:v>1.220550773827457</c:v>
                      </c:pt>
                      <c:pt idx="3">
                        <c:v>0.72910914216494016</c:v>
                      </c:pt>
                      <c:pt idx="4">
                        <c:v>0.9968226823025812</c:v>
                      </c:pt>
                      <c:pt idx="5">
                        <c:v>1.1250505405283986</c:v>
                      </c:pt>
                      <c:pt idx="6">
                        <c:v>0.91874484762069675</c:v>
                      </c:pt>
                      <c:pt idx="7">
                        <c:v>0.91446282753119268</c:v>
                      </c:pt>
                      <c:pt idx="8">
                        <c:v>3.235488565264204</c:v>
                      </c:pt>
                      <c:pt idx="9">
                        <c:v>1.2878291275872209</c:v>
                      </c:pt>
                      <c:pt idx="10">
                        <c:v>0.85609606376053315</c:v>
                      </c:pt>
                      <c:pt idx="11">
                        <c:v>0.45661876535910784</c:v>
                      </c:pt>
                      <c:pt idx="12">
                        <c:v>1.5122636522911974</c:v>
                      </c:pt>
                      <c:pt idx="13">
                        <c:v>0.71849285955356856</c:v>
                      </c:pt>
                      <c:pt idx="14">
                        <c:v>0.77984168960117384</c:v>
                      </c:pt>
                      <c:pt idx="15">
                        <c:v>2.181929950538315</c:v>
                      </c:pt>
                      <c:pt idx="16">
                        <c:v>0.75034704023201393</c:v>
                      </c:pt>
                      <c:pt idx="17">
                        <c:v>0.9237466978887644</c:v>
                      </c:pt>
                      <c:pt idx="18">
                        <c:v>1.2819392713787157</c:v>
                      </c:pt>
                      <c:pt idx="19">
                        <c:v>0.63315291383031713</c:v>
                      </c:pt>
                      <c:pt idx="20">
                        <c:v>0.80897037133271688</c:v>
                      </c:pt>
                      <c:pt idx="21">
                        <c:v>0.97186855248389459</c:v>
                      </c:pt>
                      <c:pt idx="22">
                        <c:v>3.2890772432740749</c:v>
                      </c:pt>
                    </c:numCache>
                  </c:numRef>
                </c:val>
                <c:extLst>
                  <c:ext xmlns:c16="http://schemas.microsoft.com/office/drawing/2014/chart" uri="{C3380CC4-5D6E-409C-BE32-E72D297353CC}">
                    <c16:uniqueId val="{00000001-996B-497E-A169-D7FAA9D9C551}"/>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56462065491072E-2"/>
          <c:y val="0.38820841760880603"/>
          <c:w val="0.96128707586901785"/>
          <c:h val="4.7064741907261592E-2"/>
        </c:manualLayout>
      </c:layout>
      <c:barChart>
        <c:barDir val="col"/>
        <c:grouping val="clustered"/>
        <c:varyColors val="0"/>
        <c:ser>
          <c:idx val="1"/>
          <c:order val="1"/>
          <c:spPr>
            <a:noFill/>
            <a:ln>
              <a:noFill/>
            </a:ln>
            <a:effectLst/>
          </c:spPr>
          <c:invertIfNegative val="1"/>
          <c:cat>
            <c:strLit>
              <c:ptCount val="4"/>
              <c:pt idx="0">
                <c:v>LARGECAP</c:v>
              </c:pt>
              <c:pt idx="1">
                <c:v>MIDCAP</c:v>
              </c:pt>
              <c:pt idx="2">
                <c:v>SMALLCAP</c:v>
              </c:pt>
              <c:pt idx="3">
                <c:v>PENNY</c:v>
              </c:pt>
            </c:strLit>
          </c:cat>
          <c:val>
            <c:numLit>
              <c:formatCode>General</c:formatCode>
              <c:ptCount val="4"/>
              <c:pt idx="0">
                <c:v>3.8591981406698728E-2</c:v>
              </c:pt>
              <c:pt idx="1">
                <c:v>0.75213046503291503</c:v>
              </c:pt>
              <c:pt idx="2">
                <c:v>1.211592003350338</c:v>
              </c:pt>
              <c:pt idx="3">
                <c:v>0.57632073457756328</c:v>
              </c:pt>
            </c:numLit>
          </c:val>
          <c:extLst>
            <c:ext xmlns:c16="http://schemas.microsoft.com/office/drawing/2014/chart" uri="{C3380CC4-5D6E-409C-BE32-E72D297353CC}">
              <c16:uniqueId val="{00000000-A8EF-40C7-8DC3-04554355D061}"/>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Lit>
                    <c:ptCount val="4"/>
                    <c:pt idx="0">
                      <c:v>LARGECAP</c:v>
                    </c:pt>
                    <c:pt idx="1">
                      <c:v>MIDCAP</c:v>
                    </c:pt>
                    <c:pt idx="2">
                      <c:v>SMALLCAP</c:v>
                    </c:pt>
                    <c:pt idx="3">
                      <c:v>PENNY</c:v>
                    </c:pt>
                  </c:strLit>
                </c:cat>
                <c:val>
                  <c:numLit>
                    <c:formatCode>General</c:formatCode>
                    <c:ptCount val="4"/>
                    <c:pt idx="0">
                      <c:v>0.95754487518650444</c:v>
                    </c:pt>
                    <c:pt idx="1">
                      <c:v>1.205075498180737</c:v>
                    </c:pt>
                    <c:pt idx="2">
                      <c:v>1.203125182449772</c:v>
                    </c:pt>
                    <c:pt idx="3">
                      <c:v>0.88092772204625003</c:v>
                    </c:pt>
                  </c:numLit>
                </c:val>
                <c:extLst>
                  <c:ext xmlns:c16="http://schemas.microsoft.com/office/drawing/2014/chart" uri="{C3380CC4-5D6E-409C-BE32-E72D297353CC}">
                    <c16:uniqueId val="{00000001-A8EF-40C7-8DC3-04554355D061}"/>
                  </c:ext>
                </c:extLst>
              </c15:ser>
            </c15:filteredBarSeries>
          </c:ext>
        </c:extLst>
      </c:barChart>
      <c:catAx>
        <c:axId val="6205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33888193794678E-2"/>
          <c:y val="0.52716028884600419"/>
          <c:w val="0.96113222361241069"/>
          <c:h val="3.2099141790943211E-2"/>
        </c:manualLayout>
      </c:layout>
      <c:barChart>
        <c:barDir val="col"/>
        <c:grouping val="clustered"/>
        <c:varyColors val="0"/>
        <c:ser>
          <c:idx val="1"/>
          <c:order val="1"/>
          <c:spPr>
            <a:noFill/>
            <a:ln>
              <a:noFill/>
            </a:ln>
            <a:effectLst/>
          </c:spPr>
          <c:invertIfNegative val="1"/>
          <c:cat>
            <c:strLit>
              <c:ptCount val="4"/>
              <c:pt idx="0">
                <c:v>Hiệu suất A</c:v>
              </c:pt>
              <c:pt idx="1">
                <c:v>Hiệu suất B</c:v>
              </c:pt>
              <c:pt idx="2">
                <c:v>Hiệu suất C</c:v>
              </c:pt>
              <c:pt idx="3">
                <c:v>Hiệu suất D</c:v>
              </c:pt>
            </c:strLit>
          </c:cat>
          <c:val>
            <c:numLit>
              <c:formatCode>General</c:formatCode>
              <c:ptCount val="4"/>
              <c:pt idx="0">
                <c:v>1.8408075768561809</c:v>
              </c:pt>
              <c:pt idx="1">
                <c:v>0.1520337070397518</c:v>
              </c:pt>
              <c:pt idx="2">
                <c:v>0.73446618069369662</c:v>
              </c:pt>
              <c:pt idx="3">
                <c:v>-8.5245514937658279E-2</c:v>
              </c:pt>
            </c:numLit>
          </c:val>
          <c:extLst>
            <c:ext xmlns:c16="http://schemas.microsoft.com/office/drawing/2014/chart" uri="{C3380CC4-5D6E-409C-BE32-E72D297353CC}">
              <c16:uniqueId val="{00000000-00ED-4BBA-9BB7-6F058FA95DB7}"/>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Lit>
                    <c:ptCount val="4"/>
                    <c:pt idx="0">
                      <c:v>Hiệu suất A</c:v>
                    </c:pt>
                    <c:pt idx="1">
                      <c:v>Hiệu suất B</c:v>
                    </c:pt>
                    <c:pt idx="2">
                      <c:v>Hiệu suất C</c:v>
                    </c:pt>
                    <c:pt idx="3">
                      <c:v>Hiệu suất D</c:v>
                    </c:pt>
                  </c:strLit>
                </c:cat>
                <c:val>
                  <c:numLit>
                    <c:formatCode>General</c:formatCode>
                    <c:ptCount val="4"/>
                    <c:pt idx="0">
                      <c:v>1.2869291812296391</c:v>
                    </c:pt>
                    <c:pt idx="1">
                      <c:v>0.97042337062227491</c:v>
                    </c:pt>
                    <c:pt idx="2">
                      <c:v>0.9661836605442492</c:v>
                    </c:pt>
                    <c:pt idx="3">
                      <c:v>0.9499108239981866</c:v>
                    </c:pt>
                  </c:numLit>
                </c:val>
                <c:extLst>
                  <c:ext xmlns:c16="http://schemas.microsoft.com/office/drawing/2014/chart" uri="{C3380CC4-5D6E-409C-BE32-E72D297353CC}">
                    <c16:uniqueId val="{00000001-00ED-4BBA-9BB7-6F058FA95DB7}"/>
                  </c:ext>
                </c:extLst>
              </c15:ser>
            </c15:filteredBarSeries>
          </c:ext>
        </c:extLst>
      </c:barChart>
      <c:catAx>
        <c:axId val="688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88683872"/>
        <c:crosses val="autoZero"/>
        <c:auto val="1"/>
        <c:lblAlgn val="ctr"/>
        <c:lblOffset val="100"/>
        <c:noMultiLvlLbl val="0"/>
      </c:catAx>
      <c:valAx>
        <c:axId val="688683872"/>
        <c:scaling>
          <c:orientation val="minMax"/>
        </c:scaling>
        <c:delete val="1"/>
        <c:axPos val="l"/>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Lit>
          </c:val>
          <c:extLst>
            <c:ext xmlns:c16="http://schemas.microsoft.com/office/drawing/2014/chart" uri="{C3380CC4-5D6E-409C-BE32-E72D297353CC}">
              <c16:uniqueId val="{00000000-EA31-43F9-A6AE-40249E0536DA}"/>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Lit>
                </c:val>
                <c:extLst>
                  <c:ext xmlns:c16="http://schemas.microsoft.com/office/drawing/2014/chart" uri="{C3380CC4-5D6E-409C-BE32-E72D297353CC}">
                    <c16:uniqueId val="{00000001-EA31-43F9-A6AE-40249E0536DA}"/>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8.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0.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245633</xdr:colOff>
      <xdr:row>1</xdr:row>
      <xdr:rowOff>750448</xdr:rowOff>
    </xdr:to>
    <xdr:pic>
      <xdr:nvPicPr>
        <xdr:cNvPr id="3" name="Picture 2" descr="VietinBank Securities">
          <a:extLst>
            <a:ext uri="{FF2B5EF4-FFF2-40B4-BE49-F238E27FC236}">
              <a16:creationId xmlns:a16="http://schemas.microsoft.com/office/drawing/2014/main" id="{3B90E7E0-5917-419C-8DD5-408DA4A241D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4433"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557074</xdr:colOff>
      <xdr:row>1</xdr:row>
      <xdr:rowOff>747724</xdr:rowOff>
    </xdr:to>
    <xdr:pic>
      <xdr:nvPicPr>
        <xdr:cNvPr id="4" name="Picture 3" descr="VietinBank Securities">
          <a:extLst>
            <a:ext uri="{FF2B5EF4-FFF2-40B4-BE49-F238E27FC236}">
              <a16:creationId xmlns:a16="http://schemas.microsoft.com/office/drawing/2014/main" id="{C1D1CB1A-DE39-41E3-AF63-127AD3E398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97224"/>
          <a:ext cx="2090039" cy="7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5</xdr:col>
      <xdr:colOff>0</xdr:colOff>
      <xdr:row>37</xdr:row>
      <xdr:rowOff>3137</xdr:rowOff>
    </xdr:to>
    <xdr:pic>
      <xdr:nvPicPr>
        <xdr:cNvPr id="9" name="Picture 8">
          <a:extLst>
            <a:ext uri="{FF2B5EF4-FFF2-40B4-BE49-F238E27FC236}">
              <a16:creationId xmlns:a16="http://schemas.microsoft.com/office/drawing/2014/main" id="{D4BC62D6-CAAB-4210-891A-0B03D8A31CEF}"/>
            </a:ext>
          </a:extLst>
        </xdr:cNvPr>
        <xdr:cNvPicPr>
          <a:picLocks noChangeAspect="1"/>
        </xdr:cNvPicPr>
      </xdr:nvPicPr>
      <xdr:blipFill>
        <a:blip xmlns:r="http://schemas.openxmlformats.org/officeDocument/2006/relationships" r:embed="rId2"/>
        <a:stretch>
          <a:fillRect/>
        </a:stretch>
      </xdr:blipFill>
      <xdr:spPr>
        <a:xfrm>
          <a:off x="609600" y="10076329"/>
          <a:ext cx="5100918" cy="2662517"/>
        </a:xfrm>
        <a:prstGeom prst="rect">
          <a:avLst/>
        </a:prstGeom>
      </xdr:spPr>
    </xdr:pic>
    <xdr:clientData/>
  </xdr:twoCellAnchor>
  <xdr:twoCellAnchor editAs="oneCell">
    <xdr:from>
      <xdr:col>4</xdr:col>
      <xdr:colOff>0</xdr:colOff>
      <xdr:row>20</xdr:row>
      <xdr:rowOff>0</xdr:rowOff>
    </xdr:from>
    <xdr:to>
      <xdr:col>8</xdr:col>
      <xdr:colOff>0</xdr:colOff>
      <xdr:row>23</xdr:row>
      <xdr:rowOff>0</xdr:rowOff>
    </xdr:to>
    <xdr:pic>
      <xdr:nvPicPr>
        <xdr:cNvPr id="2" name="Picture 1">
          <a:extLst>
            <a:ext uri="{FF2B5EF4-FFF2-40B4-BE49-F238E27FC236}">
              <a16:creationId xmlns:a16="http://schemas.microsoft.com/office/drawing/2014/main" id="{53487C24-0734-4256-9ABB-F4C7DA9968B8}"/>
            </a:ext>
          </a:extLst>
        </xdr:cNvPr>
        <xdr:cNvPicPr>
          <a:picLocks noChangeAspect="1"/>
        </xdr:cNvPicPr>
      </xdr:nvPicPr>
      <xdr:blipFill>
        <a:blip xmlns:r="http://schemas.openxmlformats.org/officeDocument/2006/relationships" r:embed="rId3"/>
        <a:stretch>
          <a:fillRect/>
        </a:stretch>
      </xdr:blipFill>
      <xdr:spPr>
        <a:xfrm>
          <a:off x="4175760" y="4815840"/>
          <a:ext cx="6126480" cy="1539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71717</xdr:colOff>
      <xdr:row>30</xdr:row>
      <xdr:rowOff>24204</xdr:rowOff>
    </xdr:from>
    <xdr:to>
      <xdr:col>11</xdr:col>
      <xdr:colOff>824753</xdr:colOff>
      <xdr:row>42</xdr:row>
      <xdr:rowOff>68579</xdr:rowOff>
    </xdr:to>
    <xdr:graphicFrame macro="">
      <xdr:nvGraphicFramePr>
        <xdr:cNvPr id="5" name="Chart 4">
          <a:extLst>
            <a:ext uri="{FF2B5EF4-FFF2-40B4-BE49-F238E27FC236}">
              <a16:creationId xmlns:a16="http://schemas.microsoft.com/office/drawing/2014/main" id="{02F2F3C3-DA9A-4C1E-82DD-71B5C45E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46</xdr:row>
      <xdr:rowOff>15240</xdr:rowOff>
    </xdr:from>
    <xdr:to>
      <xdr:col>11</xdr:col>
      <xdr:colOff>860612</xdr:colOff>
      <xdr:row>58</xdr:row>
      <xdr:rowOff>45720</xdr:rowOff>
    </xdr:to>
    <xdr:graphicFrame macro="">
      <xdr:nvGraphicFramePr>
        <xdr:cNvPr id="6" name="Chart 5">
          <a:extLst>
            <a:ext uri="{FF2B5EF4-FFF2-40B4-BE49-F238E27FC236}">
              <a16:creationId xmlns:a16="http://schemas.microsoft.com/office/drawing/2014/main" id="{AB63CD06-6858-4150-BED0-F84E6F78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2</xdr:col>
      <xdr:colOff>1012115</xdr:colOff>
      <xdr:row>1</xdr:row>
      <xdr:rowOff>750448</xdr:rowOff>
    </xdr:to>
    <xdr:pic>
      <xdr:nvPicPr>
        <xdr:cNvPr id="7" name="Picture 6" descr="VietinBank Securities">
          <a:extLst>
            <a:ext uri="{FF2B5EF4-FFF2-40B4-BE49-F238E27FC236}">
              <a16:creationId xmlns:a16="http://schemas.microsoft.com/office/drawing/2014/main" id="{FC336969-3E4D-44B9-9C46-A6A83B63915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98120"/>
          <a:ext cx="208653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xdr:rowOff>
    </xdr:from>
    <xdr:to>
      <xdr:col>7</xdr:col>
      <xdr:colOff>0</xdr:colOff>
      <xdr:row>12</xdr:row>
      <xdr:rowOff>0</xdr:rowOff>
    </xdr:to>
    <xdr:pic>
      <xdr:nvPicPr>
        <xdr:cNvPr id="3" name="Picture 2">
          <a:extLst>
            <a:ext uri="{FF2B5EF4-FFF2-40B4-BE49-F238E27FC236}">
              <a16:creationId xmlns:a16="http://schemas.microsoft.com/office/drawing/2014/main" id="{E847AAD4-8650-45BF-B5FF-247C33DDFA11}"/>
            </a:ext>
          </a:extLst>
        </xdr:cNvPr>
        <xdr:cNvPicPr>
          <a:picLocks noChangeAspect="1"/>
        </xdr:cNvPicPr>
      </xdr:nvPicPr>
      <xdr:blipFill>
        <a:blip xmlns:r="http://schemas.openxmlformats.org/officeDocument/2006/relationships" r:embed="rId4"/>
        <a:stretch>
          <a:fillRect/>
        </a:stretch>
      </xdr:blipFill>
      <xdr:spPr>
        <a:xfrm>
          <a:off x="609600" y="2758441"/>
          <a:ext cx="6103620" cy="35128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497542</xdr:colOff>
      <xdr:row>29</xdr:row>
      <xdr:rowOff>1793403</xdr:rowOff>
    </xdr:from>
    <xdr:to>
      <xdr:col>14</xdr:col>
      <xdr:colOff>26894</xdr:colOff>
      <xdr:row>34</xdr:row>
      <xdr:rowOff>0</xdr:rowOff>
    </xdr:to>
    <xdr:graphicFrame macro="">
      <xdr:nvGraphicFramePr>
        <xdr:cNvPr id="10" name="Chart 9">
          <a:extLst>
            <a:ext uri="{FF2B5EF4-FFF2-40B4-BE49-F238E27FC236}">
              <a16:creationId xmlns:a16="http://schemas.microsoft.com/office/drawing/2014/main" id="{00EE2618-4724-49F9-B12A-7C03A2B1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7</xdr:col>
      <xdr:colOff>0</xdr:colOff>
      <xdr:row>26</xdr:row>
      <xdr:rowOff>0</xdr:rowOff>
    </xdr:to>
    <xdr:graphicFrame macro="">
      <xdr:nvGraphicFramePr>
        <xdr:cNvPr id="4" name="Chart 3">
          <a:extLst>
            <a:ext uri="{FF2B5EF4-FFF2-40B4-BE49-F238E27FC236}">
              <a16:creationId xmlns:a16="http://schemas.microsoft.com/office/drawing/2014/main" id="{88568C2F-7448-43DC-9F9C-3AA0DB18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3</xdr:col>
      <xdr:colOff>76071</xdr:colOff>
      <xdr:row>1</xdr:row>
      <xdr:rowOff>746358</xdr:rowOff>
    </xdr:to>
    <xdr:pic>
      <xdr:nvPicPr>
        <xdr:cNvPr id="6" name="Picture 5" descr="VietinBank Securities">
          <a:extLst>
            <a:ext uri="{FF2B5EF4-FFF2-40B4-BE49-F238E27FC236}">
              <a16:creationId xmlns:a16="http://schemas.microsoft.com/office/drawing/2014/main" id="{C5721DD5-2788-4EAE-951D-CB3C0A46C069}"/>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79294"/>
          <a:ext cx="2128989" cy="74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517071</xdr:colOff>
      <xdr:row>9</xdr:row>
      <xdr:rowOff>67234</xdr:rowOff>
    </xdr:from>
    <xdr:to>
      <xdr:col>8</xdr:col>
      <xdr:colOff>353785</xdr:colOff>
      <xdr:row>17</xdr:row>
      <xdr:rowOff>112058</xdr:rowOff>
    </xdr:to>
    <xdr:graphicFrame macro="">
      <xdr:nvGraphicFramePr>
        <xdr:cNvPr id="5" name="Chart 4">
          <a:extLst>
            <a:ext uri="{FF2B5EF4-FFF2-40B4-BE49-F238E27FC236}">
              <a16:creationId xmlns:a16="http://schemas.microsoft.com/office/drawing/2014/main" id="{604D098B-1ABF-4213-B33E-4573E58C9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515471</xdr:colOff>
      <xdr:row>29</xdr:row>
      <xdr:rowOff>0</xdr:rowOff>
    </xdr:from>
    <xdr:to>
      <xdr:col>14</xdr:col>
      <xdr:colOff>44823</xdr:colOff>
      <xdr:row>29</xdr:row>
      <xdr:rowOff>2196353</xdr:rowOff>
    </xdr:to>
    <xdr:graphicFrame macro="">
      <xdr:nvGraphicFramePr>
        <xdr:cNvPr id="11" name="Chart 10">
          <a:extLst>
            <a:ext uri="{FF2B5EF4-FFF2-40B4-BE49-F238E27FC236}">
              <a16:creationId xmlns:a16="http://schemas.microsoft.com/office/drawing/2014/main" id="{93043E59-A5C6-40FB-AF36-52F0696F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250115</xdr:colOff>
      <xdr:row>1</xdr:row>
      <xdr:rowOff>750448</xdr:rowOff>
    </xdr:to>
    <xdr:pic>
      <xdr:nvPicPr>
        <xdr:cNvPr id="3" name="Picture 2" descr="VietinBank Securities">
          <a:extLst>
            <a:ext uri="{FF2B5EF4-FFF2-40B4-BE49-F238E27FC236}">
              <a16:creationId xmlns:a16="http://schemas.microsoft.com/office/drawing/2014/main" id="{E47ADDFD-5BC5-45FB-9E96-09226E3AB0F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891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7</xdr:col>
      <xdr:colOff>0</xdr:colOff>
      <xdr:row>12</xdr:row>
      <xdr:rowOff>0</xdr:rowOff>
    </xdr:to>
    <xdr:pic>
      <xdr:nvPicPr>
        <xdr:cNvPr id="4" name="Picture 3" descr="Các cổ phiếu thanh khoản cao nhất sáng nay hiện diện nhiều mã chứng khoán.">
          <a:extLst>
            <a:ext uri="{FF2B5EF4-FFF2-40B4-BE49-F238E27FC236}">
              <a16:creationId xmlns:a16="http://schemas.microsoft.com/office/drawing/2014/main" id="{54D6016A-8793-40AA-9FCF-E1F144674F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34235"/>
          <a:ext cx="4957482" cy="2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57</xdr:row>
      <xdr:rowOff>1899746</xdr:rowOff>
    </xdr:from>
    <xdr:to>
      <xdr:col>14</xdr:col>
      <xdr:colOff>592372</xdr:colOff>
      <xdr:row>58</xdr:row>
      <xdr:rowOff>112119</xdr:rowOff>
    </xdr:to>
    <xdr:graphicFrame macro="">
      <xdr:nvGraphicFramePr>
        <xdr:cNvPr id="17" name="Chart 16">
          <a:extLst>
            <a:ext uri="{FF2B5EF4-FFF2-40B4-BE49-F238E27FC236}">
              <a16:creationId xmlns:a16="http://schemas.microsoft.com/office/drawing/2014/main" id="{44AA8161-230F-4B18-8508-56FEE4B8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1785260</xdr:rowOff>
    </xdr:from>
    <xdr:to>
      <xdr:col>7</xdr:col>
      <xdr:colOff>712114</xdr:colOff>
      <xdr:row>58</xdr:row>
      <xdr:rowOff>0</xdr:rowOff>
    </xdr:to>
    <xdr:graphicFrame macro="">
      <xdr:nvGraphicFramePr>
        <xdr:cNvPr id="16" name="Chart 15">
          <a:extLst>
            <a:ext uri="{FF2B5EF4-FFF2-40B4-BE49-F238E27FC236}">
              <a16:creationId xmlns:a16="http://schemas.microsoft.com/office/drawing/2014/main" id="{6252EE6C-A9F7-4290-B64E-12290C0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2035626</xdr:rowOff>
    </xdr:from>
    <xdr:to>
      <xdr:col>15</xdr:col>
      <xdr:colOff>0</xdr:colOff>
      <xdr:row>64</xdr:row>
      <xdr:rowOff>0</xdr:rowOff>
    </xdr:to>
    <xdr:graphicFrame macro="">
      <xdr:nvGraphicFramePr>
        <xdr:cNvPr id="23" name="Chart 22">
          <a:extLst>
            <a:ext uri="{FF2B5EF4-FFF2-40B4-BE49-F238E27FC236}">
              <a16:creationId xmlns:a16="http://schemas.microsoft.com/office/drawing/2014/main" id="{DB85FDFD-431E-4BF1-B2D9-C3F61C1C3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49</xdr:row>
      <xdr:rowOff>134464</xdr:rowOff>
    </xdr:from>
    <xdr:to>
      <xdr:col>15</xdr:col>
      <xdr:colOff>0</xdr:colOff>
      <xdr:row>52</xdr:row>
      <xdr:rowOff>205627</xdr:rowOff>
    </xdr:to>
    <xdr:graphicFrame macro="">
      <xdr:nvGraphicFramePr>
        <xdr:cNvPr id="20" name="Chart 19">
          <a:extLst>
            <a:ext uri="{FF2B5EF4-FFF2-40B4-BE49-F238E27FC236}">
              <a16:creationId xmlns:a16="http://schemas.microsoft.com/office/drawing/2014/main" id="{38AF4E7D-479A-4D4F-A338-0935F6DF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38</xdr:row>
      <xdr:rowOff>134467</xdr:rowOff>
    </xdr:from>
    <xdr:to>
      <xdr:col>15</xdr:col>
      <xdr:colOff>0</xdr:colOff>
      <xdr:row>42</xdr:row>
      <xdr:rowOff>0</xdr:rowOff>
    </xdr:to>
    <xdr:graphicFrame macro="">
      <xdr:nvGraphicFramePr>
        <xdr:cNvPr id="19" name="Chart 18">
          <a:extLst>
            <a:ext uri="{FF2B5EF4-FFF2-40B4-BE49-F238E27FC236}">
              <a16:creationId xmlns:a16="http://schemas.microsoft.com/office/drawing/2014/main" id="{0ECC6BFC-8E97-473B-899F-3BB1DF69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5603</xdr:rowOff>
    </xdr:from>
    <xdr:to>
      <xdr:col>15</xdr:col>
      <xdr:colOff>0</xdr:colOff>
      <xdr:row>29</xdr:row>
      <xdr:rowOff>1</xdr:rowOff>
    </xdr:to>
    <xdr:graphicFrame macro="">
      <xdr:nvGraphicFramePr>
        <xdr:cNvPr id="2" name="Chart 1">
          <a:extLst>
            <a:ext uri="{FF2B5EF4-FFF2-40B4-BE49-F238E27FC236}">
              <a16:creationId xmlns:a16="http://schemas.microsoft.com/office/drawing/2014/main" id="{A068207E-A0FE-44A1-92AF-20E2F171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33</xdr:row>
      <xdr:rowOff>212911</xdr:rowOff>
    </xdr:from>
    <xdr:to>
      <xdr:col>15</xdr:col>
      <xdr:colOff>0</xdr:colOff>
      <xdr:row>40</xdr:row>
      <xdr:rowOff>17929</xdr:rowOff>
    </xdr:to>
    <xdr:graphicFrame macro="">
      <xdr:nvGraphicFramePr>
        <xdr:cNvPr id="4" name="Chart 3">
          <a:extLst>
            <a:ext uri="{FF2B5EF4-FFF2-40B4-BE49-F238E27FC236}">
              <a16:creationId xmlns:a16="http://schemas.microsoft.com/office/drawing/2014/main" id="{806A1DEC-9010-4B00-92C4-6A9BFC6A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61</xdr:row>
      <xdr:rowOff>0</xdr:rowOff>
    </xdr:from>
    <xdr:to>
      <xdr:col>15</xdr:col>
      <xdr:colOff>0</xdr:colOff>
      <xdr:row>62</xdr:row>
      <xdr:rowOff>3809</xdr:rowOff>
    </xdr:to>
    <xdr:graphicFrame macro="">
      <xdr:nvGraphicFramePr>
        <xdr:cNvPr id="5" name="Chart 4">
          <a:extLst>
            <a:ext uri="{FF2B5EF4-FFF2-40B4-BE49-F238E27FC236}">
              <a16:creationId xmlns:a16="http://schemas.microsoft.com/office/drawing/2014/main" id="{8788C12A-AEF3-4DA5-85A6-4A232A17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57</xdr:row>
      <xdr:rowOff>1</xdr:rowOff>
    </xdr:from>
    <xdr:to>
      <xdr:col>7</xdr:col>
      <xdr:colOff>712114</xdr:colOff>
      <xdr:row>57</xdr:row>
      <xdr:rowOff>2088001</xdr:rowOff>
    </xdr:to>
    <xdr:graphicFrame macro="">
      <xdr:nvGraphicFramePr>
        <xdr:cNvPr id="6" name="Chart 5">
          <a:extLst>
            <a:ext uri="{FF2B5EF4-FFF2-40B4-BE49-F238E27FC236}">
              <a16:creationId xmlns:a16="http://schemas.microsoft.com/office/drawing/2014/main" id="{98CFB5F3-B41A-4C60-8471-6681B1AF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56</xdr:row>
      <xdr:rowOff>210093</xdr:rowOff>
    </xdr:from>
    <xdr:to>
      <xdr:col>14</xdr:col>
      <xdr:colOff>592372</xdr:colOff>
      <xdr:row>57</xdr:row>
      <xdr:rowOff>2080379</xdr:rowOff>
    </xdr:to>
    <xdr:graphicFrame macro="">
      <xdr:nvGraphicFramePr>
        <xdr:cNvPr id="7" name="Chart 6">
          <a:extLst>
            <a:ext uri="{FF2B5EF4-FFF2-40B4-BE49-F238E27FC236}">
              <a16:creationId xmlns:a16="http://schemas.microsoft.com/office/drawing/2014/main" id="{E3965B05-D215-467A-ADE5-D882B06F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45</xdr:row>
      <xdr:rowOff>0</xdr:rowOff>
    </xdr:from>
    <xdr:to>
      <xdr:col>15</xdr:col>
      <xdr:colOff>0</xdr:colOff>
      <xdr:row>51</xdr:row>
      <xdr:rowOff>17929</xdr:rowOff>
    </xdr:to>
    <xdr:graphicFrame macro="">
      <xdr:nvGraphicFramePr>
        <xdr:cNvPr id="18" name="Chart 17">
          <a:extLst>
            <a:ext uri="{FF2B5EF4-FFF2-40B4-BE49-F238E27FC236}">
              <a16:creationId xmlns:a16="http://schemas.microsoft.com/office/drawing/2014/main" id="{5897DEE9-3904-4D0F-8474-D986B77A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1</xdr:row>
      <xdr:rowOff>0</xdr:rowOff>
    </xdr:from>
    <xdr:to>
      <xdr:col>2</xdr:col>
      <xdr:colOff>950564</xdr:colOff>
      <xdr:row>1</xdr:row>
      <xdr:rowOff>749087</xdr:rowOff>
    </xdr:to>
    <xdr:pic>
      <xdr:nvPicPr>
        <xdr:cNvPr id="15" name="Picture 14" descr="VietinBank Securities">
          <a:extLst>
            <a:ext uri="{FF2B5EF4-FFF2-40B4-BE49-F238E27FC236}">
              <a16:creationId xmlns:a16="http://schemas.microsoft.com/office/drawing/2014/main" id="{FABE830C-07D8-4C53-B103-66444F19A8C4}"/>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9538" b="34519"/>
        <a:stretch/>
      </xdr:blipFill>
      <xdr:spPr bwMode="auto">
        <a:xfrm>
          <a:off x="609600" y="197224"/>
          <a:ext cx="2098046" cy="749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537882</xdr:colOff>
      <xdr:row>11</xdr:row>
      <xdr:rowOff>44825</xdr:rowOff>
    </xdr:from>
    <xdr:to>
      <xdr:col>4</xdr:col>
      <xdr:colOff>545153</xdr:colOff>
      <xdr:row>13</xdr:row>
      <xdr:rowOff>1</xdr:rowOff>
    </xdr:to>
    <xdr:graphicFrame macro="">
      <xdr:nvGraphicFramePr>
        <xdr:cNvPr id="3" name="Chart 2">
          <a:extLst>
            <a:ext uri="{FF2B5EF4-FFF2-40B4-BE49-F238E27FC236}">
              <a16:creationId xmlns:a16="http://schemas.microsoft.com/office/drawing/2014/main" id="{F1075127-5A44-49C7-A436-483AA1B8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795616</xdr:colOff>
      <xdr:row>11</xdr:row>
      <xdr:rowOff>44823</xdr:rowOff>
    </xdr:from>
    <xdr:to>
      <xdr:col>9</xdr:col>
      <xdr:colOff>578769</xdr:colOff>
      <xdr:row>13</xdr:row>
      <xdr:rowOff>1</xdr:rowOff>
    </xdr:to>
    <xdr:graphicFrame macro="">
      <xdr:nvGraphicFramePr>
        <xdr:cNvPr id="8" name="Chart 7">
          <a:extLst>
            <a:ext uri="{FF2B5EF4-FFF2-40B4-BE49-F238E27FC236}">
              <a16:creationId xmlns:a16="http://schemas.microsoft.com/office/drawing/2014/main" id="{F2F43DEB-97B3-499A-801E-21555488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761104</xdr:colOff>
      <xdr:row>11</xdr:row>
      <xdr:rowOff>56029</xdr:rowOff>
    </xdr:from>
    <xdr:to>
      <xdr:col>15</xdr:col>
      <xdr:colOff>51198</xdr:colOff>
      <xdr:row>13</xdr:row>
      <xdr:rowOff>0</xdr:rowOff>
    </xdr:to>
    <xdr:graphicFrame macro="">
      <xdr:nvGraphicFramePr>
        <xdr:cNvPr id="11" name="Chart 10">
          <a:extLst>
            <a:ext uri="{FF2B5EF4-FFF2-40B4-BE49-F238E27FC236}">
              <a16:creationId xmlns:a16="http://schemas.microsoft.com/office/drawing/2014/main" id="{A203F934-3BBC-4F49-8B49-1D6999B6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17B1E9-E3EC-45D9-BC1F-F995E397CBDB}" autoFormatId="16" applyNumberFormats="0" applyBorderFormats="0" applyFontFormats="0" applyPatternFormats="0" applyAlignmentFormats="0" applyWidthHeightFormats="0">
  <queryTableRefresh nextId="9">
    <queryTableFields count="8">
      <queryTableField id="1" name="index" tableColumnId="1"/>
      <queryTableField id="2" name="close" tableColumnId="2"/>
      <queryTableField id="3" name="volume" tableColumnId="3"/>
      <queryTableField id="4" name="pct_change" tableColumnId="4"/>
      <queryTableField id="5" name="value_change" tableColumnId="5"/>
      <queryTableField id="6" name="pct_5" tableColumnId="6"/>
      <queryTableField id="7" name="pct_20" tableColumnId="7"/>
      <queryTableField id="8" name="pct_60"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07B78F1D-0144-4B56-81AB-BA3CD2170D90}" autoFormatId="16" applyNumberFormats="0" applyBorderFormats="0" applyFontFormats="0" applyPatternFormats="0" applyAlignmentFormats="0" applyWidthHeightFormats="0">
  <queryTableRefresh nextId="6">
    <queryTableFields count="5">
      <queryTableField id="1" name="type" tableColumnId="1"/>
      <queryTableField id="2" name="KLGD_NN" tableColumnId="2"/>
      <queryTableField id="3" name="GTGD_NN" tableColumnId="3"/>
      <queryTableField id="4" name="KLGD_TD" tableColumnId="4"/>
      <queryTableField id="5" name="GTGD_TD"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3" xr16:uid="{17733380-5CEF-4FEB-BB3F-73E96E58395C}" autoFormatId="16" applyNumberFormats="0" applyBorderFormats="0" applyFontFormats="0" applyPatternFormats="0" applyAlignmentFormats="0" applyWidthHeightFormats="0">
  <queryTableRefresh nextId="11">
    <queryTableFields count="10">
      <queryTableField id="1" name="date" tableColumnId="1"/>
      <queryTableField id="2" name="sell_volume" tableColumnId="2"/>
      <queryTableField id="3" name="buy_volume" tableColumnId="3"/>
      <queryTableField id="4" name="sell_value" tableColumnId="4"/>
      <queryTableField id="5" name="buy_value" tableColumnId="5"/>
      <queryTableField id="6" name="net_volume" tableColumnId="6"/>
      <queryTableField id="7" name="net_value" tableColumnId="7"/>
      <queryTableField id="8" name="type" tableColumnId="8"/>
      <queryTableField id="9" name="ticker" tableColumnId="9"/>
      <queryTableField id="10" name="luy_k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4" xr16:uid="{84342167-C376-4D4B-B0FC-FBC51176FB05}" autoFormatId="16" applyNumberFormats="0" applyBorderFormats="0" applyFontFormats="0" applyPatternFormats="0" applyAlignmentFormats="0" applyWidthHeightFormats="0">
  <queryTableRefresh nextId="4">
    <queryTableFields count="3">
      <queryTableField id="1" name="date" tableColumnId="1"/>
      <queryTableField id="2" name="NN" tableColumnId="2"/>
      <queryTableField id="3" name="TD"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4" connectionId="5" xr16:uid="{AC8CAEA8-362C-491D-B96A-CF9E9DDE874E}" autoFormatId="16" applyNumberFormats="0" applyBorderFormats="0" applyFontFormats="0" applyPatternFormats="0" applyAlignmentFormats="0" applyWidthHeightFormats="0">
  <queryTableRefresh nextId="24">
    <queryTableFields count="21">
      <queryTableField id="22" name="date" tableColumnId="1"/>
      <queryTableField id="2" name="HNX30_close" tableColumnId="2"/>
      <queryTableField id="3" name="HNX30_vol" tableColumnId="3"/>
      <queryTableField id="4" name="HNXINDEX_close" tableColumnId="4"/>
      <queryTableField id="5" name="HNXINDEX_vol" tableColumnId="5"/>
      <queryTableField id="6" name="UPINDEX_close" tableColumnId="6"/>
      <queryTableField id="7" name="UPINDEX_vol" tableColumnId="7"/>
      <queryTableField id="8" name="VN30_close" tableColumnId="8"/>
      <queryTableField id="9" name="VN30_vol" tableColumnId="9"/>
      <queryTableField id="10" name="VNINDEX_close" tableColumnId="10"/>
      <queryTableField id="11" name="VNINDEX_vol" tableColumnId="11"/>
      <queryTableField id="12" name="VNXALL_close" tableColumnId="12"/>
      <queryTableField id="13" name="VNXALL_vol" tableColumnId="13"/>
      <queryTableField id="14" name="VN30F1M_close" tableColumnId="14"/>
      <queryTableField id="15" name="VN30F1M_vol" tableColumnId="15"/>
      <queryTableField id="16" name="VN30F1Q_close" tableColumnId="16"/>
      <queryTableField id="17" name="VN30F1Q_vol" tableColumnId="17"/>
      <queryTableField id="18" name="VN30F2M_close" tableColumnId="18"/>
      <queryTableField id="19" name="VN30F2M_vol" tableColumnId="19"/>
      <queryTableField id="20" name="VN30F2Q_close" tableColumnId="20"/>
      <queryTableField id="21" name="VN30F2Q_vol"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521C788D-54BE-4CC8-8BE2-2189754FB8DB}" autoFormatId="16" applyNumberFormats="0" applyBorderFormats="0" applyFontFormats="0" applyPatternFormats="0" applyAlignmentFormats="0" applyWidthHeightFormats="0">
  <queryTableRefresh nextId="3">
    <queryTableFields count="2">
      <queryTableField id="1" name="index" tableColumnId="1"/>
      <queryTableField id="2" name="val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179BA9CA-84B0-4A05-BFFA-4868BAFADD45}" autoFormatId="16" applyNumberFormats="0" applyBorderFormats="0" applyFontFormats="0" applyPatternFormats="0" applyAlignmentFormats="0" applyWidthHeightFormats="0">
  <queryTableRefresh nextId="5">
    <queryTableFields count="4">
      <queryTableField id="1" name="name" tableColumnId="1"/>
      <queryTableField id="2" name="count" tableColumnId="2"/>
      <queryTableField id="3" name="volum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8" xr16:uid="{17F06975-67AE-4DA5-A4DE-9D63667CE18E}" autoFormatId="16" applyNumberFormats="0" applyBorderFormats="0" applyFontFormats="0" applyPatternFormats="0" applyAlignmentFormats="0" applyWidthHeightFormats="0">
  <queryTableRefresh nextId="10">
    <queryTableFields count="9">
      <queryTableField id="1" name="name" tableColumnId="1"/>
      <queryTableField id="2" name="liquidity" tableColumnId="2"/>
      <queryTableField id="3" name="score" tableColumnId="3"/>
      <queryTableField id="4" name="score_t5" tableColumnId="4"/>
      <queryTableField id="5" name="rank" tableColumnId="5"/>
      <queryTableField id="6" name="liquid_state" tableColumnId="6"/>
      <queryTableField id="7" name="order" tableColumnId="7"/>
      <queryTableField id="8" name="group" tableColumnId="8"/>
      <queryTableField id="9" name="industry_rank"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9" xr16:uid="{01C07112-15B5-4AD8-8E0F-D502F431C49A}" autoFormatId="16" applyNumberFormats="0" applyBorderFormats="0" applyFontFormats="0" applyPatternFormats="0" applyAlignmentFormats="0" applyWidthHeightFormats="0">
  <queryTableRefresh nextId="3">
    <queryTableFields count="2">
      <queryTableField id="1" name="last_ratio" tableColumnId="1"/>
      <queryTableField id="2" name="last_sentime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8" connectionId="10" xr16:uid="{486B6E63-172E-4A68-9597-B106A128FD38}" autoFormatId="16" applyNumberFormats="0" applyBorderFormats="0" applyFontFormats="0" applyPatternFormats="0" applyAlignmentFormats="0" applyWidthHeightFormats="0">
  <queryTableRefresh nextId="10">
    <queryTableFields count="9">
      <queryTableField id="1" name="stock" tableColumnId="1"/>
      <queryTableField id="2" name="industry_name" tableColumnId="2"/>
      <queryTableField id="3" name="industry_perform" tableColumnId="3"/>
      <queryTableField id="4" name="marketcap_group" tableColumnId="4"/>
      <queryTableField id="5" name="close" tableColumnId="5"/>
      <queryTableField id="6" name="price_change" tableColumnId="6"/>
      <queryTableField id="7" name="t0_score" tableColumnId="7"/>
      <queryTableField id="8" name="liquid_ratio" tableColumnId="8"/>
      <queryTableField id="9" name="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connectionId="11" xr16:uid="{E0E06A7E-1319-4087-BC00-A94C4FD0DB3D}" autoFormatId="16" applyNumberFormats="0" applyBorderFormats="0" applyFontFormats="0" applyPatternFormats="0" applyAlignmentFormats="0" applyWidthHeightFormats="0">
  <queryTableRefresh nextId="11">
    <queryTableFields count="10">
      <queryTableField id="1" name="stock" tableColumnId="1"/>
      <queryTableField id="2" name="date" tableColumnId="2"/>
      <queryTableField id="3" name="open" tableColumnId="3"/>
      <queryTableField id="4" name="high" tableColumnId="4"/>
      <queryTableField id="5" name="low" tableColumnId="5"/>
      <queryTableField id="6" name="close" tableColumnId="6"/>
      <queryTableField id="7" name="volume" tableColumnId="7"/>
      <queryTableField id="8" name="change_value" tableColumnId="8"/>
      <queryTableField id="9" name="change_percent" tableColumnId="9"/>
      <queryTableField id="10" name="value_traded"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0" connectionId="12" xr16:uid="{F4CF1634-B49D-4938-9150-47C530E7C264}" autoFormatId="16" applyNumberFormats="0" applyBorderFormats="0" applyFontFormats="0" applyPatternFormats="0" applyAlignmentFormats="0" applyWidthHeightFormats="0">
  <queryTableRefresh nextId="8">
    <queryTableFields count="7">
      <queryTableField id="1" name="Ngày" tableColumnId="1"/>
      <queryTableField id="2" name="Tuần" tableColumnId="2"/>
      <queryTableField id="3" name="Tháng" tableColumnId="3"/>
      <queryTableField id="4" name="Quý" tableColumnId="4"/>
      <queryTableField id="5" name="Bán niên" tableColumnId="5"/>
      <queryTableField id="6" name="1 Năm" tableColumnId="6"/>
      <queryTableField id="7" name="2 Năm"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1" connectionId="13" xr16:uid="{686988B4-7629-4B34-913F-C8D7D8BE429D}" autoFormatId="16" applyNumberFormats="0" applyBorderFormats="0" applyFontFormats="0" applyPatternFormats="0" applyAlignmentFormats="0" applyWidthHeightFormats="0">
  <queryTableRefresh nextId="5">
    <queryTableFields count="4">
      <queryTableField id="1" name="date" tableColumnId="1"/>
      <queryTableField id="2" name="nn_value" tableColumnId="2"/>
      <queryTableField id="3" name="td_value" tableColumnId="3"/>
      <queryTableField id="4" name="i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41D27-7E27-474E-BF03-DE44160D3181}" name="data_1" displayName="data_1" ref="A1:H46" tableType="queryTable" totalsRowShown="0">
  <autoFilter ref="A1:H46" xr:uid="{77141D27-7E27-474E-BF03-DE44160D3181}"/>
  <tableColumns count="8">
    <tableColumn id="1" xr3:uid="{7198622B-5423-4E61-AB94-56E7A4B52A6F}" uniqueName="1" name="index" queryTableFieldId="1" dataDxfId="88"/>
    <tableColumn id="2" xr3:uid="{2A8EE474-BBE4-40CD-96D4-8AE797811B6A}" uniqueName="2" name="close" queryTableFieldId="2"/>
    <tableColumn id="3" xr3:uid="{C3C99489-BB18-4942-894B-35B4A22ABFC2}" uniqueName="3" name="volume" queryTableFieldId="3"/>
    <tableColumn id="4" xr3:uid="{965EAE42-08F9-4D10-A459-EA598FEB7B47}" uniqueName="4" name="pct_change" queryTableFieldId="4"/>
    <tableColumn id="5" xr3:uid="{B4712144-080A-47F2-A55D-B95FA36D0B48}" uniqueName="5" name="value_change" queryTableFieldId="5"/>
    <tableColumn id="6" xr3:uid="{6119018F-4D47-424A-B4CD-FD0809466DE6}" uniqueName="6" name="pct_5" queryTableFieldId="6"/>
    <tableColumn id="7" xr3:uid="{D7545330-84B6-4552-9146-11A8ED87F640}" uniqueName="7" name="pct_20" queryTableFieldId="7"/>
    <tableColumn id="8" xr3:uid="{B3A187D9-9BE4-41AA-AAD4-E9F558713AD4}" uniqueName="8" name="pct_60"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38A0D-5D7E-4863-96A3-F8D373335D14}" name="data_10" displayName="data_10" ref="A1:E4" tableType="queryTable" totalsRowShown="0">
  <autoFilter ref="A1:E4" xr:uid="{DE938A0D-5D7E-4863-96A3-F8D373335D14}"/>
  <tableColumns count="5">
    <tableColumn id="1" xr3:uid="{C4669984-AFF7-4E0E-ADA8-245D159E0AF6}" uniqueName="1" name="type" queryTableFieldId="1" dataDxfId="74"/>
    <tableColumn id="2" xr3:uid="{DFA38B3F-1494-4B24-B96D-633CE5C88B34}" uniqueName="2" name="KLGD_NN" queryTableFieldId="2"/>
    <tableColumn id="3" xr3:uid="{D73C7F05-A6A8-48CE-94B1-64C99B80309D}" uniqueName="3" name="GTGD_NN" queryTableFieldId="3"/>
    <tableColumn id="4" xr3:uid="{6FB10286-E940-48D0-8FE0-2C79365629B7}" uniqueName="4" name="KLGD_TD" queryTableFieldId="4"/>
    <tableColumn id="5" xr3:uid="{E8DF780D-3CD9-44B2-922C-B766D4C33ED6}" uniqueName="5" name="GTGD_TD"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A51D3F-BB25-49B1-9F1E-F2AADC6DEBC9}" name="data_11" displayName="data_11" ref="A1:J5" tableType="queryTable" totalsRowShown="0">
  <autoFilter ref="A1:J5" xr:uid="{4CA51D3F-BB25-49B1-9F1E-F2AADC6DEBC9}"/>
  <tableColumns count="10">
    <tableColumn id="1" xr3:uid="{CC80038B-D576-4E9D-B13C-08B3E049CF04}" uniqueName="1" name="date" queryTableFieldId="1" dataDxfId="2"/>
    <tableColumn id="2" xr3:uid="{34819CA8-8E6F-432D-BF43-753313AA43E0}" uniqueName="2" name="sell_volume" queryTableFieldId="2"/>
    <tableColumn id="3" xr3:uid="{6A8B38C1-DC92-408C-A08F-23E38A98C6EC}" uniqueName="3" name="buy_volume" queryTableFieldId="3"/>
    <tableColumn id="4" xr3:uid="{DC03DB59-C4CD-45A4-8196-05AA7DA6559D}" uniqueName="4" name="sell_value" queryTableFieldId="4"/>
    <tableColumn id="5" xr3:uid="{E1F94D24-5509-4489-AD6A-4B36EFDA1A81}" uniqueName="5" name="buy_value" queryTableFieldId="5"/>
    <tableColumn id="6" xr3:uid="{1C7B276F-614A-438D-A1AD-838E412A3FA0}" uniqueName="6" name="net_volume" queryTableFieldId="6"/>
    <tableColumn id="7" xr3:uid="{128CDCD4-FF14-4B64-9032-3F5C688FB32B}" uniqueName="7" name="net_value" queryTableFieldId="7"/>
    <tableColumn id="8" xr3:uid="{C85CF1FF-2E3A-4F4B-8648-C329A577EFA1}" uniqueName="8" name="type" queryTableFieldId="8" dataDxfId="73"/>
    <tableColumn id="9" xr3:uid="{5D020A8B-E41B-456B-AE4A-D8FEBD8CEEE1}" uniqueName="9" name="ticker" queryTableFieldId="9" dataDxfId="72"/>
    <tableColumn id="10" xr3:uid="{10C8C8EE-0E10-4825-95F8-8B88B77A560D}" uniqueName="10" name="luy_ke" queryTableField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A4E3F6-18F9-4424-AF7A-F6A323485FA2}" name="data_12" displayName="data_12" ref="A1:C21" tableType="queryTable" totalsRowShown="0">
  <autoFilter ref="A1:C21" xr:uid="{F3A4E3F6-18F9-4424-AF7A-F6A323485FA2}"/>
  <tableColumns count="3">
    <tableColumn id="1" xr3:uid="{B0A62442-E4E2-459D-91D5-E1EC78461FED}" uniqueName="1" name="date" queryTableFieldId="1" dataDxfId="1"/>
    <tableColumn id="2" xr3:uid="{41E308CF-4E33-4943-9A0B-5F9268E782F2}" uniqueName="2" name="NN" queryTableFieldId="2"/>
    <tableColumn id="3" xr3:uid="{527E8B14-6576-42C3-AA7A-D090A965F049}" uniqueName="3" name="TD"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D03D3E-9FAD-44BD-A828-4EE659E885CD}" name="data_13" displayName="data_13" ref="A1:U55" tableType="queryTable" totalsRowShown="0">
  <autoFilter ref="A1:U55" xr:uid="{2ED03D3E-9FAD-44BD-A828-4EE659E885CD}"/>
  <tableColumns count="21">
    <tableColumn id="1" xr3:uid="{CA68A7EA-02A8-46B4-ADAB-A52AEF37768E}" uniqueName="1" name="date" queryTableFieldId="22" dataDxfId="0"/>
    <tableColumn id="2" xr3:uid="{C97A7779-2DFD-4802-B4B7-DB27A167A03A}" uniqueName="2" name="HNX30_close" queryTableFieldId="2"/>
    <tableColumn id="3" xr3:uid="{4B356FA6-9C6A-497A-AC43-0CFBF80BE496}" uniqueName="3" name="HNX30_vol" queryTableFieldId="3"/>
    <tableColumn id="4" xr3:uid="{B25A4E4D-F9E3-4370-A584-A7F10DD1D8CB}" uniqueName="4" name="HNXINDEX_close" queryTableFieldId="4"/>
    <tableColumn id="5" xr3:uid="{BB9928B7-9949-4136-9AE2-579918810C03}" uniqueName="5" name="HNXINDEX_vol" queryTableFieldId="5"/>
    <tableColumn id="6" xr3:uid="{22004832-1309-41C1-A662-B12CBF5075BF}" uniqueName="6" name="UPINDEX_close" queryTableFieldId="6"/>
    <tableColumn id="7" xr3:uid="{972E8E66-4D5C-4805-A2C1-7AC9EC5B8E5F}" uniqueName="7" name="UPINDEX_vol" queryTableFieldId="7"/>
    <tableColumn id="8" xr3:uid="{B2E08FDA-0577-4016-AEC4-32EE491034BD}" uniqueName="8" name="VN30_close" queryTableFieldId="8"/>
    <tableColumn id="9" xr3:uid="{A489450E-A1C0-4815-924C-A5488C87866D}" uniqueName="9" name="VN30_vol" queryTableFieldId="9"/>
    <tableColumn id="10" xr3:uid="{59A56543-4F2F-4B92-817D-F114D6186036}" uniqueName="10" name="VNINDEX_close" queryTableFieldId="10"/>
    <tableColumn id="11" xr3:uid="{109E0357-CDF9-4083-A9DC-59AD4D04C7D8}" uniqueName="11" name="VNINDEX_vol" queryTableFieldId="11"/>
    <tableColumn id="12" xr3:uid="{7A2C2660-727A-408A-A4B9-C8B2D67A7C8E}" uniqueName="12" name="VNXALL_close" queryTableFieldId="12"/>
    <tableColumn id="13" xr3:uid="{B92D41FD-1095-4182-A1AC-9079935ABE74}" uniqueName="13" name="VNXALL_vol" queryTableFieldId="13"/>
    <tableColumn id="14" xr3:uid="{2F0B1B45-A979-495A-B0F9-C4FD59FF84D3}" uniqueName="14" name="VN30F1M_close" queryTableFieldId="14"/>
    <tableColumn id="15" xr3:uid="{F3CE512C-406B-4187-9392-E494AEBD80F0}" uniqueName="15" name="VN30F1M_vol" queryTableFieldId="15"/>
    <tableColumn id="16" xr3:uid="{438356DB-2A5E-4829-B132-03BA8AFB02A1}" uniqueName="16" name="VN30F1Q_close" queryTableFieldId="16"/>
    <tableColumn id="17" xr3:uid="{11124283-1CAB-47AC-B409-05CD5BE8909C}" uniqueName="17" name="VN30F1Q_vol" queryTableFieldId="17"/>
    <tableColumn id="18" xr3:uid="{9823C321-0BF6-4FFD-976D-8044E35E79A3}" uniqueName="18" name="VN30F2M_close" queryTableFieldId="18"/>
    <tableColumn id="19" xr3:uid="{80F9BD96-38AF-40BD-9B0B-576109E58690}" uniqueName="19" name="VN30F2M_vol" queryTableFieldId="19"/>
    <tableColumn id="20" xr3:uid="{74C839E1-3B48-4B8C-81CF-AE2491147476}" uniqueName="20" name="VN30F2Q_close" queryTableFieldId="20"/>
    <tableColumn id="21" xr3:uid="{D741B9C3-F183-4C39-9674-BC1FAE1278AA}" uniqueName="21" name="VN30F2Q_vol"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FC08D-6EBB-4CC0-ACD7-C8604A8CDC5C}" name="data_2" displayName="data_2" ref="A1:B10" tableType="queryTable" totalsRowShown="0">
  <autoFilter ref="A1:B10" xr:uid="{630FC08D-6EBB-4CC0-ACD7-C8604A8CDC5C}"/>
  <tableColumns count="2">
    <tableColumn id="1" xr3:uid="{E893A5F4-9BBA-4465-8EDF-4404E2A9DE11}" uniqueName="1" name="index" queryTableFieldId="1" dataDxfId="87"/>
    <tableColumn id="2" xr3:uid="{8F497AC9-D64F-457C-B5D7-58C9337D8F61}" uniqueName="2" name="valu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5C3C38-4351-42B7-A79C-DCEBF79DE3D5}" name="data_3" displayName="data_3" ref="A1:D4" tableType="queryTable" totalsRowShown="0">
  <autoFilter ref="A1:D4" xr:uid="{1D5C3C38-4351-42B7-A79C-DCEBF79DE3D5}"/>
  <tableColumns count="4">
    <tableColumn id="1" xr3:uid="{EBC10200-BF14-403F-A9A7-6E17F635CEA3}" uniqueName="1" name="name" queryTableFieldId="1" dataDxfId="86"/>
    <tableColumn id="2" xr3:uid="{846190BB-4309-4317-B1FF-7703EB64258E}" uniqueName="2" name="count" queryTableFieldId="2"/>
    <tableColumn id="3" xr3:uid="{0FC580A1-CDAE-4902-8F2D-2642D10F73F2}" uniqueName="3" name="volume" queryTableFieldId="3"/>
    <tableColumn id="4" xr3:uid="{2A2BE9B1-708D-417D-922F-E759D827F069}"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D5299B-3B6A-487C-85F5-7E10D7CBFA4C}" name="data_4" displayName="data_4" ref="A1:I33" tableType="queryTable" totalsRowShown="0">
  <autoFilter ref="A1:I33" xr:uid="{15D5299B-3B6A-487C-85F5-7E10D7CBFA4C}"/>
  <tableColumns count="9">
    <tableColumn id="1" xr3:uid="{0CAB2CE5-6F3A-4790-B076-A4DAF354C953}" uniqueName="1" name="name" queryTableFieldId="1" dataDxfId="85"/>
    <tableColumn id="2" xr3:uid="{1B1F84C2-DE5F-4554-A781-D909D2B7C8BC}" uniqueName="2" name="liquidity" queryTableFieldId="2"/>
    <tableColumn id="3" xr3:uid="{AEFF966D-C3F0-4B1B-A0B4-C36DBF172BFA}" uniqueName="3" name="score" queryTableFieldId="3"/>
    <tableColumn id="4" xr3:uid="{3A9B4365-6075-452E-AA50-2FD416A972CC}" uniqueName="4" name="score_t5" queryTableFieldId="4"/>
    <tableColumn id="5" xr3:uid="{F584ACC3-6018-401C-A4D6-83E202380F46}" uniqueName="5" name="rank" queryTableFieldId="5"/>
    <tableColumn id="6" xr3:uid="{60A92E42-DFC9-42D2-AEBD-010B6CEDA5BF}" uniqueName="6" name="liquid_state" queryTableFieldId="6" dataDxfId="84"/>
    <tableColumn id="7" xr3:uid="{397D9C99-7995-4AAA-BC13-0A30A439B7EE}" uniqueName="7" name="order" queryTableFieldId="7"/>
    <tableColumn id="8" xr3:uid="{E7E7058A-E427-463B-AF32-B06F1D6BF627}" uniqueName="8" name="group" queryTableFieldId="8" dataDxfId="83"/>
    <tableColumn id="9" xr3:uid="{C805D7D9-78C1-4BB7-ABA8-1EEE602BCF89}" uniqueName="9" name="industry_rank" queryTableField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BC7E86-2799-4C2F-9422-7C72C33A7BED}" name="data_5" displayName="data_5" ref="A1:B2" tableType="queryTable" totalsRowShown="0">
  <autoFilter ref="A1:B2" xr:uid="{A3BC7E86-2799-4C2F-9422-7C72C33A7BED}"/>
  <tableColumns count="2">
    <tableColumn id="1" xr3:uid="{381C8DF6-7DCB-4961-B7BE-242DD3852BF0}" uniqueName="1" name="last_ratio" queryTableFieldId="1"/>
    <tableColumn id="2" xr3:uid="{3DD3F54A-A180-4DBD-B508-9FFFF1209939}" uniqueName="2" name="last_sentiment" queryTableFieldId="2" dataDxfId="8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EE1B98-1470-4709-BC35-458650922749}" name="data_6" displayName="data_6" ref="A1:I21" tableType="queryTable" totalsRowShown="0">
  <autoFilter ref="A1:I21" xr:uid="{FFEE1B98-1470-4709-BC35-458650922749}"/>
  <tableColumns count="9">
    <tableColumn id="1" xr3:uid="{7D273F27-478B-4CE5-96BC-5FCE6EC9E953}" uniqueName="1" name="stock" queryTableFieldId="1" dataDxfId="81"/>
    <tableColumn id="2" xr3:uid="{68D025EE-B6B1-4CB4-B315-3F37B4E7C460}" uniqueName="2" name="industry_name" queryTableFieldId="2" dataDxfId="80"/>
    <tableColumn id="3" xr3:uid="{0EBEB530-E37A-4126-9742-4469FACDC3AC}" uniqueName="3" name="industry_perform" queryTableFieldId="3" dataDxfId="79"/>
    <tableColumn id="4" xr3:uid="{3E764ACC-417E-4751-A4CE-4D36E17EBCB5}" uniqueName="4" name="marketcap_group" queryTableFieldId="4" dataDxfId="78"/>
    <tableColumn id="5" xr3:uid="{BEDFB18F-3552-45F2-8E3B-A402F8E3A476}" uniqueName="5" name="close" queryTableFieldId="5"/>
    <tableColumn id="6" xr3:uid="{43F6DA0C-6C02-41F4-9355-E97C86D72628}" uniqueName="6" name="price_change" queryTableFieldId="6"/>
    <tableColumn id="7" xr3:uid="{065B5D45-6668-49C2-93EF-49518514F4DD}" uniqueName="7" name="t0_score" queryTableFieldId="7"/>
    <tableColumn id="8" xr3:uid="{179E8F4F-3FD9-45C4-BD7F-557D74948627}" uniqueName="8" name="liquid_ratio" queryTableFieldId="8"/>
    <tableColumn id="9" xr3:uid="{24E95849-5523-4CEE-87FF-A6831F80C9E6}" uniqueName="9" name="type" queryTableFieldId="9" dataDxfId="7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6D282A-6A9B-41A5-9032-8574653BDBF6}" name="data_7" displayName="data_7" ref="A1:J4" tableType="queryTable" totalsRowShown="0">
  <autoFilter ref="A1:J4" xr:uid="{1A6D282A-6A9B-41A5-9032-8574653BDBF6}"/>
  <tableColumns count="10">
    <tableColumn id="1" xr3:uid="{0CDB5BC3-6E08-46D7-B5B2-A06FF0664FD0}" uniqueName="1" name="stock" queryTableFieldId="1" dataDxfId="76"/>
    <tableColumn id="2" xr3:uid="{36B7F142-6861-4A90-99C1-F4359EBD60FA}" uniqueName="2" name="date" queryTableFieldId="2" dataDxfId="5"/>
    <tableColumn id="3" xr3:uid="{8B12B312-DCBD-437B-A98D-B754C4798E7E}" uniqueName="3" name="open" queryTableFieldId="3"/>
    <tableColumn id="4" xr3:uid="{57455400-7F8C-4899-B924-7242A9509446}" uniqueName="4" name="high" queryTableFieldId="4"/>
    <tableColumn id="5" xr3:uid="{FC079CCB-4800-4834-A866-B9B97EFE9917}" uniqueName="5" name="low" queryTableFieldId="5"/>
    <tableColumn id="6" xr3:uid="{60ACB6C1-75FC-4A4D-B99B-6B4B99CCDC95}" uniqueName="6" name="close" queryTableFieldId="6"/>
    <tableColumn id="7" xr3:uid="{C602E8B5-419F-4A90-8B95-55A6F0C271F2}" uniqueName="7" name="volume" queryTableFieldId="7"/>
    <tableColumn id="8" xr3:uid="{88643114-71E2-4620-81C3-D57EE8CAFB69}" uniqueName="8" name="change_value" queryTableFieldId="8"/>
    <tableColumn id="9" xr3:uid="{EF4D74A3-3343-4F16-AF9F-2B4558F24204}" uniqueName="9" name="change_percent" queryTableFieldId="9"/>
    <tableColumn id="10" xr3:uid="{2FBE680D-D062-4A7A-AA76-A43842295978}" uniqueName="10" name="value_traded"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AEDBD-5A97-44C7-A04E-8B2F158142F8}" name="data_8" displayName="data_8" ref="A1:G61" tableType="queryTable" totalsRowShown="0">
  <autoFilter ref="A1:G61" xr:uid="{F36AEDBD-5A97-44C7-A04E-8B2F158142F8}"/>
  <tableColumns count="7">
    <tableColumn id="1" xr3:uid="{A2F2EF79-D357-431D-A346-89B484D3B038}" uniqueName="1" name="Ngày" queryTableFieldId="1" dataDxfId="4"/>
    <tableColumn id="2" xr3:uid="{A91053F4-D3C0-49D3-9577-66BCE252304F}" uniqueName="2" name="Tuần" queryTableFieldId="2"/>
    <tableColumn id="3" xr3:uid="{F25DDBE7-4F11-44C4-B741-5B1D2B9F9858}" uniqueName="3" name="Tháng" queryTableFieldId="3"/>
    <tableColumn id="4" xr3:uid="{A2E97799-4E0A-43A0-A96C-E2A3A15C5739}" uniqueName="4" name="Quý" queryTableFieldId="4"/>
    <tableColumn id="5" xr3:uid="{BD08B081-DC83-4EAE-86F8-B66FCF60D452}" uniqueName="5" name="Bán niên" queryTableFieldId="5"/>
    <tableColumn id="6" xr3:uid="{F2AD1B9E-E0EC-42A3-92AC-4E7DA6FFFFDD}" uniqueName="6" name="1 Năm" queryTableFieldId="6"/>
    <tableColumn id="7" xr3:uid="{17C974FB-0C03-4996-8211-3F7B385C39D8}" uniqueName="7" name="2 Năm"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98EF6B5-358B-4122-8792-B11F40D08BB6}" name="data_9" displayName="data_9" ref="A1:D21" tableType="queryTable" totalsRowShown="0">
  <autoFilter ref="A1:D21" xr:uid="{A98EF6B5-358B-4122-8792-B11F40D08BB6}"/>
  <tableColumns count="4">
    <tableColumn id="1" xr3:uid="{5A20AB2C-BD73-48D7-83E2-9ECCEEFB40A0}" uniqueName="1" name="date" queryTableFieldId="1" dataDxfId="3"/>
    <tableColumn id="2" xr3:uid="{6EF9AEA7-B43B-4876-8A7D-F07F942F70E1}" uniqueName="2" name="nn_value" queryTableFieldId="2"/>
    <tableColumn id="3" xr3:uid="{883208E4-549B-427B-9BC2-676D053338D6}" uniqueName="3" name="td_value" queryTableFieldId="3"/>
    <tableColumn id="4" xr3:uid="{BA1673AF-E9FC-4805-AF18-811D6F19BC97}" uniqueName="4" name="id" queryTableFieldId="4" dataDxfId="7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3079-447C-4E9A-BB81-7B4F152D8062}">
  <sheetPr>
    <pageSetUpPr fitToPage="1"/>
  </sheetPr>
  <dimension ref="B2:Q42"/>
  <sheetViews>
    <sheetView showGridLines="0" tabSelected="1" view="pageBreakPreview" zoomScale="85" zoomScaleNormal="85" zoomScaleSheetLayoutView="85" workbookViewId="0">
      <selection activeCell="J18" sqref="J18:L18"/>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6" width="36.7109375" style="7" customWidth="1"/>
    <col min="17" max="17" width="36.7109375" customWidth="1"/>
    <col min="18" max="16384" width="8.85546875" style="7"/>
  </cols>
  <sheetData>
    <row r="2" spans="2:17" ht="60" customHeight="1" x14ac:dyDescent="0.25">
      <c r="B2" s="174" t="s">
        <v>0</v>
      </c>
      <c r="C2" s="174"/>
      <c r="D2" s="174"/>
      <c r="E2" s="174"/>
      <c r="F2" s="174"/>
      <c r="G2" s="174"/>
      <c r="H2" s="174"/>
      <c r="I2" s="174"/>
      <c r="J2" s="174"/>
      <c r="K2" s="174"/>
      <c r="L2" s="174"/>
      <c r="M2" s="8"/>
      <c r="N2" s="8"/>
    </row>
    <row r="3" spans="2:17" ht="16.5" customHeight="1" thickBot="1" x14ac:dyDescent="0.3">
      <c r="B3" s="46"/>
      <c r="C3" s="46"/>
      <c r="D3" s="46"/>
      <c r="E3" s="46"/>
      <c r="F3" s="46"/>
      <c r="G3" s="46"/>
      <c r="H3" s="46"/>
      <c r="I3" s="46"/>
      <c r="J3" s="46"/>
      <c r="K3" s="46"/>
      <c r="L3" s="46"/>
    </row>
    <row r="4" spans="2:17" ht="16.5" customHeight="1" thickTop="1" x14ac:dyDescent="0.25"/>
    <row r="5" spans="2:17" s="9" customFormat="1" ht="18.75" x14ac:dyDescent="0.25">
      <c r="B5" s="175" t="s">
        <v>1</v>
      </c>
      <c r="C5" s="175"/>
      <c r="D5" s="175"/>
      <c r="F5" s="176" t="s">
        <v>3</v>
      </c>
      <c r="G5" s="176"/>
      <c r="H5" s="176"/>
      <c r="J5" s="176" t="s">
        <v>4</v>
      </c>
      <c r="K5" s="176"/>
      <c r="L5" s="176"/>
    </row>
    <row r="6" spans="2:17" s="11" customFormat="1" ht="15.75" x14ac:dyDescent="0.25">
      <c r="B6" s="177" t="s">
        <v>2</v>
      </c>
      <c r="C6" s="177"/>
      <c r="D6" s="177"/>
      <c r="F6" s="178">
        <f>data_7!$B$3</f>
        <v>45716</v>
      </c>
      <c r="G6" s="178"/>
      <c r="H6" s="178"/>
      <c r="J6" s="179" t="s">
        <v>146</v>
      </c>
      <c r="K6" s="179"/>
      <c r="L6" s="179"/>
    </row>
    <row r="7" spans="2:17" s="11" customFormat="1" ht="16.5" thickBot="1" x14ac:dyDescent="0.3">
      <c r="B7" s="180"/>
      <c r="C7" s="180"/>
      <c r="D7" s="180"/>
      <c r="E7" s="94"/>
      <c r="F7" s="95"/>
      <c r="G7" s="95"/>
      <c r="H7" s="95"/>
      <c r="I7" s="94"/>
      <c r="J7" s="95"/>
      <c r="K7" s="95"/>
      <c r="L7" s="95"/>
    </row>
    <row r="8" spans="2:17" ht="15.75" thickTop="1" x14ac:dyDescent="0.25"/>
    <row r="9" spans="2:17" s="6" customFormat="1" ht="30" customHeight="1" thickBot="1" x14ac:dyDescent="0.3">
      <c r="B9" s="43" t="s">
        <v>16</v>
      </c>
      <c r="C9" s="44"/>
      <c r="D9" s="44"/>
      <c r="E9" s="44"/>
      <c r="F9" s="44"/>
      <c r="G9" s="44"/>
      <c r="H9" s="44"/>
      <c r="I9" s="44"/>
      <c r="J9" s="44"/>
      <c r="K9" s="44"/>
      <c r="L9" s="44"/>
      <c r="O9"/>
      <c r="P9"/>
      <c r="Q9"/>
    </row>
    <row r="10" spans="2:17" ht="15.75" thickTop="1" x14ac:dyDescent="0.25">
      <c r="O10"/>
      <c r="P10"/>
    </row>
    <row r="11" spans="2:17" s="13" customFormat="1" ht="21" x14ac:dyDescent="0.25">
      <c r="B11" s="45" t="s">
        <v>5</v>
      </c>
      <c r="C11" s="45"/>
      <c r="D11" s="45"/>
      <c r="F11" s="45" t="s">
        <v>11</v>
      </c>
      <c r="G11" s="45"/>
      <c r="H11" s="45"/>
      <c r="J11" s="45" t="s">
        <v>12</v>
      </c>
      <c r="K11" s="45"/>
      <c r="L11" s="45"/>
      <c r="O11"/>
      <c r="P11"/>
      <c r="Q11"/>
    </row>
    <row r="12" spans="2:17" s="13" customFormat="1" ht="21" x14ac:dyDescent="0.25">
      <c r="B12" s="13">
        <f>VLOOKUP("VNINDEX",data_1[],2,0)</f>
        <v>1301.3599853515625</v>
      </c>
      <c r="F12" s="13">
        <f>VLOOKUP("^DJI",data_1[],2,0)</f>
        <v>43239.5</v>
      </c>
      <c r="J12" s="13">
        <f>VLOOKUP("BTC_USD",data_1[],2,0)</f>
        <v>80885.96875</v>
      </c>
      <c r="O12"/>
      <c r="P12"/>
      <c r="Q12"/>
    </row>
    <row r="13" spans="2:17" s="14" customFormat="1" ht="15.75" customHeight="1" x14ac:dyDescent="0.25">
      <c r="B13" s="160">
        <f>VLOOKUP("VNINDEX",data_1[],2,0)</f>
        <v>1301.3599853515625</v>
      </c>
      <c r="C13" s="42">
        <f>VLOOKUP("VNINDEX",data_1[],4,0)</f>
        <v>-4.9243487047834211E-3</v>
      </c>
      <c r="F13" s="160">
        <f>VLOOKUP("^DJI",data_1[],2,0)</f>
        <v>43239.5</v>
      </c>
      <c r="G13" s="42">
        <f>VLOOKUP("^DJI",data_1[],4,0)</f>
        <v>-4.4579134281432786E-3</v>
      </c>
      <c r="J13" s="160">
        <f>VLOOKUP("BTC_USD",data_1[],2,0)</f>
        <v>80885.96875</v>
      </c>
      <c r="K13" s="42">
        <f>VLOOKUP("VNINDEX",data_1[],4,0)</f>
        <v>-4.9243487047834211E-3</v>
      </c>
      <c r="O13"/>
      <c r="P13"/>
      <c r="Q13"/>
    </row>
    <row r="14" spans="2:17" s="14" customFormat="1" ht="30" customHeight="1" x14ac:dyDescent="0.25">
      <c r="B14" s="14" t="s">
        <v>6</v>
      </c>
      <c r="F14" s="14" t="s">
        <v>6</v>
      </c>
      <c r="J14" s="14" t="s">
        <v>6</v>
      </c>
      <c r="O14"/>
      <c r="P14"/>
      <c r="Q14"/>
    </row>
    <row r="15" spans="2:17" s="14" customFormat="1" ht="15.75" customHeight="1" x14ac:dyDescent="0.25">
      <c r="B15" s="117">
        <f>VLOOKUP("VNINDEX",data_1[],6,0)</f>
        <v>-2.4590223137397299E-3</v>
      </c>
      <c r="C15" s="117">
        <f>VLOOKUP("VNINDEX",data_1[],7,0)</f>
        <v>3.7138037590445164E-2</v>
      </c>
      <c r="D15" s="117">
        <f>VLOOKUP("VNINDEX",data_1[],8,0)</f>
        <v>3.9597059904184898E-2</v>
      </c>
      <c r="F15" s="117">
        <f>VLOOKUP("^DJI",data_1[],6,0)</f>
        <v>-4.3598915632696959E-3</v>
      </c>
      <c r="G15" s="117">
        <f>VLOOKUP("^DJI",data_1[],7,0)</f>
        <v>-3.7989081886932084E-2</v>
      </c>
      <c r="H15" s="117">
        <f>VLOOKUP("^DJI",data_1[],8,0)</f>
        <v>-3.8648653141225037E-2</v>
      </c>
      <c r="J15" s="117">
        <f>VLOOKUP("BTC_USD",data_1[],6,0)</f>
        <v>-0.13029676036982618</v>
      </c>
      <c r="K15" s="117">
        <f>VLOOKUP("BTC_USD",data_1[],7,0)</f>
        <v>-0.19303091041361856</v>
      </c>
      <c r="L15" s="117">
        <f>VLOOKUP("BTC_USD",data_1[],8,0)</f>
        <v>-0.15362039383375747</v>
      </c>
      <c r="O15"/>
      <c r="P15"/>
      <c r="Q15"/>
    </row>
    <row r="16" spans="2:17" s="14" customFormat="1" ht="15.75" customHeight="1" x14ac:dyDescent="0.25">
      <c r="B16" s="118" t="s">
        <v>7</v>
      </c>
      <c r="C16" s="118" t="s">
        <v>8</v>
      </c>
      <c r="D16" s="118" t="s">
        <v>9</v>
      </c>
      <c r="F16" s="118" t="s">
        <v>7</v>
      </c>
      <c r="G16" s="118" t="s">
        <v>8</v>
      </c>
      <c r="H16" s="118" t="s">
        <v>9</v>
      </c>
      <c r="J16" s="118" t="s">
        <v>7</v>
      </c>
      <c r="K16" s="118" t="s">
        <v>8</v>
      </c>
      <c r="L16" s="118" t="s">
        <v>9</v>
      </c>
      <c r="O16"/>
      <c r="P16"/>
      <c r="Q16"/>
    </row>
    <row r="17" spans="2:17" s="14" customFormat="1" ht="15.75" x14ac:dyDescent="0.25">
      <c r="O17"/>
      <c r="P17"/>
      <c r="Q17"/>
    </row>
    <row r="18" spans="2:17" ht="96" customHeight="1" x14ac:dyDescent="0.25">
      <c r="B18" s="184"/>
      <c r="C18" s="184"/>
      <c r="D18" s="184"/>
      <c r="F18" s="184"/>
      <c r="G18" s="184"/>
      <c r="H18" s="184"/>
      <c r="J18" s="184"/>
      <c r="K18" s="184"/>
      <c r="L18" s="184"/>
      <c r="O18"/>
      <c r="P18"/>
    </row>
    <row r="19" spans="2:17" ht="18.75" customHeight="1" x14ac:dyDescent="0.25">
      <c r="O19" s="189"/>
      <c r="P19" s="189"/>
      <c r="Q19" s="189"/>
    </row>
    <row r="20" spans="2:17" s="13" customFormat="1" ht="21" x14ac:dyDescent="0.25">
      <c r="B20" s="45" t="s">
        <v>13</v>
      </c>
      <c r="C20" s="45"/>
      <c r="D20" s="45"/>
      <c r="F20" s="45" t="s">
        <v>14</v>
      </c>
      <c r="G20" s="45"/>
      <c r="H20" s="45"/>
      <c r="J20" s="45" t="s">
        <v>15</v>
      </c>
      <c r="K20" s="45"/>
      <c r="L20" s="45"/>
      <c r="O20" s="189"/>
      <c r="P20" s="189"/>
      <c r="Q20" s="189"/>
    </row>
    <row r="21" spans="2:17" s="13" customFormat="1" ht="21" x14ac:dyDescent="0.25">
      <c r="B21" s="13">
        <f>VLOOKUP("XAU_USD",data_1[],2,0)</f>
        <v>2868.338134765625</v>
      </c>
      <c r="F21" s="161">
        <f>VLOOKUP("CL=F",data_1[],2,0)</f>
        <v>70.169998168945313</v>
      </c>
      <c r="J21" s="13">
        <f>VLOOKUP("DXY",data_1[],2,0)</f>
        <v>107.25099945068359</v>
      </c>
      <c r="O21" s="189"/>
      <c r="P21" s="189"/>
      <c r="Q21" s="189"/>
    </row>
    <row r="22" spans="2:17" s="14" customFormat="1" ht="15.75" x14ac:dyDescent="0.25">
      <c r="B22" s="160">
        <f>VLOOKUP("XAU_USD",data_1[],2,0)</f>
        <v>2868.338134765625</v>
      </c>
      <c r="C22" s="42">
        <f>VLOOKUP("XAU_USD",data_1[],4,0)</f>
        <v>-2.9270479342501377E-3</v>
      </c>
      <c r="F22" s="160">
        <f>VLOOKUP("CL=F",data_1[],2,0)</f>
        <v>70.169998168945313</v>
      </c>
      <c r="G22" s="42">
        <f>VLOOKUP("CL=F",data_1[],4,0)</f>
        <v>1.5337831706442984E-2</v>
      </c>
      <c r="J22" s="160">
        <f>VLOOKUP("DXY",data_1[],2,0)</f>
        <v>107.25099945068359</v>
      </c>
      <c r="K22" s="42">
        <f>VLOOKUP("DXY",data_1[],4,0)</f>
        <v>1.0181796179539404E-2</v>
      </c>
      <c r="O22" s="189"/>
      <c r="P22" s="189"/>
      <c r="Q22" s="189"/>
    </row>
    <row r="23" spans="2:17" s="14" customFormat="1" ht="30" customHeight="1" x14ac:dyDescent="0.25">
      <c r="B23" s="14" t="s">
        <v>6</v>
      </c>
      <c r="F23" s="14" t="s">
        <v>6</v>
      </c>
      <c r="J23" s="14" t="s">
        <v>6</v>
      </c>
      <c r="O23" s="189"/>
      <c r="P23" s="189"/>
      <c r="Q23" s="189"/>
    </row>
    <row r="24" spans="2:17" s="15" customFormat="1" ht="15.75" x14ac:dyDescent="0.25">
      <c r="B24" s="117">
        <f>VLOOKUP("XAU_USD",data_1[],6,0)</f>
        <v>-2.8295184332105143E-2</v>
      </c>
      <c r="C24" s="117">
        <f>VLOOKUP("XAU_USD",data_1[],7,0)</f>
        <v>6.8467073797785338E-4</v>
      </c>
      <c r="D24" s="117">
        <f>VLOOKUP("XAU_USD",data_1[],8,0)</f>
        <v>8.5852382299235669E-2</v>
      </c>
      <c r="F24" s="117">
        <f>VLOOKUP("CL=F",data_1[],6,0)</f>
        <v>-3.4345214835361862E-2</v>
      </c>
      <c r="G24" s="117">
        <f>VLOOKUP("CL=F",data_1[],7,0)</f>
        <v>-4.3180830246021616E-2</v>
      </c>
      <c r="H24" s="117">
        <f>VLOOKUP("CL=F",data_1[],8,0)</f>
        <v>2.8644642429611577E-2</v>
      </c>
      <c r="J24" s="117">
        <f>VLOOKUP("DXY",data_1[],6,0)</f>
        <v>7.3752260609436758E-3</v>
      </c>
      <c r="K24" s="117">
        <f>VLOOKUP("DXY",data_1[],7,0)</f>
        <v>-5.6782795758281122E-3</v>
      </c>
      <c r="L24" s="117">
        <f>VLOOKUP("DXY",data_1[],8,0)</f>
        <v>1.3342530728745149E-2</v>
      </c>
      <c r="O24" s="189"/>
      <c r="P24" s="189"/>
      <c r="Q24" s="189"/>
    </row>
    <row r="25" spans="2:17" s="14" customFormat="1" ht="15.75" x14ac:dyDescent="0.25">
      <c r="B25" s="118" t="s">
        <v>7</v>
      </c>
      <c r="C25" s="118" t="s">
        <v>8</v>
      </c>
      <c r="D25" s="118" t="s">
        <v>9</v>
      </c>
      <c r="F25" s="118" t="s">
        <v>7</v>
      </c>
      <c r="G25" s="118" t="s">
        <v>8</v>
      </c>
      <c r="H25" s="118" t="s">
        <v>9</v>
      </c>
      <c r="J25" s="118" t="s">
        <v>7</v>
      </c>
      <c r="K25" s="118" t="s">
        <v>8</v>
      </c>
      <c r="L25" s="118" t="s">
        <v>9</v>
      </c>
      <c r="O25" s="189"/>
      <c r="P25" s="189"/>
      <c r="Q25" s="189"/>
    </row>
    <row r="26" spans="2:17" s="14" customFormat="1" ht="15.75" x14ac:dyDescent="0.25">
      <c r="O26" s="152"/>
      <c r="P26" s="152"/>
      <c r="Q26" s="152"/>
    </row>
    <row r="27" spans="2:17" ht="96" customHeight="1" x14ac:dyDescent="0.25">
      <c r="B27" s="184"/>
      <c r="C27" s="184"/>
      <c r="D27" s="184"/>
      <c r="F27" s="184"/>
      <c r="G27" s="184"/>
      <c r="H27" s="184"/>
      <c r="J27" s="184"/>
      <c r="K27" s="184"/>
      <c r="L27" s="184"/>
      <c r="O27"/>
      <c r="P27"/>
    </row>
    <row r="29" spans="2:17" s="6" customFormat="1" ht="30" customHeight="1" thickBot="1" x14ac:dyDescent="0.3">
      <c r="B29" s="43" t="s">
        <v>10</v>
      </c>
      <c r="C29" s="44"/>
      <c r="D29" s="44"/>
      <c r="E29" s="44"/>
      <c r="F29" s="44"/>
      <c r="G29" s="44"/>
      <c r="H29" s="44"/>
      <c r="I29" s="44"/>
      <c r="J29" s="44"/>
      <c r="K29" s="44"/>
      <c r="L29" s="44"/>
      <c r="O29" s="191" t="s">
        <v>10</v>
      </c>
      <c r="P29" s="191"/>
      <c r="Q29" s="191"/>
    </row>
    <row r="30" spans="2:17" ht="15.75" customHeight="1" thickTop="1" x14ac:dyDescent="0.25">
      <c r="O30" s="191"/>
      <c r="P30" s="191"/>
      <c r="Q30" s="191"/>
    </row>
    <row r="31" spans="2:17" ht="44.25" customHeight="1" x14ac:dyDescent="0.25">
      <c r="B31" s="184"/>
      <c r="C31" s="184"/>
      <c r="D31" s="184"/>
      <c r="E31" s="184"/>
      <c r="F31" s="184"/>
      <c r="H31" s="181" t="str">
        <f>'8h30'!P31</f>
        <v>Tỷ giá USD hôm nay (14-2): Đồng USD lao dốc</v>
      </c>
      <c r="I31" s="181"/>
      <c r="J31" s="181"/>
      <c r="K31" s="181"/>
      <c r="L31" s="181"/>
      <c r="O31" s="192"/>
      <c r="P31" s="193" t="s">
        <v>134</v>
      </c>
      <c r="Q31" s="193"/>
    </row>
    <row r="32" spans="2:17" ht="153" customHeight="1" x14ac:dyDescent="0.25">
      <c r="B32" s="184"/>
      <c r="C32" s="184"/>
      <c r="D32" s="184"/>
      <c r="E32" s="184"/>
      <c r="F32" s="184"/>
      <c r="G32" s="8"/>
      <c r="H32" s="182" t="str">
        <f>'8h30'!P32</f>
        <v>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v>
      </c>
      <c r="I32" s="182"/>
      <c r="J32" s="182"/>
      <c r="K32" s="182"/>
      <c r="L32" s="182"/>
      <c r="O32" s="192"/>
      <c r="P32" s="194" t="s">
        <v>135</v>
      </c>
      <c r="Q32" s="194"/>
    </row>
    <row r="33" spans="2:17" ht="19.5" thickBot="1" x14ac:dyDescent="0.3">
      <c r="O33" s="190" t="s">
        <v>105</v>
      </c>
      <c r="P33" s="190"/>
      <c r="Q33" s="190"/>
    </row>
    <row r="34" spans="2:17" s="17" customFormat="1" ht="60" customHeight="1" thickTop="1" x14ac:dyDescent="0.25">
      <c r="B34" s="183" t="str">
        <f>'8h30'!O34</f>
        <v>Nhiều thông tin có thể gây "nhiễu động" thị trường chứng khoán</v>
      </c>
      <c r="C34" s="183"/>
      <c r="D34" s="183"/>
      <c r="E34" s="16"/>
      <c r="F34" s="183" t="str">
        <f>'8h30'!P34</f>
        <v>Lãi suất huy động tăng, ngân hàng lập kỷ lục về tiền gửi</v>
      </c>
      <c r="G34" s="183"/>
      <c r="H34" s="183"/>
      <c r="I34" s="16"/>
      <c r="J34" s="183" t="str">
        <f>'8h30'!Q34</f>
        <v>CEO: Khởi công phân khu Grand Oceania tại Vân Đồn</v>
      </c>
      <c r="K34" s="183"/>
      <c r="L34" s="183"/>
      <c r="M34" s="16"/>
      <c r="N34" s="16"/>
      <c r="O34" s="153" t="s">
        <v>136</v>
      </c>
      <c r="P34" s="153" t="s">
        <v>17</v>
      </c>
      <c r="Q34" s="153" t="s">
        <v>18</v>
      </c>
    </row>
    <row r="35" spans="2:17" s="1" customFormat="1" ht="123.6" customHeight="1" x14ac:dyDescent="0.25">
      <c r="B35" s="182" t="str">
        <f>'8h30'!O35</f>
        <v>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v>
      </c>
      <c r="C35" s="182"/>
      <c r="D35" s="182"/>
      <c r="E35" s="4"/>
      <c r="F35" s="182" t="str">
        <f>'8h30'!P35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35" s="182"/>
      <c r="H35" s="182"/>
      <c r="I35" s="4"/>
      <c r="J35" s="182" t="str">
        <f>'8h30'!Q35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35" s="182"/>
      <c r="L35" s="182"/>
      <c r="O35" s="99" t="s">
        <v>137</v>
      </c>
      <c r="P35" s="99" t="s">
        <v>20</v>
      </c>
      <c r="Q35" s="99" t="s">
        <v>21</v>
      </c>
    </row>
    <row r="36" spans="2:17" x14ac:dyDescent="0.25">
      <c r="Q36" s="99"/>
    </row>
    <row r="37" spans="2:17" s="17" customFormat="1" ht="60" customHeight="1" x14ac:dyDescent="0.25">
      <c r="B37" s="183" t="str">
        <f>'8h30'!O37</f>
        <v>Sức hấp dẫn của cổ phiếu ngành bán lẻ</v>
      </c>
      <c r="C37" s="183"/>
      <c r="D37" s="183"/>
      <c r="E37" s="16"/>
      <c r="F37" s="183" t="str">
        <f>'8h30'!P37</f>
        <v>Tỷ lệ trái phiếu trả chậm sẽ ổn định dần trong năm 2025</v>
      </c>
      <c r="G37" s="183"/>
      <c r="H37" s="183"/>
      <c r="I37" s="16"/>
      <c r="J37" s="183" t="str">
        <f>Q37</f>
        <v>TAL: Taseco Land bán tòa nhà văn phòng tại dự án Landmark 55 cho đối tác Singapore</v>
      </c>
      <c r="K37" s="183"/>
      <c r="L37" s="183"/>
      <c r="M37" s="16"/>
      <c r="N37" s="16"/>
      <c r="O37" s="99" t="s">
        <v>22</v>
      </c>
      <c r="P37" s="99" t="s">
        <v>23</v>
      </c>
      <c r="Q37" s="99" t="s">
        <v>25</v>
      </c>
    </row>
    <row r="38" spans="2:17" s="1" customFormat="1" ht="123.6" customHeight="1" x14ac:dyDescent="0.25">
      <c r="B38" s="182" t="str">
        <f>'8h30'!O38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38" s="182"/>
      <c r="D38" s="182"/>
      <c r="E38" s="4"/>
      <c r="F38" s="182" t="str">
        <f>'8h30'!Q37</f>
        <v>TAL: Taseco Land bán tòa nhà văn phòng tại dự án Landmark 55 cho đối tác Singapore</v>
      </c>
      <c r="G38" s="182"/>
      <c r="H38" s="182"/>
      <c r="I38" s="4"/>
      <c r="J38" s="182" t="str">
        <f>'8h30'!Q38</f>
        <v>Dự án có tổng diện tích quy hoạch 23.600 m2, trong đó diện tích xây dựng dự án là 9.440 m2. Quy mô xây dựng bao gồm tòa tháp Khách sạn 55 tầng (B3-CC2-B) và tòa tháp Văn phòng 37 tầng (B3-CC2-A).</v>
      </c>
      <c r="K38" s="182"/>
      <c r="L38" s="182"/>
      <c r="O38" s="99" t="s">
        <v>106</v>
      </c>
      <c r="P38" s="99" t="s">
        <v>24</v>
      </c>
      <c r="Q38" s="99" t="s">
        <v>26</v>
      </c>
    </row>
    <row r="39" spans="2:17" ht="15.75" thickBot="1" x14ac:dyDescent="0.3">
      <c r="B39" s="46"/>
      <c r="C39" s="46"/>
      <c r="D39" s="46"/>
      <c r="E39" s="46"/>
      <c r="F39" s="46"/>
      <c r="G39" s="46"/>
      <c r="H39" s="46"/>
      <c r="I39" s="46"/>
      <c r="J39" s="46"/>
      <c r="K39" s="46"/>
      <c r="L39" s="46"/>
    </row>
    <row r="40" spans="2:17" ht="15.75" thickTop="1" x14ac:dyDescent="0.25"/>
    <row r="41" spans="2:17" ht="36.6" customHeight="1" x14ac:dyDescent="0.25">
      <c r="B41" s="185" t="s">
        <v>77</v>
      </c>
      <c r="C41" s="185"/>
      <c r="D41" s="185"/>
      <c r="F41" s="186" t="s">
        <v>51</v>
      </c>
      <c r="G41" s="186"/>
      <c r="H41" s="186"/>
      <c r="I41" s="186"/>
      <c r="J41" s="186"/>
      <c r="K41" s="186"/>
      <c r="L41" s="186"/>
    </row>
    <row r="42" spans="2:17" s="1" customFormat="1" ht="180" customHeight="1" x14ac:dyDescent="0.25">
      <c r="B42" s="187"/>
      <c r="C42" s="188"/>
      <c r="D42" s="188"/>
      <c r="F42" s="182" t="s">
        <v>102</v>
      </c>
      <c r="G42" s="182"/>
      <c r="H42" s="182"/>
      <c r="I42" s="182"/>
      <c r="J42" s="182"/>
      <c r="K42" s="182"/>
      <c r="L42" s="182"/>
      <c r="Q42"/>
    </row>
  </sheetData>
  <mergeCells count="39">
    <mergeCell ref="O19:Q25"/>
    <mergeCell ref="F27:H27"/>
    <mergeCell ref="J27:L27"/>
    <mergeCell ref="B31:F32"/>
    <mergeCell ref="B38:D38"/>
    <mergeCell ref="F38:H38"/>
    <mergeCell ref="J38:L38"/>
    <mergeCell ref="O33:Q33"/>
    <mergeCell ref="O29:Q30"/>
    <mergeCell ref="O31:O32"/>
    <mergeCell ref="P31:Q31"/>
    <mergeCell ref="P32:Q32"/>
    <mergeCell ref="B41:D41"/>
    <mergeCell ref="F41:L41"/>
    <mergeCell ref="B42:D42"/>
    <mergeCell ref="F42:L42"/>
    <mergeCell ref="B35:D35"/>
    <mergeCell ref="F35:H35"/>
    <mergeCell ref="J35:L35"/>
    <mergeCell ref="B37:D37"/>
    <mergeCell ref="F37:H37"/>
    <mergeCell ref="J37:L37"/>
    <mergeCell ref="B7:D7"/>
    <mergeCell ref="H31:L31"/>
    <mergeCell ref="H32:L32"/>
    <mergeCell ref="B34:D34"/>
    <mergeCell ref="F34:H34"/>
    <mergeCell ref="J34:L34"/>
    <mergeCell ref="B18:D18"/>
    <mergeCell ref="F18:H18"/>
    <mergeCell ref="J18:L18"/>
    <mergeCell ref="B27:D27"/>
    <mergeCell ref="B2:L2"/>
    <mergeCell ref="B5:D5"/>
    <mergeCell ref="F5:H5"/>
    <mergeCell ref="J5:L5"/>
    <mergeCell ref="B6:D6"/>
    <mergeCell ref="F6:H6"/>
    <mergeCell ref="J6:L6"/>
  </mergeCells>
  <conditionalFormatting sqref="B13">
    <cfRule type="expression" dxfId="71" priority="11">
      <formula>C13&lt;0</formula>
    </cfRule>
    <cfRule type="expression" dxfId="70" priority="12">
      <formula>C13&gt;=0</formula>
    </cfRule>
  </conditionalFormatting>
  <conditionalFormatting sqref="B22">
    <cfRule type="expression" dxfId="69" priority="5">
      <formula>C22&lt;0</formula>
    </cfRule>
    <cfRule type="expression" dxfId="68" priority="6">
      <formula>C22&gt;=0</formula>
    </cfRule>
  </conditionalFormatting>
  <conditionalFormatting sqref="C13 G13 K13 B15:D15 F15:H15 J15:L15 C22 G22 K22 B24:D24 F24:H24 J24:L24">
    <cfRule type="cellIs" dxfId="67" priority="17" operator="lessThan">
      <formula>0</formula>
    </cfRule>
    <cfRule type="cellIs" dxfId="66" priority="18" operator="greaterThanOrEqual">
      <formula>0</formula>
    </cfRule>
  </conditionalFormatting>
  <conditionalFormatting sqref="F13">
    <cfRule type="expression" dxfId="65" priority="9">
      <formula>G13&lt;0</formula>
    </cfRule>
    <cfRule type="expression" dxfId="64" priority="10">
      <formula>G13&gt;=0</formula>
    </cfRule>
  </conditionalFormatting>
  <conditionalFormatting sqref="F22">
    <cfRule type="expression" dxfId="63" priority="3">
      <formula>G22&lt;0</formula>
    </cfRule>
    <cfRule type="expression" dxfId="62" priority="4">
      <formula>G22&gt;=0</formula>
    </cfRule>
  </conditionalFormatting>
  <conditionalFormatting sqref="J13">
    <cfRule type="expression" dxfId="61" priority="7">
      <formula>K13&lt;0</formula>
    </cfRule>
    <cfRule type="expression" dxfId="60" priority="8">
      <formula>K13&gt;=0</formula>
    </cfRule>
  </conditionalFormatting>
  <conditionalFormatting sqref="J22">
    <cfRule type="expression" dxfId="59" priority="1">
      <formula>K22&lt;0</formula>
    </cfRule>
    <cfRule type="expression" dxfId="58" priority="2">
      <formula>K22&gt;=0</formula>
    </cfRule>
  </conditionalFormatting>
  <printOptions horizontalCentered="1"/>
  <pageMargins left="0" right="0" top="0" bottom="0" header="0" footer="0"/>
  <pageSetup paperSize="5" scale="64"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C61A-9886-4338-80BB-FB1F88212C35}">
  <dimension ref="A1:I33"/>
  <sheetViews>
    <sheetView workbookViewId="0"/>
  </sheetViews>
  <sheetFormatPr defaultRowHeight="15" x14ac:dyDescent="0.25"/>
  <cols>
    <col min="1" max="1" width="16.42578125" bestFit="1" customWidth="1"/>
    <col min="2" max="2" width="12" bestFit="1" customWidth="1"/>
    <col min="3" max="4" width="12.7109375" bestFit="1" customWidth="1"/>
    <col min="5" max="5" width="7.140625" bestFit="1" customWidth="1"/>
    <col min="6" max="6" width="13.85546875" bestFit="1" customWidth="1"/>
    <col min="7" max="7" width="8.140625" bestFit="1" customWidth="1"/>
    <col min="8" max="8" width="8.42578125" bestFit="1" customWidth="1"/>
    <col min="9" max="9" width="15.5703125" bestFit="1" customWidth="1"/>
  </cols>
  <sheetData>
    <row r="1" spans="1:9" x14ac:dyDescent="0.25">
      <c r="A1" t="s">
        <v>276</v>
      </c>
      <c r="B1" t="s">
        <v>281</v>
      </c>
      <c r="C1" t="s">
        <v>282</v>
      </c>
      <c r="D1" t="s">
        <v>283</v>
      </c>
      <c r="E1" t="s">
        <v>284</v>
      </c>
      <c r="F1" t="s">
        <v>285</v>
      </c>
      <c r="G1" t="s">
        <v>286</v>
      </c>
      <c r="H1" t="s">
        <v>287</v>
      </c>
      <c r="I1" t="s">
        <v>288</v>
      </c>
    </row>
    <row r="2" spans="1:9" x14ac:dyDescent="0.25">
      <c r="A2" t="s">
        <v>289</v>
      </c>
      <c r="B2">
        <v>1.0891711088212723</v>
      </c>
      <c r="C2">
        <v>-0.33441211985382385</v>
      </c>
      <c r="D2">
        <v>0.2857643395663082</v>
      </c>
      <c r="F2" t="s">
        <v>290</v>
      </c>
      <c r="G2">
        <v>1</v>
      </c>
      <c r="H2" t="s">
        <v>291</v>
      </c>
    </row>
    <row r="3" spans="1:9" x14ac:dyDescent="0.25">
      <c r="A3" t="s">
        <v>292</v>
      </c>
      <c r="B3">
        <v>1.0649398444400566</v>
      </c>
      <c r="C3">
        <v>-0.49589648608579751</v>
      </c>
      <c r="D3">
        <v>-0.15582951097582531</v>
      </c>
      <c r="E3">
        <v>18</v>
      </c>
      <c r="F3" t="s">
        <v>290</v>
      </c>
      <c r="G3">
        <v>1</v>
      </c>
      <c r="H3" t="s">
        <v>294</v>
      </c>
      <c r="I3">
        <v>19</v>
      </c>
    </row>
    <row r="4" spans="1:9" x14ac:dyDescent="0.25">
      <c r="A4" t="s">
        <v>295</v>
      </c>
      <c r="B4">
        <v>1.5787372031111711</v>
      </c>
      <c r="C4">
        <v>-0.31838692250247158</v>
      </c>
      <c r="D4">
        <v>0.2502598313382276</v>
      </c>
      <c r="E4">
        <v>3</v>
      </c>
      <c r="F4" t="s">
        <v>298</v>
      </c>
      <c r="G4">
        <v>2</v>
      </c>
      <c r="H4" t="s">
        <v>294</v>
      </c>
      <c r="I4">
        <v>13</v>
      </c>
    </row>
    <row r="5" spans="1:9" x14ac:dyDescent="0.25">
      <c r="A5" t="s">
        <v>68</v>
      </c>
      <c r="B5">
        <v>1.220550773827457</v>
      </c>
      <c r="C5">
        <v>-0.33070923617966591</v>
      </c>
      <c r="D5">
        <v>0.82525295005651489</v>
      </c>
      <c r="E5">
        <v>2</v>
      </c>
      <c r="F5" t="s">
        <v>296</v>
      </c>
      <c r="G5">
        <v>3</v>
      </c>
      <c r="H5" t="s">
        <v>294</v>
      </c>
      <c r="I5">
        <v>14</v>
      </c>
    </row>
    <row r="6" spans="1:9" x14ac:dyDescent="0.25">
      <c r="A6" t="s">
        <v>297</v>
      </c>
      <c r="B6">
        <v>0.72910914216494016</v>
      </c>
      <c r="C6">
        <v>-0.25741631372135726</v>
      </c>
      <c r="D6">
        <v>-0.2274582205141274</v>
      </c>
      <c r="E6">
        <v>21</v>
      </c>
      <c r="F6" t="s">
        <v>293</v>
      </c>
      <c r="G6">
        <v>4</v>
      </c>
      <c r="H6" t="s">
        <v>294</v>
      </c>
      <c r="I6">
        <v>10</v>
      </c>
    </row>
    <row r="7" spans="1:9" x14ac:dyDescent="0.25">
      <c r="A7" t="s">
        <v>299</v>
      </c>
      <c r="B7">
        <v>0.9968226823025812</v>
      </c>
      <c r="C7">
        <v>-1.4077937038900232</v>
      </c>
      <c r="D7">
        <v>2.8209689797423216</v>
      </c>
      <c r="E7">
        <v>1</v>
      </c>
      <c r="F7" t="s">
        <v>290</v>
      </c>
      <c r="G7">
        <v>5</v>
      </c>
      <c r="H7" t="s">
        <v>294</v>
      </c>
      <c r="I7">
        <v>22</v>
      </c>
    </row>
    <row r="8" spans="1:9" x14ac:dyDescent="0.25">
      <c r="A8" t="s">
        <v>300</v>
      </c>
      <c r="B8">
        <v>1.1250505405283986</v>
      </c>
      <c r="C8">
        <v>-8.3087723057120214E-2</v>
      </c>
      <c r="D8">
        <v>-6.9217507120154079E-2</v>
      </c>
      <c r="E8">
        <v>15</v>
      </c>
      <c r="F8" t="s">
        <v>290</v>
      </c>
      <c r="G8">
        <v>6</v>
      </c>
      <c r="H8" t="s">
        <v>294</v>
      </c>
      <c r="I8">
        <v>5</v>
      </c>
    </row>
    <row r="9" spans="1:9" x14ac:dyDescent="0.25">
      <c r="A9" t="s">
        <v>74</v>
      </c>
      <c r="B9">
        <v>0.91874484762069675</v>
      </c>
      <c r="C9">
        <v>-0.39627929137584983</v>
      </c>
      <c r="D9">
        <v>-2.4896667747457326E-2</v>
      </c>
      <c r="E9">
        <v>12</v>
      </c>
      <c r="F9" t="s">
        <v>290</v>
      </c>
      <c r="G9">
        <v>7</v>
      </c>
      <c r="H9" t="s">
        <v>294</v>
      </c>
      <c r="I9">
        <v>16</v>
      </c>
    </row>
    <row r="10" spans="1:9" x14ac:dyDescent="0.25">
      <c r="A10" t="s">
        <v>127</v>
      </c>
      <c r="B10">
        <v>0.91446282753119268</v>
      </c>
      <c r="C10">
        <v>-0.12343262169206499</v>
      </c>
      <c r="D10">
        <v>-0.29782582868206942</v>
      </c>
      <c r="E10">
        <v>22</v>
      </c>
      <c r="F10" t="s">
        <v>290</v>
      </c>
      <c r="G10">
        <v>1</v>
      </c>
      <c r="H10" t="s">
        <v>301</v>
      </c>
      <c r="I10">
        <v>7</v>
      </c>
    </row>
    <row r="11" spans="1:9" x14ac:dyDescent="0.25">
      <c r="A11" t="s">
        <v>302</v>
      </c>
      <c r="B11">
        <v>3.235488565264204</v>
      </c>
      <c r="C11">
        <v>0.20798750457303802</v>
      </c>
      <c r="D11">
        <v>0.12728500962816366</v>
      </c>
      <c r="E11">
        <v>6</v>
      </c>
      <c r="F11" t="s">
        <v>298</v>
      </c>
      <c r="G11">
        <v>2</v>
      </c>
      <c r="H11" t="s">
        <v>301</v>
      </c>
      <c r="I11">
        <v>0</v>
      </c>
    </row>
    <row r="12" spans="1:9" x14ac:dyDescent="0.25">
      <c r="A12" t="s">
        <v>303</v>
      </c>
      <c r="B12">
        <v>1.2878291275872209</v>
      </c>
      <c r="C12">
        <v>-9.282114951437366E-2</v>
      </c>
      <c r="D12">
        <v>-3.2717675251914713E-2</v>
      </c>
      <c r="E12">
        <v>13</v>
      </c>
      <c r="F12" t="s">
        <v>296</v>
      </c>
      <c r="G12">
        <v>3</v>
      </c>
      <c r="H12" t="s">
        <v>301</v>
      </c>
      <c r="I12">
        <v>6</v>
      </c>
    </row>
    <row r="13" spans="1:9" x14ac:dyDescent="0.25">
      <c r="A13" t="s">
        <v>304</v>
      </c>
      <c r="B13">
        <v>0.85609606376053315</v>
      </c>
      <c r="C13">
        <v>-0.29216441526867554</v>
      </c>
      <c r="D13">
        <v>-6.8507042118216815E-2</v>
      </c>
      <c r="E13">
        <v>14</v>
      </c>
      <c r="F13" t="s">
        <v>290</v>
      </c>
      <c r="G13">
        <v>4</v>
      </c>
      <c r="H13" t="s">
        <v>301</v>
      </c>
      <c r="I13">
        <v>11</v>
      </c>
    </row>
    <row r="14" spans="1:9" x14ac:dyDescent="0.25">
      <c r="A14" t="s">
        <v>305</v>
      </c>
      <c r="B14">
        <v>0.45661876535910784</v>
      </c>
      <c r="C14">
        <v>-0.37527655678466471</v>
      </c>
      <c r="D14">
        <v>-0.57805997179625446</v>
      </c>
      <c r="E14">
        <v>23</v>
      </c>
      <c r="F14" t="s">
        <v>357</v>
      </c>
      <c r="G14">
        <v>5</v>
      </c>
      <c r="H14" t="s">
        <v>301</v>
      </c>
      <c r="I14">
        <v>15</v>
      </c>
    </row>
    <row r="15" spans="1:9" x14ac:dyDescent="0.25">
      <c r="A15" t="s">
        <v>71</v>
      </c>
      <c r="B15">
        <v>1.5122636522911974</v>
      </c>
      <c r="C15">
        <v>3.9580672553122274E-2</v>
      </c>
      <c r="D15">
        <v>6.538878846274393E-2</v>
      </c>
      <c r="E15">
        <v>9</v>
      </c>
      <c r="F15" t="s">
        <v>298</v>
      </c>
      <c r="G15">
        <v>6</v>
      </c>
      <c r="H15" t="s">
        <v>301</v>
      </c>
      <c r="I15">
        <v>1</v>
      </c>
    </row>
    <row r="16" spans="1:9" x14ac:dyDescent="0.25">
      <c r="A16" t="s">
        <v>306</v>
      </c>
      <c r="B16">
        <v>0.71849285955356856</v>
      </c>
      <c r="C16">
        <v>-7.1983956553376832E-2</v>
      </c>
      <c r="D16">
        <v>0.16453518857541455</v>
      </c>
      <c r="E16">
        <v>5</v>
      </c>
      <c r="F16" t="s">
        <v>293</v>
      </c>
      <c r="G16">
        <v>1</v>
      </c>
      <c r="H16" t="s">
        <v>307</v>
      </c>
      <c r="I16">
        <v>4</v>
      </c>
    </row>
    <row r="17" spans="1:9" x14ac:dyDescent="0.25">
      <c r="A17" t="s">
        <v>308</v>
      </c>
      <c r="B17">
        <v>0.77984168960117384</v>
      </c>
      <c r="C17">
        <v>-0.31751337463196044</v>
      </c>
      <c r="D17">
        <v>1.3568408545055588E-3</v>
      </c>
      <c r="E17">
        <v>10</v>
      </c>
      <c r="F17" t="s">
        <v>293</v>
      </c>
      <c r="G17">
        <v>2</v>
      </c>
      <c r="H17" t="s">
        <v>307</v>
      </c>
      <c r="I17">
        <v>12</v>
      </c>
    </row>
    <row r="18" spans="1:9" x14ac:dyDescent="0.25">
      <c r="A18" t="s">
        <v>309</v>
      </c>
      <c r="B18">
        <v>2.181929950538315</v>
      </c>
      <c r="C18">
        <v>-0.20234572185383851</v>
      </c>
      <c r="D18">
        <v>8.5802558373779564E-2</v>
      </c>
      <c r="E18">
        <v>8</v>
      </c>
      <c r="F18" t="s">
        <v>298</v>
      </c>
      <c r="G18">
        <v>3</v>
      </c>
      <c r="H18" t="s">
        <v>307</v>
      </c>
      <c r="I18">
        <v>9</v>
      </c>
    </row>
    <row r="19" spans="1:9" x14ac:dyDescent="0.25">
      <c r="A19" t="s">
        <v>66</v>
      </c>
      <c r="B19">
        <v>0.75034704023201393</v>
      </c>
      <c r="C19">
        <v>-0.43909174493743924</v>
      </c>
      <c r="D19">
        <v>-0.13352310926140828</v>
      </c>
      <c r="E19">
        <v>17</v>
      </c>
      <c r="F19" t="s">
        <v>293</v>
      </c>
      <c r="G19">
        <v>4</v>
      </c>
      <c r="H19" t="s">
        <v>307</v>
      </c>
      <c r="I19">
        <v>17</v>
      </c>
    </row>
    <row r="20" spans="1:9" x14ac:dyDescent="0.25">
      <c r="A20" t="s">
        <v>64</v>
      </c>
      <c r="B20">
        <v>0.9237466978887644</v>
      </c>
      <c r="C20">
        <v>-0.13094536744778704</v>
      </c>
      <c r="D20">
        <v>0.22502887362503188</v>
      </c>
      <c r="E20">
        <v>4</v>
      </c>
      <c r="F20" t="s">
        <v>290</v>
      </c>
      <c r="G20">
        <v>5</v>
      </c>
      <c r="H20" t="s">
        <v>307</v>
      </c>
      <c r="I20">
        <v>8</v>
      </c>
    </row>
    <row r="21" spans="1:9" x14ac:dyDescent="0.25">
      <c r="A21" t="s">
        <v>310</v>
      </c>
      <c r="B21">
        <v>1.2819392713787157</v>
      </c>
      <c r="C21">
        <v>-7.1956746086206058E-2</v>
      </c>
      <c r="D21">
        <v>0.11774962924873174</v>
      </c>
      <c r="E21">
        <v>7</v>
      </c>
      <c r="F21" t="s">
        <v>296</v>
      </c>
      <c r="G21">
        <v>6</v>
      </c>
      <c r="H21" t="s">
        <v>307</v>
      </c>
      <c r="I21">
        <v>3</v>
      </c>
    </row>
    <row r="22" spans="1:9" x14ac:dyDescent="0.25">
      <c r="A22" t="s">
        <v>311</v>
      </c>
      <c r="B22">
        <v>0.63315291383031713</v>
      </c>
      <c r="C22">
        <v>-0.51860611788479738</v>
      </c>
      <c r="D22">
        <v>-1.8043019817233441E-2</v>
      </c>
      <c r="E22">
        <v>11</v>
      </c>
      <c r="F22" t="s">
        <v>293</v>
      </c>
      <c r="G22">
        <v>1</v>
      </c>
      <c r="H22" t="s">
        <v>312</v>
      </c>
      <c r="I22">
        <v>20</v>
      </c>
    </row>
    <row r="23" spans="1:9" x14ac:dyDescent="0.25">
      <c r="A23" t="s">
        <v>313</v>
      </c>
      <c r="B23">
        <v>0.80897037133271688</v>
      </c>
      <c r="C23">
        <v>-0.58208709346401633</v>
      </c>
      <c r="D23">
        <v>-0.18845893315507353</v>
      </c>
      <c r="E23">
        <v>20</v>
      </c>
      <c r="F23" t="s">
        <v>290</v>
      </c>
      <c r="G23">
        <v>2</v>
      </c>
      <c r="H23" t="s">
        <v>312</v>
      </c>
      <c r="I23">
        <v>21</v>
      </c>
    </row>
    <row r="24" spans="1:9" x14ac:dyDescent="0.25">
      <c r="A24" t="s">
        <v>314</v>
      </c>
      <c r="B24">
        <v>0.97186855248389459</v>
      </c>
      <c r="C24">
        <v>-4.0375632808209258E-2</v>
      </c>
      <c r="D24">
        <v>-0.12375263378616093</v>
      </c>
      <c r="E24">
        <v>16</v>
      </c>
      <c r="F24" t="s">
        <v>290</v>
      </c>
      <c r="G24">
        <v>3</v>
      </c>
      <c r="H24" t="s">
        <v>312</v>
      </c>
      <c r="I24">
        <v>2</v>
      </c>
    </row>
    <row r="25" spans="1:9" x14ac:dyDescent="0.25">
      <c r="A25" t="s">
        <v>315</v>
      </c>
      <c r="B25">
        <v>3.2890772432740749</v>
      </c>
      <c r="C25">
        <v>-0.49502417438333995</v>
      </c>
      <c r="D25">
        <v>-0.17341609352523862</v>
      </c>
      <c r="E25">
        <v>19</v>
      </c>
      <c r="F25" t="s">
        <v>298</v>
      </c>
      <c r="G25">
        <v>4</v>
      </c>
      <c r="H25" t="s">
        <v>312</v>
      </c>
      <c r="I25">
        <v>18</v>
      </c>
    </row>
    <row r="26" spans="1:9" x14ac:dyDescent="0.25">
      <c r="A26" t="s">
        <v>316</v>
      </c>
      <c r="B26">
        <v>1.2019015273101659</v>
      </c>
      <c r="C26">
        <v>-0.41710567687569405</v>
      </c>
      <c r="D26">
        <v>0.55063140654120579</v>
      </c>
      <c r="E26">
        <v>1</v>
      </c>
      <c r="F26" t="s">
        <v>296</v>
      </c>
      <c r="G26">
        <v>1</v>
      </c>
      <c r="H26" t="s">
        <v>317</v>
      </c>
    </row>
    <row r="27" spans="1:9" x14ac:dyDescent="0.25">
      <c r="A27" t="s">
        <v>318</v>
      </c>
      <c r="B27">
        <v>1.221129192431849</v>
      </c>
      <c r="C27">
        <v>-0.20334046273124265</v>
      </c>
      <c r="D27">
        <v>-6.8782820344221493E-2</v>
      </c>
      <c r="E27">
        <v>3</v>
      </c>
      <c r="F27" t="s">
        <v>296</v>
      </c>
      <c r="G27">
        <v>2</v>
      </c>
      <c r="H27" t="s">
        <v>317</v>
      </c>
    </row>
    <row r="28" spans="1:9" x14ac:dyDescent="0.25">
      <c r="A28" t="s">
        <v>319</v>
      </c>
      <c r="B28">
        <v>0.83028325450255969</v>
      </c>
      <c r="C28">
        <v>-0.23155128507400757</v>
      </c>
      <c r="D28">
        <v>0.11297582464609741</v>
      </c>
      <c r="E28">
        <v>2</v>
      </c>
      <c r="F28" t="s">
        <v>290</v>
      </c>
      <c r="G28">
        <v>3</v>
      </c>
      <c r="H28" t="s">
        <v>317</v>
      </c>
    </row>
    <row r="29" spans="1:9" x14ac:dyDescent="0.25">
      <c r="A29" t="s">
        <v>320</v>
      </c>
      <c r="B29">
        <v>1.2602276294140524</v>
      </c>
      <c r="C29">
        <v>-0.35192657793232007</v>
      </c>
      <c r="D29">
        <v>-0.14597943569513633</v>
      </c>
      <c r="E29">
        <v>4</v>
      </c>
      <c r="F29" t="s">
        <v>296</v>
      </c>
      <c r="G29">
        <v>4</v>
      </c>
      <c r="H29" t="s">
        <v>317</v>
      </c>
    </row>
    <row r="30" spans="1:9" x14ac:dyDescent="0.25">
      <c r="A30" t="s">
        <v>321</v>
      </c>
      <c r="B30">
        <v>0.75715071005995238</v>
      </c>
      <c r="C30">
        <v>-0.39408206702838544</v>
      </c>
      <c r="D30">
        <v>-2.729911576901083E-2</v>
      </c>
      <c r="E30">
        <v>4</v>
      </c>
      <c r="F30" t="s">
        <v>293</v>
      </c>
      <c r="G30">
        <v>1</v>
      </c>
      <c r="H30" t="s">
        <v>322</v>
      </c>
    </row>
    <row r="31" spans="1:9" x14ac:dyDescent="0.25">
      <c r="A31" t="s">
        <v>323</v>
      </c>
      <c r="B31">
        <v>1.2606742702786098</v>
      </c>
      <c r="C31">
        <v>-0.30076071145084959</v>
      </c>
      <c r="D31">
        <v>0.18927531150347873</v>
      </c>
      <c r="E31">
        <v>2</v>
      </c>
      <c r="F31" t="s">
        <v>296</v>
      </c>
      <c r="G31">
        <v>2</v>
      </c>
      <c r="H31" t="s">
        <v>322</v>
      </c>
    </row>
    <row r="32" spans="1:9" x14ac:dyDescent="0.25">
      <c r="A32" t="s">
        <v>324</v>
      </c>
      <c r="B32">
        <v>1.0647916362503889</v>
      </c>
      <c r="C32">
        <v>-0.30455919573518769</v>
      </c>
      <c r="D32">
        <v>0.27263197389560517</v>
      </c>
      <c r="E32">
        <v>1</v>
      </c>
      <c r="F32" t="s">
        <v>290</v>
      </c>
      <c r="G32">
        <v>3</v>
      </c>
      <c r="H32" t="s">
        <v>322</v>
      </c>
    </row>
    <row r="33" spans="1:8" x14ac:dyDescent="0.25">
      <c r="A33" t="s">
        <v>325</v>
      </c>
      <c r="B33">
        <v>0.92657020622216935</v>
      </c>
      <c r="C33">
        <v>-0.39331862525361294</v>
      </c>
      <c r="D33">
        <v>9.8546223623913291E-3</v>
      </c>
      <c r="E33">
        <v>3</v>
      </c>
      <c r="F33" t="s">
        <v>290</v>
      </c>
      <c r="G33">
        <v>4</v>
      </c>
      <c r="H33" t="s">
        <v>322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8834-D5A0-4579-97BD-36D7FB2467DE}">
  <dimension ref="A1:B2"/>
  <sheetViews>
    <sheetView workbookViewId="0"/>
  </sheetViews>
  <sheetFormatPr defaultRowHeight="15" x14ac:dyDescent="0.25"/>
  <cols>
    <col min="1" max="1" width="12" bestFit="1" customWidth="1"/>
    <col min="2" max="2" width="16.7109375" bestFit="1" customWidth="1"/>
  </cols>
  <sheetData>
    <row r="1" spans="1:2" x14ac:dyDescent="0.25">
      <c r="A1" t="s">
        <v>326</v>
      </c>
      <c r="B1" t="s">
        <v>327</v>
      </c>
    </row>
    <row r="2" spans="1:2" x14ac:dyDescent="0.25">
      <c r="A2">
        <v>25.903614457831324</v>
      </c>
      <c r="B2" t="s">
        <v>358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A6169-0E8E-4AF1-A7A6-8AEE9253AF23}">
  <dimension ref="A1:I21"/>
  <sheetViews>
    <sheetView workbookViewId="0"/>
  </sheetViews>
  <sheetFormatPr defaultRowHeight="15" x14ac:dyDescent="0.25"/>
  <cols>
    <col min="1" max="1" width="7.85546875" bestFit="1" customWidth="1"/>
    <col min="2" max="2" width="16.7109375" bestFit="1" customWidth="1"/>
    <col min="3" max="3" width="19" bestFit="1" customWidth="1"/>
    <col min="4" max="4" width="18.85546875" bestFit="1" customWidth="1"/>
    <col min="5" max="5" width="12" bestFit="1" customWidth="1"/>
    <col min="6" max="6" width="15" bestFit="1" customWidth="1"/>
    <col min="7" max="7" width="12.7109375" bestFit="1" customWidth="1"/>
    <col min="8" max="8" width="13.5703125" bestFit="1" customWidth="1"/>
    <col min="9" max="9" width="7.5703125" bestFit="1" customWidth="1"/>
  </cols>
  <sheetData>
    <row r="1" spans="1:9" x14ac:dyDescent="0.25">
      <c r="A1" t="s">
        <v>328</v>
      </c>
      <c r="B1" t="s">
        <v>329</v>
      </c>
      <c r="C1" t="s">
        <v>330</v>
      </c>
      <c r="D1" t="s">
        <v>331</v>
      </c>
      <c r="E1" t="s">
        <v>176</v>
      </c>
      <c r="F1" t="s">
        <v>332</v>
      </c>
      <c r="G1" t="s">
        <v>333</v>
      </c>
      <c r="H1" t="s">
        <v>334</v>
      </c>
      <c r="I1" t="s">
        <v>232</v>
      </c>
    </row>
    <row r="2" spans="1:9" x14ac:dyDescent="0.25">
      <c r="A2" t="s">
        <v>359</v>
      </c>
      <c r="B2" t="s">
        <v>315</v>
      </c>
      <c r="C2" t="s">
        <v>320</v>
      </c>
      <c r="D2" t="s">
        <v>325</v>
      </c>
      <c r="E2">
        <v>2</v>
      </c>
      <c r="F2">
        <v>5.2631592156154205E-2</v>
      </c>
      <c r="G2">
        <v>90.14169582661161</v>
      </c>
      <c r="H2">
        <v>16.270476809160332</v>
      </c>
      <c r="I2" t="s">
        <v>335</v>
      </c>
    </row>
    <row r="3" spans="1:9" x14ac:dyDescent="0.25">
      <c r="A3" t="s">
        <v>367</v>
      </c>
      <c r="B3" t="s">
        <v>295</v>
      </c>
      <c r="C3" t="s">
        <v>316</v>
      </c>
      <c r="D3" t="s">
        <v>324</v>
      </c>
      <c r="E3">
        <v>10.449999809265137</v>
      </c>
      <c r="F3">
        <v>1.9512176513671875E-2</v>
      </c>
      <c r="G3">
        <v>9.3748719136138767</v>
      </c>
      <c r="H3">
        <v>4.717176515295459</v>
      </c>
      <c r="I3" t="s">
        <v>335</v>
      </c>
    </row>
    <row r="4" spans="1:9" x14ac:dyDescent="0.25">
      <c r="A4" t="s">
        <v>366</v>
      </c>
      <c r="B4" t="s">
        <v>302</v>
      </c>
      <c r="C4" t="s">
        <v>318</v>
      </c>
      <c r="D4" t="s">
        <v>324</v>
      </c>
      <c r="E4">
        <v>11.699999809265137</v>
      </c>
      <c r="F4">
        <v>3.5398195732619708E-2</v>
      </c>
      <c r="G4">
        <v>6.2343309205280342</v>
      </c>
      <c r="H4">
        <v>5.0755361383595563</v>
      </c>
      <c r="I4" t="s">
        <v>335</v>
      </c>
    </row>
    <row r="5" spans="1:9" x14ac:dyDescent="0.25">
      <c r="A5" t="s">
        <v>361</v>
      </c>
      <c r="B5" t="s">
        <v>314</v>
      </c>
      <c r="C5" t="s">
        <v>320</v>
      </c>
      <c r="D5" t="s">
        <v>324</v>
      </c>
      <c r="E5">
        <v>5.6999998092651367</v>
      </c>
      <c r="F5">
        <v>3.6363601684570313E-2</v>
      </c>
      <c r="G5">
        <v>3.8816339674449569</v>
      </c>
      <c r="H5">
        <v>1.0787156693628475</v>
      </c>
      <c r="I5" t="s">
        <v>335</v>
      </c>
    </row>
    <row r="6" spans="1:9" x14ac:dyDescent="0.25">
      <c r="A6" t="s">
        <v>364</v>
      </c>
      <c r="B6" t="s">
        <v>71</v>
      </c>
      <c r="C6" t="s">
        <v>318</v>
      </c>
      <c r="D6" t="s">
        <v>324</v>
      </c>
      <c r="E6">
        <v>8.1499996185302734</v>
      </c>
      <c r="F6">
        <v>1.4943946394713192E-2</v>
      </c>
      <c r="G6">
        <v>3.7697973024049287</v>
      </c>
      <c r="H6">
        <v>2.4791767008824217</v>
      </c>
      <c r="I6" t="s">
        <v>335</v>
      </c>
    </row>
    <row r="7" spans="1:9" x14ac:dyDescent="0.25">
      <c r="A7" t="s">
        <v>338</v>
      </c>
      <c r="B7" t="s">
        <v>127</v>
      </c>
      <c r="C7" t="s">
        <v>318</v>
      </c>
      <c r="D7" t="s">
        <v>324</v>
      </c>
      <c r="E7">
        <v>4.3400001525878906</v>
      </c>
      <c r="F7">
        <v>3.3333416590618725E-2</v>
      </c>
      <c r="G7">
        <v>2.2912644161935067</v>
      </c>
      <c r="H7">
        <v>1.5008219116927235</v>
      </c>
      <c r="I7" t="s">
        <v>335</v>
      </c>
    </row>
    <row r="8" spans="1:9" x14ac:dyDescent="0.25">
      <c r="A8" t="s">
        <v>360</v>
      </c>
      <c r="B8" t="s">
        <v>295</v>
      </c>
      <c r="C8" t="s">
        <v>316</v>
      </c>
      <c r="D8" t="s">
        <v>323</v>
      </c>
      <c r="E8">
        <v>34</v>
      </c>
      <c r="F8">
        <v>2.2556390977443552E-2</v>
      </c>
      <c r="G8">
        <v>2.2306447758796684</v>
      </c>
      <c r="H8">
        <v>2.8720969403931513</v>
      </c>
      <c r="I8" t="s">
        <v>335</v>
      </c>
    </row>
    <row r="9" spans="1:9" x14ac:dyDescent="0.25">
      <c r="A9" t="s">
        <v>368</v>
      </c>
      <c r="B9" t="s">
        <v>68</v>
      </c>
      <c r="C9" t="s">
        <v>316</v>
      </c>
      <c r="D9" t="s">
        <v>325</v>
      </c>
      <c r="E9">
        <v>6.4000000953674316</v>
      </c>
      <c r="F9">
        <v>1.5873000254767344E-2</v>
      </c>
      <c r="G9">
        <v>2.1307533137682571</v>
      </c>
      <c r="H9">
        <v>1.3044443748523145</v>
      </c>
      <c r="I9" t="s">
        <v>335</v>
      </c>
    </row>
    <row r="10" spans="1:9" x14ac:dyDescent="0.25">
      <c r="A10" t="s">
        <v>370</v>
      </c>
      <c r="B10" t="s">
        <v>302</v>
      </c>
      <c r="C10" t="s">
        <v>318</v>
      </c>
      <c r="D10" t="s">
        <v>321</v>
      </c>
      <c r="E10">
        <v>20.600000381469727</v>
      </c>
      <c r="F10">
        <v>1.728396945529509E-2</v>
      </c>
      <c r="G10">
        <v>1.5365354937419136</v>
      </c>
      <c r="H10">
        <v>3.4951512256712927</v>
      </c>
      <c r="I10" t="s">
        <v>335</v>
      </c>
    </row>
    <row r="11" spans="1:9" x14ac:dyDescent="0.25">
      <c r="A11" t="s">
        <v>371</v>
      </c>
      <c r="B11" t="s">
        <v>295</v>
      </c>
      <c r="C11" t="s">
        <v>316</v>
      </c>
      <c r="D11" t="s">
        <v>323</v>
      </c>
      <c r="E11">
        <v>10.550000190734863</v>
      </c>
      <c r="F11">
        <v>4.4554434878115723E-2</v>
      </c>
      <c r="G11">
        <v>1.5336842349689546</v>
      </c>
      <c r="H11">
        <v>3.5950226851967013</v>
      </c>
      <c r="I11" t="s">
        <v>335</v>
      </c>
    </row>
    <row r="12" spans="1:9" x14ac:dyDescent="0.25">
      <c r="A12" t="s">
        <v>362</v>
      </c>
      <c r="B12" t="s">
        <v>304</v>
      </c>
      <c r="C12" t="s">
        <v>318</v>
      </c>
      <c r="D12" t="s">
        <v>324</v>
      </c>
      <c r="E12">
        <v>7.6999998092651367</v>
      </c>
      <c r="F12">
        <v>-3.750002384185791E-2</v>
      </c>
      <c r="G12">
        <v>-20.70731122630902</v>
      </c>
      <c r="H12">
        <v>5.7369831546707504</v>
      </c>
      <c r="I12" t="s">
        <v>339</v>
      </c>
    </row>
    <row r="13" spans="1:9" x14ac:dyDescent="0.25">
      <c r="A13" t="s">
        <v>363</v>
      </c>
      <c r="B13" t="s">
        <v>299</v>
      </c>
      <c r="C13" t="s">
        <v>316</v>
      </c>
      <c r="D13" t="s">
        <v>325</v>
      </c>
      <c r="E13">
        <v>6.179999828338623</v>
      </c>
      <c r="F13">
        <v>3.8655466629652357E-2</v>
      </c>
      <c r="G13">
        <v>-4.4682272804796641</v>
      </c>
      <c r="H13">
        <v>1.7948137621735785</v>
      </c>
      <c r="I13" t="s">
        <v>339</v>
      </c>
    </row>
    <row r="14" spans="1:9" x14ac:dyDescent="0.25">
      <c r="A14" t="s">
        <v>372</v>
      </c>
      <c r="B14" t="s">
        <v>315</v>
      </c>
      <c r="C14" t="s">
        <v>320</v>
      </c>
      <c r="D14" t="s">
        <v>323</v>
      </c>
      <c r="E14">
        <v>89.400001525878906</v>
      </c>
      <c r="F14">
        <v>2.7586224435389717E-2</v>
      </c>
      <c r="G14">
        <v>-4.0359871330666675</v>
      </c>
      <c r="H14">
        <v>6.4103204068261936</v>
      </c>
      <c r="I14" t="s">
        <v>339</v>
      </c>
    </row>
    <row r="15" spans="1:9" x14ac:dyDescent="0.25">
      <c r="A15" t="s">
        <v>337</v>
      </c>
      <c r="B15" t="s">
        <v>299</v>
      </c>
      <c r="C15" t="s">
        <v>316</v>
      </c>
      <c r="D15" t="s">
        <v>324</v>
      </c>
      <c r="E15">
        <v>6.6999998092651367</v>
      </c>
      <c r="F15">
        <v>2.134144324798215E-2</v>
      </c>
      <c r="G15">
        <v>-3.8043255956385811</v>
      </c>
      <c r="H15">
        <v>2.2041377567235951</v>
      </c>
      <c r="I15" t="s">
        <v>339</v>
      </c>
    </row>
    <row r="16" spans="1:9" x14ac:dyDescent="0.25">
      <c r="A16" t="s">
        <v>365</v>
      </c>
      <c r="B16" t="s">
        <v>300</v>
      </c>
      <c r="C16" t="s">
        <v>316</v>
      </c>
      <c r="D16" t="s">
        <v>325</v>
      </c>
      <c r="E16">
        <v>6.3000001907348633</v>
      </c>
      <c r="F16">
        <v>-3.0769201425405623E-2</v>
      </c>
      <c r="G16">
        <v>-3.2850456814838949</v>
      </c>
      <c r="H16">
        <v>1.0980520022141509</v>
      </c>
      <c r="I16" t="s">
        <v>339</v>
      </c>
    </row>
    <row r="17" spans="1:9" x14ac:dyDescent="0.25">
      <c r="A17" t="s">
        <v>373</v>
      </c>
      <c r="B17" t="s">
        <v>308</v>
      </c>
      <c r="C17" t="s">
        <v>319</v>
      </c>
      <c r="D17" t="s">
        <v>325</v>
      </c>
      <c r="E17">
        <v>57.099998474121094</v>
      </c>
      <c r="F17">
        <v>5.7407379150390625E-2</v>
      </c>
      <c r="G17">
        <v>-3.2305577221515622</v>
      </c>
      <c r="H17">
        <v>3.4667755626665238</v>
      </c>
      <c r="I17" t="s">
        <v>339</v>
      </c>
    </row>
    <row r="18" spans="1:9" x14ac:dyDescent="0.25">
      <c r="A18" t="s">
        <v>374</v>
      </c>
      <c r="B18" t="s">
        <v>297</v>
      </c>
      <c r="C18" t="s">
        <v>316</v>
      </c>
      <c r="D18" t="s">
        <v>325</v>
      </c>
      <c r="E18">
        <v>6.5999999046325684</v>
      </c>
      <c r="F18">
        <v>-5.7142870766775933E-2</v>
      </c>
      <c r="G18">
        <v>-3.1449896218709887</v>
      </c>
      <c r="H18">
        <v>0.93391277905886516</v>
      </c>
      <c r="I18" t="s">
        <v>339</v>
      </c>
    </row>
    <row r="19" spans="1:9" x14ac:dyDescent="0.25">
      <c r="A19" t="s">
        <v>369</v>
      </c>
      <c r="B19" t="s">
        <v>305</v>
      </c>
      <c r="C19" t="s">
        <v>318</v>
      </c>
      <c r="D19" t="s">
        <v>325</v>
      </c>
      <c r="E19">
        <v>27.350000381469727</v>
      </c>
      <c r="F19">
        <v>-5.0347183819537289E-2</v>
      </c>
      <c r="G19">
        <v>-3.1094977614091803</v>
      </c>
      <c r="H19">
        <v>1.0170062471928463</v>
      </c>
      <c r="I19" t="s">
        <v>339</v>
      </c>
    </row>
    <row r="20" spans="1:9" x14ac:dyDescent="0.25">
      <c r="A20" t="s">
        <v>336</v>
      </c>
      <c r="B20" t="s">
        <v>64</v>
      </c>
      <c r="C20" t="s">
        <v>319</v>
      </c>
      <c r="D20" t="s">
        <v>324</v>
      </c>
      <c r="E20">
        <v>7.5999999046325684</v>
      </c>
      <c r="F20">
        <v>-3.7974707229533333E-2</v>
      </c>
      <c r="G20">
        <v>-2.9842983603742166</v>
      </c>
      <c r="H20">
        <v>1.5387495410929992</v>
      </c>
      <c r="I20" t="s">
        <v>339</v>
      </c>
    </row>
    <row r="21" spans="1:9" x14ac:dyDescent="0.25">
      <c r="A21" t="s">
        <v>160</v>
      </c>
      <c r="B21" t="s">
        <v>74</v>
      </c>
      <c r="C21" t="s">
        <v>316</v>
      </c>
      <c r="D21" t="s">
        <v>324</v>
      </c>
      <c r="E21">
        <v>15.399999618530273</v>
      </c>
      <c r="F21">
        <v>-2.5316491606066638E-2</v>
      </c>
      <c r="G21">
        <v>-2.941709742187899</v>
      </c>
      <c r="H21">
        <v>2.0042919661986316</v>
      </c>
      <c r="I21" t="s">
        <v>339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2004-D58D-449E-8CE9-5976BBD0BB9F}">
  <dimension ref="A1:J4"/>
  <sheetViews>
    <sheetView workbookViewId="0"/>
  </sheetViews>
  <sheetFormatPr defaultRowHeight="15" x14ac:dyDescent="0.25"/>
  <cols>
    <col min="1" max="1" width="9.42578125" bestFit="1" customWidth="1"/>
    <col min="2" max="2" width="14.85546875" bestFit="1" customWidth="1"/>
    <col min="3" max="4" width="12" bestFit="1" customWidth="1"/>
    <col min="5" max="5" width="11" bestFit="1" customWidth="1"/>
    <col min="6" max="6" width="12" bestFit="1" customWidth="1"/>
    <col min="7" max="7" width="10" bestFit="1" customWidth="1"/>
    <col min="8" max="8" width="15.5703125" bestFit="1" customWidth="1"/>
    <col min="9" max="9" width="17.5703125" bestFit="1" customWidth="1"/>
    <col min="10" max="10" width="15" bestFit="1" customWidth="1"/>
  </cols>
  <sheetData>
    <row r="1" spans="1:10" x14ac:dyDescent="0.25">
      <c r="A1" t="s">
        <v>328</v>
      </c>
      <c r="B1" t="s">
        <v>240</v>
      </c>
      <c r="C1" t="s">
        <v>340</v>
      </c>
      <c r="D1" t="s">
        <v>341</v>
      </c>
      <c r="E1" t="s">
        <v>342</v>
      </c>
      <c r="F1" t="s">
        <v>176</v>
      </c>
      <c r="G1" t="s">
        <v>177</v>
      </c>
      <c r="H1" t="s">
        <v>343</v>
      </c>
      <c r="I1" t="s">
        <v>344</v>
      </c>
      <c r="J1" t="s">
        <v>345</v>
      </c>
    </row>
    <row r="2" spans="1:10" x14ac:dyDescent="0.25">
      <c r="A2" t="s">
        <v>83</v>
      </c>
      <c r="B2" s="162">
        <v>45716</v>
      </c>
      <c r="C2">
        <v>1360.550048828125</v>
      </c>
      <c r="D2">
        <v>1361.6600341796875</v>
      </c>
      <c r="E2">
        <v>1353.5</v>
      </c>
      <c r="F2">
        <v>1353.699951171875</v>
      </c>
      <c r="G2">
        <v>88228400</v>
      </c>
      <c r="H2">
        <v>-9.9200439453125</v>
      </c>
      <c r="I2">
        <v>-7.3000000000000001E-3</v>
      </c>
      <c r="J2">
        <v>2792.0577331200002</v>
      </c>
    </row>
    <row r="3" spans="1:10" x14ac:dyDescent="0.25">
      <c r="A3" t="s">
        <v>5</v>
      </c>
      <c r="B3" s="162">
        <v>45716</v>
      </c>
      <c r="C3">
        <v>1307.1400146484375</v>
      </c>
      <c r="D3">
        <v>1308.77001953125</v>
      </c>
      <c r="E3">
        <v>1302.47998046875</v>
      </c>
      <c r="F3">
        <v>1302.77001953125</v>
      </c>
      <c r="G3">
        <v>290924288</v>
      </c>
      <c r="H3">
        <v>-5.030029296875</v>
      </c>
      <c r="I3">
        <v>-3.8E-3</v>
      </c>
      <c r="J3">
        <v>6524.1135185920002</v>
      </c>
    </row>
    <row r="4" spans="1:10" x14ac:dyDescent="0.25">
      <c r="A4" t="s">
        <v>84</v>
      </c>
      <c r="B4" s="162">
        <v>45716</v>
      </c>
      <c r="C4">
        <v>1358</v>
      </c>
      <c r="D4">
        <v>1361.4000244140625</v>
      </c>
      <c r="E4">
        <v>1348</v>
      </c>
      <c r="F4">
        <v>1348.0999755859375</v>
      </c>
      <c r="G4">
        <v>74141</v>
      </c>
      <c r="H4">
        <v>-15.9000244140625</v>
      </c>
      <c r="I4">
        <v>-1.17E-2</v>
      </c>
      <c r="J4">
        <v>10574.557511462403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FEF2-E672-4033-91F5-C22D58DCB87C}">
  <dimension ref="A1:G61"/>
  <sheetViews>
    <sheetView workbookViewId="0"/>
  </sheetViews>
  <sheetFormatPr defaultRowHeight="15" x14ac:dyDescent="0.25"/>
  <cols>
    <col min="1" max="1" width="14.85546875" bestFit="1" customWidth="1"/>
    <col min="2" max="7" width="12" bestFit="1" customWidth="1"/>
  </cols>
  <sheetData>
    <row r="1" spans="1:7" x14ac:dyDescent="0.25">
      <c r="A1" t="s">
        <v>346</v>
      </c>
      <c r="B1" t="s">
        <v>347</v>
      </c>
      <c r="C1" t="s">
        <v>348</v>
      </c>
      <c r="D1" t="s">
        <v>349</v>
      </c>
      <c r="E1" t="s">
        <v>350</v>
      </c>
      <c r="F1" t="s">
        <v>351</v>
      </c>
      <c r="G1" t="s">
        <v>352</v>
      </c>
    </row>
    <row r="2" spans="1:7" x14ac:dyDescent="0.25">
      <c r="A2" s="162">
        <v>45716</v>
      </c>
      <c r="B2">
        <v>0.48192771084337349</v>
      </c>
      <c r="C2">
        <v>0.73795180722891562</v>
      </c>
      <c r="D2">
        <v>0.69277108433734935</v>
      </c>
      <c r="E2">
        <v>0.64759036144578308</v>
      </c>
      <c r="F2">
        <v>0.48493975903614456</v>
      </c>
      <c r="G2">
        <v>0.57228915662650603</v>
      </c>
    </row>
    <row r="3" spans="1:7" x14ac:dyDescent="0.25">
      <c r="A3" s="162">
        <v>45715</v>
      </c>
      <c r="B3">
        <v>0.51807228915662651</v>
      </c>
      <c r="C3">
        <v>0.75301204819277112</v>
      </c>
      <c r="D3">
        <v>0.68072289156626509</v>
      </c>
      <c r="E3">
        <v>0.63855421686746983</v>
      </c>
      <c r="F3">
        <v>0.48192771084337349</v>
      </c>
      <c r="G3">
        <v>0.58132530120481929</v>
      </c>
    </row>
    <row r="4" spans="1:7" x14ac:dyDescent="0.25">
      <c r="A4" s="162">
        <v>45714</v>
      </c>
      <c r="B4">
        <v>0.48795180722891568</v>
      </c>
      <c r="C4">
        <v>0.74096385542168675</v>
      </c>
      <c r="D4">
        <v>0.66566265060240959</v>
      </c>
      <c r="E4">
        <v>0.5993975903614458</v>
      </c>
      <c r="F4">
        <v>0.4759036144578313</v>
      </c>
      <c r="G4">
        <v>0.57530120481927716</v>
      </c>
    </row>
    <row r="5" spans="1:7" x14ac:dyDescent="0.25">
      <c r="A5" s="162">
        <v>45713</v>
      </c>
      <c r="B5">
        <v>0.54819277108433739</v>
      </c>
      <c r="C5">
        <v>0.74698795180722888</v>
      </c>
      <c r="D5">
        <v>0.66566265060240959</v>
      </c>
      <c r="E5">
        <v>0.58132530120481929</v>
      </c>
      <c r="F5">
        <v>0.4759036144578313</v>
      </c>
      <c r="G5">
        <v>0.57228915662650603</v>
      </c>
    </row>
    <row r="6" spans="1:7" x14ac:dyDescent="0.25">
      <c r="A6" s="162">
        <v>45712</v>
      </c>
      <c r="B6">
        <v>0.58132530120481929</v>
      </c>
      <c r="C6">
        <v>0.75602409638554213</v>
      </c>
      <c r="D6">
        <v>0.67168674698795183</v>
      </c>
      <c r="E6">
        <v>0.57228915662650603</v>
      </c>
      <c r="F6">
        <v>0.47289156626506024</v>
      </c>
      <c r="G6">
        <v>0.5662650602409639</v>
      </c>
    </row>
    <row r="7" spans="1:7" x14ac:dyDescent="0.25">
      <c r="A7" s="162">
        <v>45709</v>
      </c>
      <c r="B7">
        <v>0.58433734939759041</v>
      </c>
      <c r="C7">
        <v>0.75903614457831325</v>
      </c>
      <c r="D7">
        <v>0.66566265060240959</v>
      </c>
      <c r="E7">
        <v>0.55421686746987953</v>
      </c>
      <c r="F7">
        <v>0.44277108433734941</v>
      </c>
      <c r="G7">
        <v>0.56325301204819278</v>
      </c>
    </row>
    <row r="8" spans="1:7" x14ac:dyDescent="0.25">
      <c r="A8" s="162">
        <v>45708</v>
      </c>
      <c r="B8">
        <v>0.73493975903614461</v>
      </c>
      <c r="C8">
        <v>0.7831325301204819</v>
      </c>
      <c r="D8">
        <v>0.6987951807228916</v>
      </c>
      <c r="E8">
        <v>0.57228915662650603</v>
      </c>
      <c r="F8">
        <v>0.44277108433734941</v>
      </c>
      <c r="G8">
        <v>0.56024096385542166</v>
      </c>
    </row>
    <row r="9" spans="1:7" x14ac:dyDescent="0.25">
      <c r="A9" s="162">
        <v>45707</v>
      </c>
      <c r="B9">
        <v>0.76807228915662651</v>
      </c>
      <c r="C9">
        <v>0.78614457831325302</v>
      </c>
      <c r="D9">
        <v>0.70180722891566261</v>
      </c>
      <c r="E9">
        <v>0.56024096385542166</v>
      </c>
      <c r="F9">
        <v>0.44879518072289154</v>
      </c>
      <c r="G9">
        <v>0.56024096385542166</v>
      </c>
    </row>
    <row r="10" spans="1:7" x14ac:dyDescent="0.25">
      <c r="A10" s="162">
        <v>45706</v>
      </c>
      <c r="B10">
        <v>0.64156626506024095</v>
      </c>
      <c r="C10">
        <v>0.71385542168674698</v>
      </c>
      <c r="D10">
        <v>0.64156626506024095</v>
      </c>
      <c r="E10">
        <v>0.52108433734939763</v>
      </c>
      <c r="F10">
        <v>0.4246987951807229</v>
      </c>
      <c r="G10">
        <v>0.55421686746987953</v>
      </c>
    </row>
    <row r="11" spans="1:7" x14ac:dyDescent="0.25">
      <c r="A11" s="162">
        <v>45705</v>
      </c>
      <c r="B11">
        <v>0.62349397590361444</v>
      </c>
      <c r="C11">
        <v>0.70180722891566261</v>
      </c>
      <c r="D11">
        <v>0.62650602409638556</v>
      </c>
      <c r="E11">
        <v>0.49397590361445781</v>
      </c>
      <c r="F11">
        <v>0.40662650602409639</v>
      </c>
      <c r="G11">
        <v>0.54216867469879515</v>
      </c>
    </row>
    <row r="12" spans="1:7" x14ac:dyDescent="0.25">
      <c r="A12" s="162">
        <v>45702</v>
      </c>
      <c r="B12">
        <v>0.59337349397590367</v>
      </c>
      <c r="C12">
        <v>0.68674698795180722</v>
      </c>
      <c r="D12">
        <v>0.60843373493975905</v>
      </c>
      <c r="E12">
        <v>0.49096385542168675</v>
      </c>
      <c r="F12">
        <v>0.38855421686746988</v>
      </c>
      <c r="G12">
        <v>0.54518072289156627</v>
      </c>
    </row>
    <row r="13" spans="1:7" x14ac:dyDescent="0.25">
      <c r="A13" s="162">
        <v>45701</v>
      </c>
      <c r="B13">
        <v>0.45481927710843373</v>
      </c>
      <c r="C13">
        <v>0.64759036144578308</v>
      </c>
      <c r="D13">
        <v>0.55722891566265065</v>
      </c>
      <c r="E13">
        <v>0.46686746987951805</v>
      </c>
      <c r="F13">
        <v>0.39156626506024095</v>
      </c>
      <c r="G13">
        <v>0.54216867469879515</v>
      </c>
    </row>
    <row r="14" spans="1:7" x14ac:dyDescent="0.25">
      <c r="A14" s="162">
        <v>45700</v>
      </c>
      <c r="B14">
        <v>0.43674698795180722</v>
      </c>
      <c r="C14">
        <v>0.65662650602409633</v>
      </c>
      <c r="D14">
        <v>0.54518072289156627</v>
      </c>
      <c r="E14">
        <v>0.43674698795180722</v>
      </c>
      <c r="F14">
        <v>0.36445783132530118</v>
      </c>
      <c r="G14">
        <v>0.53915662650602414</v>
      </c>
    </row>
    <row r="15" spans="1:7" x14ac:dyDescent="0.25">
      <c r="A15" s="162">
        <v>45699</v>
      </c>
      <c r="B15">
        <v>0.46385542168674698</v>
      </c>
      <c r="C15">
        <v>0.64156626506024095</v>
      </c>
      <c r="D15">
        <v>0.53915662650602414</v>
      </c>
      <c r="E15">
        <v>0.46686746987951805</v>
      </c>
      <c r="F15">
        <v>0.37048192771084337</v>
      </c>
      <c r="G15">
        <v>0.53614457831325302</v>
      </c>
    </row>
    <row r="16" spans="1:7" x14ac:dyDescent="0.25">
      <c r="A16" s="162">
        <v>45698</v>
      </c>
      <c r="B16">
        <v>0.45783132530120479</v>
      </c>
      <c r="C16">
        <v>0.55421686746987953</v>
      </c>
      <c r="D16">
        <v>0.49698795180722893</v>
      </c>
      <c r="E16">
        <v>0.43674698795180722</v>
      </c>
      <c r="F16">
        <v>0.36746987951807231</v>
      </c>
      <c r="G16">
        <v>0.51506024096385539</v>
      </c>
    </row>
    <row r="17" spans="1:7" x14ac:dyDescent="0.25">
      <c r="A17" s="162">
        <v>45695</v>
      </c>
      <c r="B17">
        <v>0.74698795180722888</v>
      </c>
      <c r="C17">
        <v>0.66867469879518071</v>
      </c>
      <c r="D17">
        <v>0.5512048192771084</v>
      </c>
      <c r="E17">
        <v>0.47891566265060243</v>
      </c>
      <c r="F17">
        <v>0.38253012048192769</v>
      </c>
      <c r="G17">
        <v>0.53614457831325302</v>
      </c>
    </row>
    <row r="18" spans="1:7" x14ac:dyDescent="0.25">
      <c r="A18" s="162">
        <v>45694</v>
      </c>
      <c r="B18">
        <v>0.78915662650602414</v>
      </c>
      <c r="C18">
        <v>0.63253012048192769</v>
      </c>
      <c r="D18">
        <v>0.54216867469879515</v>
      </c>
      <c r="E18">
        <v>0.45783132530120479</v>
      </c>
      <c r="F18">
        <v>0.38554216867469882</v>
      </c>
      <c r="G18">
        <v>0.5331325301204819</v>
      </c>
    </row>
    <row r="19" spans="1:7" x14ac:dyDescent="0.25">
      <c r="A19" s="162">
        <v>45693</v>
      </c>
      <c r="B19">
        <v>0.8162650602409639</v>
      </c>
      <c r="C19">
        <v>0.6506024096385542</v>
      </c>
      <c r="D19">
        <v>0.53012048192771088</v>
      </c>
      <c r="E19">
        <v>0.43975903614457829</v>
      </c>
      <c r="F19">
        <v>0.37951807228915663</v>
      </c>
      <c r="G19">
        <v>0.5331325301204819</v>
      </c>
    </row>
    <row r="20" spans="1:7" x14ac:dyDescent="0.25">
      <c r="A20" s="162">
        <v>45692</v>
      </c>
      <c r="B20">
        <v>0.7168674698795181</v>
      </c>
      <c r="C20">
        <v>0.55722891566265065</v>
      </c>
      <c r="D20">
        <v>0.49698795180722893</v>
      </c>
      <c r="E20">
        <v>0.41566265060240964</v>
      </c>
      <c r="F20">
        <v>0.37650602409638556</v>
      </c>
      <c r="G20">
        <v>0.53012048192771088</v>
      </c>
    </row>
    <row r="21" spans="1:7" x14ac:dyDescent="0.25">
      <c r="A21" s="162">
        <v>45691</v>
      </c>
      <c r="B21">
        <v>0.5</v>
      </c>
      <c r="C21">
        <v>0.38855421686746988</v>
      </c>
      <c r="D21">
        <v>0.4006024096385542</v>
      </c>
      <c r="E21">
        <v>0.36445783132530118</v>
      </c>
      <c r="F21">
        <v>0.33132530120481929</v>
      </c>
      <c r="G21">
        <v>0.50903614457831325</v>
      </c>
    </row>
    <row r="22" spans="1:7" x14ac:dyDescent="0.25">
      <c r="A22" s="162">
        <v>45681</v>
      </c>
      <c r="B22">
        <v>0.53012048192771088</v>
      </c>
      <c r="C22">
        <v>0.4246987951807229</v>
      </c>
      <c r="D22">
        <v>0.40662650602409639</v>
      </c>
      <c r="E22">
        <v>0.37650602409638556</v>
      </c>
      <c r="F22">
        <v>0.35240963855421686</v>
      </c>
      <c r="G22">
        <v>0.50903614457831325</v>
      </c>
    </row>
    <row r="23" spans="1:7" x14ac:dyDescent="0.25">
      <c r="A23" s="162">
        <v>45680</v>
      </c>
      <c r="B23">
        <v>0.48493975903614456</v>
      </c>
      <c r="C23">
        <v>0.37951807228915663</v>
      </c>
      <c r="D23">
        <v>0.37951807228915663</v>
      </c>
      <c r="E23">
        <v>0.37650602409638556</v>
      </c>
      <c r="F23">
        <v>0.35240963855421686</v>
      </c>
      <c r="G23">
        <v>0.5</v>
      </c>
    </row>
    <row r="24" spans="1:7" x14ac:dyDescent="0.25">
      <c r="A24" s="162">
        <v>45679</v>
      </c>
      <c r="B24">
        <v>0.35843373493975905</v>
      </c>
      <c r="C24">
        <v>0.28313253012048195</v>
      </c>
      <c r="D24">
        <v>0.34337349397590361</v>
      </c>
      <c r="E24">
        <v>0.35240963855421686</v>
      </c>
      <c r="F24">
        <v>0.34036144578313254</v>
      </c>
      <c r="G24">
        <v>0.47289156626506024</v>
      </c>
    </row>
    <row r="25" spans="1:7" x14ac:dyDescent="0.25">
      <c r="A25" s="162">
        <v>45678</v>
      </c>
      <c r="B25">
        <v>0.51204819277108438</v>
      </c>
      <c r="C25">
        <v>0.30120481927710846</v>
      </c>
      <c r="D25">
        <v>0.37650602409638556</v>
      </c>
      <c r="E25">
        <v>0.37650602409638556</v>
      </c>
      <c r="F25">
        <v>0.35240963855421686</v>
      </c>
      <c r="G25">
        <v>0.49397590361445781</v>
      </c>
    </row>
    <row r="26" spans="1:7" x14ac:dyDescent="0.25">
      <c r="A26" s="162">
        <v>45677</v>
      </c>
      <c r="B26">
        <v>0.73795180722891562</v>
      </c>
      <c r="C26">
        <v>0.34036144578313254</v>
      </c>
      <c r="D26">
        <v>0.4006024096385542</v>
      </c>
      <c r="E26">
        <v>0.39156626506024095</v>
      </c>
      <c r="F26">
        <v>0.36445783132530118</v>
      </c>
      <c r="G26">
        <v>0.5</v>
      </c>
    </row>
    <row r="27" spans="1:7" x14ac:dyDescent="0.25">
      <c r="A27" s="162">
        <v>45674</v>
      </c>
      <c r="B27">
        <v>0.72891566265060237</v>
      </c>
      <c r="C27">
        <v>0.31927710843373491</v>
      </c>
      <c r="D27">
        <v>0.40963855421686746</v>
      </c>
      <c r="E27">
        <v>0.4006024096385542</v>
      </c>
      <c r="F27">
        <v>0.35240963855421686</v>
      </c>
      <c r="G27">
        <v>0.51506024096385539</v>
      </c>
    </row>
    <row r="28" spans="1:7" x14ac:dyDescent="0.25">
      <c r="A28" s="162">
        <v>45673</v>
      </c>
      <c r="B28">
        <v>0.59337349397590367</v>
      </c>
      <c r="C28">
        <v>0.25602409638554219</v>
      </c>
      <c r="D28">
        <v>0.38554216867469882</v>
      </c>
      <c r="E28">
        <v>0.37650602409638556</v>
      </c>
      <c r="F28">
        <v>0.34337349397590361</v>
      </c>
      <c r="G28">
        <v>0.49096385542168675</v>
      </c>
    </row>
    <row r="29" spans="1:7" x14ac:dyDescent="0.25">
      <c r="A29" s="162">
        <v>45672</v>
      </c>
      <c r="B29">
        <v>0.5331325301204819</v>
      </c>
      <c r="C29">
        <v>0.23493975903614459</v>
      </c>
      <c r="D29">
        <v>0.36746987951807231</v>
      </c>
      <c r="E29">
        <v>0.35542168674698793</v>
      </c>
      <c r="F29">
        <v>0.34036144578313254</v>
      </c>
      <c r="G29">
        <v>0.48493975903614456</v>
      </c>
    </row>
    <row r="30" spans="1:7" x14ac:dyDescent="0.25">
      <c r="A30" s="162">
        <v>45671</v>
      </c>
      <c r="B30">
        <v>0.25602409638554219</v>
      </c>
      <c r="C30">
        <v>0.17771084337349397</v>
      </c>
      <c r="D30">
        <v>0.29819277108433734</v>
      </c>
      <c r="E30">
        <v>0.32831325301204817</v>
      </c>
      <c r="F30">
        <v>0.32831325301204817</v>
      </c>
      <c r="G30">
        <v>0.46987951807228917</v>
      </c>
    </row>
    <row r="31" spans="1:7" x14ac:dyDescent="0.25">
      <c r="A31" s="162">
        <v>45670</v>
      </c>
      <c r="B31">
        <v>0.2740963855421687</v>
      </c>
      <c r="C31">
        <v>0.18674698795180722</v>
      </c>
      <c r="D31">
        <v>0.30421686746987953</v>
      </c>
      <c r="E31">
        <v>0.34337349397590361</v>
      </c>
      <c r="F31">
        <v>0.33433734939759036</v>
      </c>
      <c r="G31">
        <v>0.47891566265060243</v>
      </c>
    </row>
    <row r="32" spans="1:7" x14ac:dyDescent="0.25">
      <c r="A32" s="162">
        <v>45667</v>
      </c>
      <c r="B32">
        <v>0.17771084337349397</v>
      </c>
      <c r="C32">
        <v>0.18072289156626506</v>
      </c>
      <c r="D32">
        <v>0.28012048192771083</v>
      </c>
      <c r="E32">
        <v>0.31927710843373491</v>
      </c>
      <c r="F32">
        <v>0.30722891566265059</v>
      </c>
      <c r="G32">
        <v>0.47289156626506024</v>
      </c>
    </row>
    <row r="33" spans="1:7" x14ac:dyDescent="0.25">
      <c r="A33" s="162">
        <v>45666</v>
      </c>
      <c r="B33">
        <v>0.25301204819277107</v>
      </c>
      <c r="C33">
        <v>0.2289156626506024</v>
      </c>
      <c r="D33">
        <v>0.35843373493975905</v>
      </c>
      <c r="E33">
        <v>0.36144578313253012</v>
      </c>
      <c r="F33">
        <v>0.34638554216867468</v>
      </c>
      <c r="G33">
        <v>0.48192771084337349</v>
      </c>
    </row>
    <row r="34" spans="1:7" x14ac:dyDescent="0.25">
      <c r="A34" s="162">
        <v>45665</v>
      </c>
      <c r="B34">
        <v>0.21385542168674698</v>
      </c>
      <c r="C34">
        <v>0.21686746987951808</v>
      </c>
      <c r="D34">
        <v>0.36746987951807231</v>
      </c>
      <c r="E34">
        <v>0.38253012048192769</v>
      </c>
      <c r="F34">
        <v>0.35240963855421686</v>
      </c>
      <c r="G34">
        <v>0.50301204819277112</v>
      </c>
    </row>
    <row r="35" spans="1:7" x14ac:dyDescent="0.25">
      <c r="A35" s="162">
        <v>45664</v>
      </c>
      <c r="B35">
        <v>0.13253012048192772</v>
      </c>
      <c r="C35">
        <v>0.15963855421686746</v>
      </c>
      <c r="D35">
        <v>0.31626506024096385</v>
      </c>
      <c r="E35">
        <v>0.34638554216867468</v>
      </c>
      <c r="F35">
        <v>0.33734939759036142</v>
      </c>
      <c r="G35">
        <v>0.47891566265060243</v>
      </c>
    </row>
    <row r="36" spans="1:7" x14ac:dyDescent="0.25">
      <c r="A36" s="162">
        <v>45663</v>
      </c>
      <c r="B36">
        <v>0.10843373493975904</v>
      </c>
      <c r="C36">
        <v>0.19879518072289157</v>
      </c>
      <c r="D36">
        <v>0.37650602409638556</v>
      </c>
      <c r="E36">
        <v>0.35542168674698793</v>
      </c>
      <c r="F36">
        <v>0.35240963855421686</v>
      </c>
      <c r="G36">
        <v>0.50602409638554213</v>
      </c>
    </row>
    <row r="37" spans="1:7" x14ac:dyDescent="0.25">
      <c r="A37" s="162">
        <v>45660</v>
      </c>
      <c r="B37">
        <v>0.15662650602409639</v>
      </c>
      <c r="C37">
        <v>0.3253012048192771</v>
      </c>
      <c r="D37">
        <v>0.45481927710843373</v>
      </c>
      <c r="E37">
        <v>0.41867469879518071</v>
      </c>
      <c r="F37">
        <v>0.40662650602409639</v>
      </c>
      <c r="G37">
        <v>0.5331325301204819</v>
      </c>
    </row>
    <row r="38" spans="1:7" x14ac:dyDescent="0.25">
      <c r="A38" s="162">
        <v>45659</v>
      </c>
      <c r="B38">
        <v>0.31626506024096385</v>
      </c>
      <c r="C38">
        <v>0.50602409638554213</v>
      </c>
      <c r="D38">
        <v>0.56325301204819278</v>
      </c>
      <c r="E38">
        <v>0.45180722891566266</v>
      </c>
      <c r="F38">
        <v>0.44578313253012047</v>
      </c>
      <c r="G38">
        <v>0.5512048192771084</v>
      </c>
    </row>
    <row r="39" spans="1:7" x14ac:dyDescent="0.25">
      <c r="A39" s="162">
        <v>45658</v>
      </c>
      <c r="B39">
        <v>0.29518072289156627</v>
      </c>
      <c r="C39">
        <v>0.48795180722891568</v>
      </c>
      <c r="D39">
        <v>0.51807228915662651</v>
      </c>
      <c r="E39">
        <v>0.43072289156626509</v>
      </c>
      <c r="F39">
        <v>0.42771084337349397</v>
      </c>
      <c r="G39">
        <v>0.54518072289156627</v>
      </c>
    </row>
    <row r="40" spans="1:7" x14ac:dyDescent="0.25">
      <c r="A40" s="162">
        <v>45657</v>
      </c>
      <c r="B40">
        <v>0.29444444444444451</v>
      </c>
      <c r="C40">
        <v>0.47499999999999998</v>
      </c>
      <c r="D40">
        <v>0.49722222222222218</v>
      </c>
      <c r="E40">
        <v>0.40833333333333333</v>
      </c>
      <c r="F40">
        <v>0.3972222222222222</v>
      </c>
      <c r="G40">
        <v>0.5</v>
      </c>
    </row>
    <row r="41" spans="1:7" x14ac:dyDescent="0.25">
      <c r="A41" s="162">
        <v>45656</v>
      </c>
      <c r="B41">
        <v>0.33611111111111108</v>
      </c>
      <c r="C41">
        <v>0.5</v>
      </c>
      <c r="D41">
        <v>0.53055555555555556</v>
      </c>
      <c r="E41">
        <v>0.40555555555555561</v>
      </c>
      <c r="F41">
        <v>0.40833333333333333</v>
      </c>
      <c r="G41">
        <v>0.51111111111111107</v>
      </c>
    </row>
    <row r="42" spans="1:7" x14ac:dyDescent="0.25">
      <c r="A42" s="162">
        <v>45653</v>
      </c>
      <c r="B42">
        <v>0.46944444444444439</v>
      </c>
      <c r="C42">
        <v>0.59444444444444444</v>
      </c>
      <c r="D42">
        <v>0.56388888888888888</v>
      </c>
      <c r="E42">
        <v>0.42222222222222222</v>
      </c>
      <c r="F42">
        <v>0.41666666666666669</v>
      </c>
      <c r="G42">
        <v>0.51666666666666672</v>
      </c>
    </row>
    <row r="43" spans="1:7" x14ac:dyDescent="0.25">
      <c r="A43" s="162">
        <v>45652</v>
      </c>
      <c r="B43">
        <v>0.66388888888888886</v>
      </c>
      <c r="C43">
        <v>0.7</v>
      </c>
      <c r="D43">
        <v>0.57222222222222219</v>
      </c>
      <c r="E43">
        <v>0.43055555555555558</v>
      </c>
      <c r="F43">
        <v>0.43888888888888888</v>
      </c>
      <c r="G43">
        <v>0.52500000000000002</v>
      </c>
    </row>
    <row r="44" spans="1:7" x14ac:dyDescent="0.25">
      <c r="A44" s="162">
        <v>45651</v>
      </c>
      <c r="B44">
        <v>0.73333333333333328</v>
      </c>
      <c r="C44">
        <v>0.70833333333333337</v>
      </c>
      <c r="D44">
        <v>0.57499999999999996</v>
      </c>
      <c r="E44">
        <v>0.43333333333333329</v>
      </c>
      <c r="F44">
        <v>0.43611111111111112</v>
      </c>
      <c r="G44">
        <v>0.51388888888888884</v>
      </c>
    </row>
    <row r="45" spans="1:7" x14ac:dyDescent="0.25">
      <c r="A45" s="162">
        <v>45650</v>
      </c>
      <c r="B45">
        <v>0.57777777777777772</v>
      </c>
      <c r="C45">
        <v>0.55833333333333335</v>
      </c>
      <c r="D45">
        <v>0.49444444444444452</v>
      </c>
      <c r="E45">
        <v>0.40277777777777779</v>
      </c>
      <c r="F45">
        <v>0.42777777777777781</v>
      </c>
      <c r="G45">
        <v>0.5083333333333333</v>
      </c>
    </row>
    <row r="46" spans="1:7" x14ac:dyDescent="0.25">
      <c r="A46" s="162">
        <v>45649</v>
      </c>
      <c r="B46">
        <v>0.6166666666666667</v>
      </c>
      <c r="C46">
        <v>0.57777777777777772</v>
      </c>
      <c r="D46">
        <v>0.48333333333333328</v>
      </c>
      <c r="E46">
        <v>0.39444444444444438</v>
      </c>
      <c r="F46">
        <v>0.42499999999999999</v>
      </c>
      <c r="G46">
        <v>0.5083333333333333</v>
      </c>
    </row>
    <row r="47" spans="1:7" x14ac:dyDescent="0.25">
      <c r="A47" s="162">
        <v>45646</v>
      </c>
      <c r="B47">
        <v>0.48333333333333328</v>
      </c>
      <c r="C47">
        <v>0.55000000000000004</v>
      </c>
      <c r="D47">
        <v>0.44444444444444442</v>
      </c>
      <c r="E47">
        <v>0.38333333333333341</v>
      </c>
      <c r="F47">
        <v>0.40833333333333333</v>
      </c>
      <c r="G47">
        <v>0.50277777777777777</v>
      </c>
    </row>
    <row r="48" spans="1:7" x14ac:dyDescent="0.25">
      <c r="A48" s="162">
        <v>45645</v>
      </c>
      <c r="B48">
        <v>0.31666666666666671</v>
      </c>
      <c r="C48">
        <v>0.50277777777777777</v>
      </c>
      <c r="D48">
        <v>0.42222222222222222</v>
      </c>
      <c r="E48">
        <v>0.3611111111111111</v>
      </c>
      <c r="F48">
        <v>0.4</v>
      </c>
      <c r="G48">
        <v>0.49444444444444452</v>
      </c>
    </row>
    <row r="49" spans="1:7" x14ac:dyDescent="0.25">
      <c r="A49" s="162">
        <v>45644</v>
      </c>
      <c r="B49">
        <v>0.41388888888888892</v>
      </c>
      <c r="C49">
        <v>0.64444444444444449</v>
      </c>
      <c r="D49">
        <v>0.47499999999999998</v>
      </c>
      <c r="E49">
        <v>0.36388888888888887</v>
      </c>
      <c r="F49">
        <v>0.40833333333333333</v>
      </c>
      <c r="G49">
        <v>0.5</v>
      </c>
    </row>
    <row r="50" spans="1:7" x14ac:dyDescent="0.25">
      <c r="A50" s="162">
        <v>45643</v>
      </c>
      <c r="B50">
        <v>0.28888888888888892</v>
      </c>
      <c r="C50">
        <v>0.58333333333333337</v>
      </c>
      <c r="D50">
        <v>0.43333333333333329</v>
      </c>
      <c r="E50">
        <v>0.33055555555555549</v>
      </c>
      <c r="F50">
        <v>0.3972222222222222</v>
      </c>
      <c r="G50">
        <v>0.49166666666666659</v>
      </c>
    </row>
    <row r="51" spans="1:7" x14ac:dyDescent="0.25">
      <c r="A51" s="162">
        <v>45642</v>
      </c>
      <c r="B51">
        <v>0.27777777777777779</v>
      </c>
      <c r="C51">
        <v>0.60555555555555551</v>
      </c>
      <c r="D51">
        <v>0.42499999999999999</v>
      </c>
      <c r="E51">
        <v>0.33055555555555549</v>
      </c>
      <c r="F51">
        <v>0.39166666666666672</v>
      </c>
      <c r="G51">
        <v>0.49166666666666659</v>
      </c>
    </row>
    <row r="52" spans="1:7" x14ac:dyDescent="0.25">
      <c r="A52" s="162">
        <v>45639</v>
      </c>
      <c r="B52">
        <v>0.25833333333333341</v>
      </c>
      <c r="C52">
        <v>0.64444444444444449</v>
      </c>
      <c r="D52">
        <v>0.42777777777777781</v>
      </c>
      <c r="E52">
        <v>0.32777777777777778</v>
      </c>
      <c r="F52">
        <v>0.38055555555555548</v>
      </c>
      <c r="G52">
        <v>0.49166666666666659</v>
      </c>
    </row>
    <row r="53" spans="1:7" x14ac:dyDescent="0.25">
      <c r="A53" s="162">
        <v>45638</v>
      </c>
      <c r="B53">
        <v>0.55555555555555558</v>
      </c>
      <c r="C53">
        <v>0.73888888888888893</v>
      </c>
      <c r="D53">
        <v>0.46666666666666667</v>
      </c>
      <c r="E53">
        <v>0.3527777777777778</v>
      </c>
      <c r="F53">
        <v>0.4</v>
      </c>
      <c r="G53">
        <v>0.50555555555555554</v>
      </c>
    </row>
    <row r="54" spans="1:7" x14ac:dyDescent="0.25">
      <c r="A54" s="162">
        <v>45637</v>
      </c>
      <c r="B54">
        <v>0.61944444444444446</v>
      </c>
      <c r="C54">
        <v>0.75277777777777777</v>
      </c>
      <c r="D54">
        <v>0.47499999999999998</v>
      </c>
      <c r="E54">
        <v>0.33888888888888891</v>
      </c>
      <c r="F54">
        <v>0.39444444444444438</v>
      </c>
      <c r="G54">
        <v>0.51111111111111107</v>
      </c>
    </row>
    <row r="55" spans="1:7" x14ac:dyDescent="0.25">
      <c r="A55" s="162">
        <v>45636</v>
      </c>
      <c r="B55">
        <v>0.72499999999999998</v>
      </c>
      <c r="C55">
        <v>0.73055555555555551</v>
      </c>
      <c r="D55">
        <v>0.46944444444444439</v>
      </c>
      <c r="E55">
        <v>0.32500000000000001</v>
      </c>
      <c r="F55">
        <v>0.40555555555555561</v>
      </c>
      <c r="G55">
        <v>0.5083333333333333</v>
      </c>
    </row>
    <row r="56" spans="1:7" x14ac:dyDescent="0.25">
      <c r="A56" s="162">
        <v>45635</v>
      </c>
      <c r="B56">
        <v>0.7416666666666667</v>
      </c>
      <c r="C56">
        <v>0.71388888888888891</v>
      </c>
      <c r="D56">
        <v>0.44444444444444442</v>
      </c>
      <c r="E56">
        <v>0.33055555555555549</v>
      </c>
      <c r="F56">
        <v>0.42777777777777781</v>
      </c>
      <c r="G56">
        <v>0.50555555555555554</v>
      </c>
    </row>
    <row r="57" spans="1:7" x14ac:dyDescent="0.25">
      <c r="A57" s="162">
        <v>45632</v>
      </c>
      <c r="B57">
        <v>0.69722222222222219</v>
      </c>
      <c r="C57">
        <v>0.65555555555555556</v>
      </c>
      <c r="D57">
        <v>0.4</v>
      </c>
      <c r="E57">
        <v>0.3</v>
      </c>
      <c r="F57">
        <v>0.3972222222222222</v>
      </c>
      <c r="G57">
        <v>0.5</v>
      </c>
    </row>
    <row r="58" spans="1:7" x14ac:dyDescent="0.25">
      <c r="A58" s="162">
        <v>45631</v>
      </c>
      <c r="B58">
        <v>0.75555555555555554</v>
      </c>
      <c r="C58">
        <v>0.64722222222222225</v>
      </c>
      <c r="D58">
        <v>0.41111111111111109</v>
      </c>
      <c r="E58">
        <v>0.29166666666666669</v>
      </c>
      <c r="F58">
        <v>0.40277777777777779</v>
      </c>
      <c r="G58">
        <v>0.51388888888888884</v>
      </c>
    </row>
    <row r="59" spans="1:7" x14ac:dyDescent="0.25">
      <c r="A59" s="162">
        <v>45630</v>
      </c>
      <c r="B59">
        <v>0.40277777777777779</v>
      </c>
      <c r="C59">
        <v>0.45277777777777778</v>
      </c>
      <c r="D59">
        <v>0.31944444444444442</v>
      </c>
      <c r="E59">
        <v>0.2472222222222222</v>
      </c>
      <c r="F59">
        <v>0.3611111111111111</v>
      </c>
      <c r="G59">
        <v>0.4777777777777778</v>
      </c>
    </row>
    <row r="60" spans="1:7" x14ac:dyDescent="0.25">
      <c r="A60" s="162">
        <v>45629</v>
      </c>
      <c r="B60">
        <v>0.49166666666666659</v>
      </c>
      <c r="C60">
        <v>0.47499999999999998</v>
      </c>
      <c r="D60">
        <v>0.34444444444444439</v>
      </c>
      <c r="E60">
        <v>0.24444444444444441</v>
      </c>
      <c r="F60">
        <v>0.3611111111111111</v>
      </c>
      <c r="G60">
        <v>0.4861111111111111</v>
      </c>
    </row>
    <row r="61" spans="1:7" x14ac:dyDescent="0.25">
      <c r="A61" s="162">
        <v>45628</v>
      </c>
      <c r="B61">
        <v>0.59444444444444444</v>
      </c>
      <c r="C61">
        <v>0.51388888888888884</v>
      </c>
      <c r="D61">
        <v>0.33888888888888891</v>
      </c>
      <c r="E61">
        <v>0.24444444444444441</v>
      </c>
      <c r="F61">
        <v>0.36666666666666659</v>
      </c>
      <c r="G61">
        <v>0.48888888888888887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7C0-836A-4DD3-909E-51A45B6F4E78}">
  <dimension ref="A1:D21"/>
  <sheetViews>
    <sheetView workbookViewId="0"/>
  </sheetViews>
  <sheetFormatPr defaultRowHeight="15" x14ac:dyDescent="0.25"/>
  <cols>
    <col min="1" max="1" width="14.85546875" bestFit="1" customWidth="1"/>
    <col min="2" max="3" width="12.7109375" bestFit="1" customWidth="1"/>
    <col min="4" max="4" width="5" bestFit="1" customWidth="1"/>
  </cols>
  <sheetData>
    <row r="1" spans="1:4" x14ac:dyDescent="0.25">
      <c r="A1" t="s">
        <v>240</v>
      </c>
      <c r="B1" t="s">
        <v>353</v>
      </c>
      <c r="C1" t="s">
        <v>354</v>
      </c>
      <c r="D1" t="s">
        <v>355</v>
      </c>
    </row>
    <row r="2" spans="1:4" x14ac:dyDescent="0.25">
      <c r="A2" s="162">
        <v>45691</v>
      </c>
      <c r="B2">
        <v>-1462.4395100159998</v>
      </c>
      <c r="C2">
        <v>-1.2824084479999556</v>
      </c>
      <c r="D2" t="s">
        <v>356</v>
      </c>
    </row>
    <row r="3" spans="1:4" x14ac:dyDescent="0.25">
      <c r="A3" s="162">
        <v>45692</v>
      </c>
      <c r="B3">
        <v>-955.28484864000006</v>
      </c>
      <c r="C3">
        <v>-949.01200486399989</v>
      </c>
      <c r="D3" t="s">
        <v>356</v>
      </c>
    </row>
    <row r="4" spans="1:4" x14ac:dyDescent="0.25">
      <c r="A4" s="162">
        <v>45693</v>
      </c>
      <c r="B4">
        <v>-365.80412620800007</v>
      </c>
      <c r="C4">
        <v>319.56212121600004</v>
      </c>
      <c r="D4" t="s">
        <v>356</v>
      </c>
    </row>
    <row r="5" spans="1:4" x14ac:dyDescent="0.25">
      <c r="A5" s="162">
        <v>45694</v>
      </c>
      <c r="B5">
        <v>-344.88228249600002</v>
      </c>
      <c r="C5">
        <v>-180.68078591999995</v>
      </c>
      <c r="D5" t="s">
        <v>356</v>
      </c>
    </row>
    <row r="6" spans="1:4" x14ac:dyDescent="0.25">
      <c r="A6" s="162">
        <v>45695</v>
      </c>
      <c r="B6">
        <v>-1110.2555996160002</v>
      </c>
      <c r="C6">
        <v>-80.623763456000006</v>
      </c>
      <c r="D6" t="s">
        <v>356</v>
      </c>
    </row>
    <row r="7" spans="1:4" x14ac:dyDescent="0.25">
      <c r="A7" s="162">
        <v>45698</v>
      </c>
      <c r="B7">
        <v>-441.9654778879999</v>
      </c>
      <c r="C7">
        <v>-183.37274265600001</v>
      </c>
      <c r="D7" t="s">
        <v>356</v>
      </c>
    </row>
    <row r="8" spans="1:4" x14ac:dyDescent="0.25">
      <c r="A8" s="162">
        <v>45699</v>
      </c>
      <c r="B8">
        <v>-581.19264665600008</v>
      </c>
      <c r="C8">
        <v>195.62112614400002</v>
      </c>
      <c r="D8" t="s">
        <v>356</v>
      </c>
    </row>
    <row r="9" spans="1:4" x14ac:dyDescent="0.25">
      <c r="A9" s="162">
        <v>45700</v>
      </c>
      <c r="B9">
        <v>-408.88991744000009</v>
      </c>
      <c r="C9">
        <v>13.069811711999989</v>
      </c>
      <c r="D9" t="s">
        <v>356</v>
      </c>
    </row>
    <row r="10" spans="1:4" x14ac:dyDescent="0.25">
      <c r="A10" s="162">
        <v>45701</v>
      </c>
      <c r="B10">
        <v>-232.69343232000006</v>
      </c>
      <c r="C10">
        <v>0.15515648000001647</v>
      </c>
      <c r="D10" t="s">
        <v>356</v>
      </c>
    </row>
    <row r="11" spans="1:4" x14ac:dyDescent="0.25">
      <c r="A11" s="162">
        <v>45702</v>
      </c>
      <c r="B11">
        <v>-179.30085990399994</v>
      </c>
      <c r="C11">
        <v>121.20152473600001</v>
      </c>
      <c r="D11" t="s">
        <v>356</v>
      </c>
    </row>
    <row r="12" spans="1:4" x14ac:dyDescent="0.25">
      <c r="A12" s="162">
        <v>45705</v>
      </c>
      <c r="B12">
        <v>-600.24619007999991</v>
      </c>
      <c r="C12">
        <v>200.80431923200001</v>
      </c>
      <c r="D12" t="s">
        <v>356</v>
      </c>
    </row>
    <row r="13" spans="1:4" x14ac:dyDescent="0.25">
      <c r="A13" s="162">
        <v>45706</v>
      </c>
      <c r="B13">
        <v>-142.06212505600001</v>
      </c>
      <c r="C13">
        <v>49.121689600000025</v>
      </c>
      <c r="D13" t="s">
        <v>356</v>
      </c>
    </row>
    <row r="14" spans="1:4" x14ac:dyDescent="0.25">
      <c r="A14" s="162">
        <v>45707</v>
      </c>
      <c r="B14">
        <v>353.65637324799991</v>
      </c>
      <c r="C14">
        <v>1.4436270080000213</v>
      </c>
      <c r="D14" t="s">
        <v>356</v>
      </c>
    </row>
    <row r="15" spans="1:4" x14ac:dyDescent="0.25">
      <c r="A15" s="162">
        <v>45708</v>
      </c>
      <c r="B15">
        <v>-390.30620159999989</v>
      </c>
      <c r="C15">
        <v>205.38445004800008</v>
      </c>
      <c r="D15" t="s">
        <v>356</v>
      </c>
    </row>
    <row r="16" spans="1:4" x14ac:dyDescent="0.25">
      <c r="A16" s="162">
        <v>45709</v>
      </c>
      <c r="B16">
        <v>-192.39390412800003</v>
      </c>
      <c r="C16">
        <v>-36.999462911999956</v>
      </c>
      <c r="D16" t="s">
        <v>356</v>
      </c>
    </row>
    <row r="17" spans="1:4" x14ac:dyDescent="0.25">
      <c r="A17" s="162">
        <v>45712</v>
      </c>
      <c r="B17">
        <v>-258.88581222399989</v>
      </c>
      <c r="C17">
        <v>-281.04373043199996</v>
      </c>
      <c r="D17" t="s">
        <v>356</v>
      </c>
    </row>
    <row r="18" spans="1:4" x14ac:dyDescent="0.25">
      <c r="A18" s="162">
        <v>45713</v>
      </c>
      <c r="B18">
        <v>-339.59798374399975</v>
      </c>
      <c r="C18">
        <v>-173.36146329600001</v>
      </c>
      <c r="D18" t="s">
        <v>356</v>
      </c>
    </row>
    <row r="19" spans="1:4" x14ac:dyDescent="0.25">
      <c r="A19" s="162">
        <v>45714</v>
      </c>
      <c r="B19">
        <v>-295.47574067200003</v>
      </c>
      <c r="C19">
        <v>-300.11287142399999</v>
      </c>
      <c r="D19" t="s">
        <v>356</v>
      </c>
    </row>
    <row r="20" spans="1:4" x14ac:dyDescent="0.25">
      <c r="A20" s="162">
        <v>45715</v>
      </c>
      <c r="B20">
        <v>-639.0200401919999</v>
      </c>
      <c r="C20">
        <v>201.50311321600003</v>
      </c>
      <c r="D20" t="s">
        <v>356</v>
      </c>
    </row>
    <row r="21" spans="1:4" x14ac:dyDescent="0.25">
      <c r="A21" s="162">
        <v>45716</v>
      </c>
      <c r="B21">
        <v>-403.44921702400001</v>
      </c>
      <c r="D21" t="s">
        <v>356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039A-C3C0-4BF9-9E7C-BA87785D9D34}">
  <dimension ref="A1:E4"/>
  <sheetViews>
    <sheetView workbookViewId="0"/>
  </sheetViews>
  <sheetFormatPr defaultRowHeight="15" x14ac:dyDescent="0.25"/>
  <cols>
    <col min="1" max="1" width="8.85546875" bestFit="1" customWidth="1"/>
    <col min="2" max="2" width="11.85546875" bestFit="1" customWidth="1"/>
    <col min="3" max="3" width="12.28515625" bestFit="1" customWidth="1"/>
    <col min="4" max="4" width="11.28515625" bestFit="1" customWidth="1"/>
    <col min="5" max="5" width="12.7109375" bestFit="1" customWidth="1"/>
  </cols>
  <sheetData>
    <row r="1" spans="1:5" x14ac:dyDescent="0.25">
      <c r="A1" t="s">
        <v>232</v>
      </c>
      <c r="B1" t="s">
        <v>233</v>
      </c>
      <c r="C1" t="s">
        <v>234</v>
      </c>
      <c r="D1" t="s">
        <v>235</v>
      </c>
      <c r="E1" t="s">
        <v>236</v>
      </c>
    </row>
    <row r="2" spans="1:5" x14ac:dyDescent="0.25">
      <c r="A2" t="s">
        <v>237</v>
      </c>
      <c r="B2">
        <v>14913.864</v>
      </c>
      <c r="C2">
        <v>413.76379699199998</v>
      </c>
      <c r="D2">
        <v>22730.400000000001</v>
      </c>
      <c r="E2">
        <v>551.66212505600004</v>
      </c>
    </row>
    <row r="3" spans="1:5" x14ac:dyDescent="0.25">
      <c r="A3" t="s">
        <v>238</v>
      </c>
      <c r="B3">
        <v>-30421.712</v>
      </c>
      <c r="C3">
        <v>-817.21301401599999</v>
      </c>
      <c r="D3">
        <v>-13617.856</v>
      </c>
      <c r="E3">
        <v>-350.15901184000001</v>
      </c>
    </row>
    <row r="4" spans="1:5" x14ac:dyDescent="0.25">
      <c r="A4" t="s">
        <v>239</v>
      </c>
      <c r="B4">
        <v>-15507.848</v>
      </c>
      <c r="C4">
        <v>-403.44921702400001</v>
      </c>
      <c r="D4">
        <v>9112.5440000000017</v>
      </c>
      <c r="E4">
        <v>201.50311321600003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6ED3-E7FD-4FB6-B4E0-AF8E8805C645}">
  <dimension ref="A1:J5"/>
  <sheetViews>
    <sheetView workbookViewId="0"/>
  </sheetViews>
  <sheetFormatPr defaultRowHeight="15" x14ac:dyDescent="0.25"/>
  <cols>
    <col min="1" max="1" width="14.85546875" bestFit="1" customWidth="1"/>
    <col min="2" max="2" width="14.140625" bestFit="1" customWidth="1"/>
    <col min="3" max="3" width="14.28515625" bestFit="1" customWidth="1"/>
    <col min="4" max="4" width="12.28515625" bestFit="1" customWidth="1"/>
    <col min="5" max="5" width="12.42578125" bestFit="1" customWidth="1"/>
    <col min="6" max="6" width="14" bestFit="1" customWidth="1"/>
    <col min="7" max="7" width="12.140625" bestFit="1" customWidth="1"/>
    <col min="8" max="8" width="7.42578125" bestFit="1" customWidth="1"/>
    <col min="9" max="9" width="13.42578125" bestFit="1" customWidth="1"/>
  </cols>
  <sheetData>
    <row r="1" spans="1:10" x14ac:dyDescent="0.25">
      <c r="A1" t="s">
        <v>240</v>
      </c>
      <c r="B1" t="s">
        <v>241</v>
      </c>
      <c r="C1" t="s">
        <v>242</v>
      </c>
      <c r="D1" t="s">
        <v>243</v>
      </c>
      <c r="E1" t="s">
        <v>244</v>
      </c>
      <c r="F1" t="s">
        <v>245</v>
      </c>
      <c r="G1" t="s">
        <v>246</v>
      </c>
      <c r="H1" t="s">
        <v>232</v>
      </c>
      <c r="I1" t="s">
        <v>247</v>
      </c>
      <c r="J1" t="s">
        <v>248</v>
      </c>
    </row>
    <row r="2" spans="1:10" x14ac:dyDescent="0.25">
      <c r="A2" s="162">
        <v>45716</v>
      </c>
      <c r="B2">
        <v>-2706</v>
      </c>
      <c r="C2">
        <v>894</v>
      </c>
      <c r="D2">
        <v>0</v>
      </c>
      <c r="E2">
        <v>0</v>
      </c>
      <c r="F2">
        <v>-1812</v>
      </c>
      <c r="G2">
        <v>0</v>
      </c>
      <c r="H2" t="s">
        <v>249</v>
      </c>
      <c r="I2" t="s">
        <v>250</v>
      </c>
      <c r="J2">
        <v>-12482</v>
      </c>
    </row>
    <row r="3" spans="1:10" x14ac:dyDescent="0.25">
      <c r="A3" s="162">
        <v>45716</v>
      </c>
      <c r="B3">
        <v>0</v>
      </c>
      <c r="C3">
        <v>0</v>
      </c>
      <c r="D3">
        <v>0</v>
      </c>
      <c r="E3">
        <v>0</v>
      </c>
      <c r="F3">
        <v>0</v>
      </c>
      <c r="G3">
        <v>0</v>
      </c>
      <c r="H3" t="s">
        <v>249</v>
      </c>
      <c r="I3" t="s">
        <v>251</v>
      </c>
      <c r="J3">
        <v>20118</v>
      </c>
    </row>
    <row r="4" spans="1:10" x14ac:dyDescent="0.25">
      <c r="A4" s="162">
        <v>45716</v>
      </c>
      <c r="B4">
        <v>-8</v>
      </c>
      <c r="C4">
        <v>47</v>
      </c>
      <c r="D4">
        <v>0</v>
      </c>
      <c r="E4">
        <v>0</v>
      </c>
      <c r="F4">
        <v>39</v>
      </c>
      <c r="G4">
        <v>0</v>
      </c>
      <c r="H4" t="s">
        <v>249</v>
      </c>
      <c r="I4" t="s">
        <v>252</v>
      </c>
      <c r="J4">
        <v>5747</v>
      </c>
    </row>
    <row r="5" spans="1:10" x14ac:dyDescent="0.25">
      <c r="A5" s="162">
        <v>45716</v>
      </c>
      <c r="B5">
        <v>0</v>
      </c>
      <c r="C5">
        <v>0</v>
      </c>
      <c r="D5">
        <v>0</v>
      </c>
      <c r="E5">
        <v>0</v>
      </c>
      <c r="F5">
        <v>0</v>
      </c>
      <c r="G5">
        <v>0</v>
      </c>
      <c r="H5" t="s">
        <v>249</v>
      </c>
      <c r="I5" t="s">
        <v>253</v>
      </c>
      <c r="J5">
        <v>-9069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12B7-650C-4E0D-B1E6-A23D0F80A6FF}">
  <dimension ref="A1:C21"/>
  <sheetViews>
    <sheetView workbookViewId="0"/>
  </sheetViews>
  <sheetFormatPr defaultRowHeight="15" x14ac:dyDescent="0.25"/>
  <cols>
    <col min="1" max="1" width="14.85546875" bestFit="1" customWidth="1"/>
    <col min="2" max="2" width="6.140625" bestFit="1" customWidth="1"/>
    <col min="3" max="3" width="5.7109375" bestFit="1" customWidth="1"/>
  </cols>
  <sheetData>
    <row r="1" spans="1:3" x14ac:dyDescent="0.25">
      <c r="A1" t="s">
        <v>240</v>
      </c>
      <c r="B1" t="s">
        <v>254</v>
      </c>
      <c r="C1" t="s">
        <v>255</v>
      </c>
    </row>
    <row r="2" spans="1:3" x14ac:dyDescent="0.25">
      <c r="A2" s="162">
        <v>45716</v>
      </c>
      <c r="B2">
        <v>-1812</v>
      </c>
      <c r="C2">
        <v>0</v>
      </c>
    </row>
    <row r="3" spans="1:3" x14ac:dyDescent="0.25">
      <c r="A3" s="162">
        <v>45715</v>
      </c>
      <c r="B3">
        <v>-2874</v>
      </c>
      <c r="C3">
        <v>261</v>
      </c>
    </row>
    <row r="4" spans="1:3" x14ac:dyDescent="0.25">
      <c r="A4" s="162">
        <v>45714</v>
      </c>
      <c r="B4">
        <v>304</v>
      </c>
      <c r="C4">
        <v>-2672</v>
      </c>
    </row>
    <row r="5" spans="1:3" x14ac:dyDescent="0.25">
      <c r="A5" s="162">
        <v>45713</v>
      </c>
      <c r="B5">
        <v>-1613</v>
      </c>
      <c r="C5">
        <v>-876</v>
      </c>
    </row>
    <row r="6" spans="1:3" x14ac:dyDescent="0.25">
      <c r="A6" s="162">
        <v>45712</v>
      </c>
      <c r="B6">
        <v>1270</v>
      </c>
      <c r="C6">
        <v>2902</v>
      </c>
    </row>
    <row r="7" spans="1:3" x14ac:dyDescent="0.25">
      <c r="A7" s="162">
        <v>45709</v>
      </c>
      <c r="B7">
        <v>1439</v>
      </c>
      <c r="C7">
        <v>1157</v>
      </c>
    </row>
    <row r="8" spans="1:3" x14ac:dyDescent="0.25">
      <c r="A8" s="162">
        <v>45708</v>
      </c>
      <c r="B8">
        <v>-680</v>
      </c>
      <c r="C8">
        <v>7210</v>
      </c>
    </row>
    <row r="9" spans="1:3" x14ac:dyDescent="0.25">
      <c r="A9" s="162">
        <v>45707</v>
      </c>
      <c r="B9">
        <v>-3103</v>
      </c>
      <c r="C9">
        <v>1535</v>
      </c>
    </row>
    <row r="10" spans="1:3" x14ac:dyDescent="0.25">
      <c r="A10" s="162">
        <v>45706</v>
      </c>
      <c r="B10">
        <v>-1697</v>
      </c>
      <c r="C10">
        <v>1882</v>
      </c>
    </row>
    <row r="11" spans="1:3" x14ac:dyDescent="0.25">
      <c r="A11" s="162">
        <v>45705</v>
      </c>
      <c r="B11">
        <v>-405</v>
      </c>
      <c r="C11">
        <v>-1136</v>
      </c>
    </row>
    <row r="12" spans="1:3" x14ac:dyDescent="0.25">
      <c r="A12" s="162">
        <v>45702</v>
      </c>
      <c r="B12">
        <v>-525</v>
      </c>
      <c r="C12">
        <v>-1538</v>
      </c>
    </row>
    <row r="13" spans="1:3" x14ac:dyDescent="0.25">
      <c r="A13" s="162">
        <v>45701</v>
      </c>
      <c r="B13">
        <v>-1066</v>
      </c>
      <c r="C13">
        <v>-2045</v>
      </c>
    </row>
    <row r="14" spans="1:3" x14ac:dyDescent="0.25">
      <c r="A14" s="162">
        <v>45700</v>
      </c>
      <c r="B14">
        <v>-1079</v>
      </c>
      <c r="C14">
        <v>-797</v>
      </c>
    </row>
    <row r="15" spans="1:3" x14ac:dyDescent="0.25">
      <c r="A15" s="162">
        <v>45699</v>
      </c>
      <c r="B15">
        <v>1114</v>
      </c>
      <c r="C15">
        <v>-241</v>
      </c>
    </row>
    <row r="16" spans="1:3" x14ac:dyDescent="0.25">
      <c r="A16" s="162">
        <v>45698</v>
      </c>
      <c r="B16">
        <v>1070</v>
      </c>
      <c r="C16">
        <v>4222</v>
      </c>
    </row>
    <row r="17" spans="1:3" x14ac:dyDescent="0.25">
      <c r="A17" s="162">
        <v>45695</v>
      </c>
      <c r="B17">
        <v>1760</v>
      </c>
      <c r="C17">
        <v>3592</v>
      </c>
    </row>
    <row r="18" spans="1:3" x14ac:dyDescent="0.25">
      <c r="A18" s="162">
        <v>45694</v>
      </c>
      <c r="B18">
        <v>-1040</v>
      </c>
      <c r="C18">
        <v>325</v>
      </c>
    </row>
    <row r="19" spans="1:3" x14ac:dyDescent="0.25">
      <c r="A19" s="162">
        <v>45693</v>
      </c>
      <c r="B19">
        <v>-9</v>
      </c>
      <c r="C19">
        <v>-933</v>
      </c>
    </row>
    <row r="20" spans="1:3" x14ac:dyDescent="0.25">
      <c r="A20" s="162">
        <v>45692</v>
      </c>
      <c r="B20">
        <v>1247</v>
      </c>
      <c r="C20">
        <v>3141</v>
      </c>
    </row>
    <row r="21" spans="1:3" x14ac:dyDescent="0.25">
      <c r="A21" s="162">
        <v>45691</v>
      </c>
      <c r="B21">
        <v>-4783</v>
      </c>
      <c r="C21">
        <v>4129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E290-7335-44A1-91FC-00A6679FBAF1}">
  <dimension ref="A1:U55"/>
  <sheetViews>
    <sheetView topLeftCell="A22" workbookViewId="0">
      <selection activeCell="I25" sqref="I25"/>
    </sheetView>
  </sheetViews>
  <sheetFormatPr defaultRowHeight="15" x14ac:dyDescent="0.25"/>
  <cols>
    <col min="1" max="1" width="15.85546875" bestFit="1" customWidth="1"/>
    <col min="2" max="2" width="14.7109375" bestFit="1" customWidth="1"/>
    <col min="3" max="3" width="12.85546875" bestFit="1" customWidth="1"/>
    <col min="4" max="4" width="18.28515625" bestFit="1" customWidth="1"/>
    <col min="5" max="5" width="16.42578125" bestFit="1" customWidth="1"/>
    <col min="6" max="6" width="17" bestFit="1" customWidth="1"/>
    <col min="7" max="7" width="15" bestFit="1" customWidth="1"/>
    <col min="8" max="8" width="13.5703125" bestFit="1" customWidth="1"/>
    <col min="9" max="9" width="11.7109375" bestFit="1" customWidth="1"/>
    <col min="10" max="10" width="17.140625" bestFit="1" customWidth="1"/>
    <col min="11" max="11" width="15.140625" bestFit="1" customWidth="1"/>
    <col min="12" max="12" width="15.85546875" bestFit="1" customWidth="1"/>
    <col min="13" max="13" width="13.85546875" bestFit="1" customWidth="1"/>
    <col min="14" max="14" width="17.5703125" bestFit="1" customWidth="1"/>
    <col min="15" max="15" width="15.7109375" bestFit="1" customWidth="1"/>
    <col min="16" max="16" width="17.140625" bestFit="1" customWidth="1"/>
    <col min="17" max="17" width="15.140625" bestFit="1" customWidth="1"/>
    <col min="18" max="18" width="17.5703125" bestFit="1" customWidth="1"/>
    <col min="19" max="19" width="15.7109375" bestFit="1" customWidth="1"/>
    <col min="20" max="20" width="17.140625" bestFit="1" customWidth="1"/>
    <col min="21" max="21" width="15.140625" customWidth="1"/>
    <col min="22" max="22" width="15.140625" bestFit="1" customWidth="1"/>
  </cols>
  <sheetData>
    <row r="1" spans="1:21" x14ac:dyDescent="0.25">
      <c r="A1" t="s">
        <v>240</v>
      </c>
      <c r="B1" t="s">
        <v>256</v>
      </c>
      <c r="C1" t="s">
        <v>257</v>
      </c>
      <c r="D1" t="s">
        <v>258</v>
      </c>
      <c r="E1" t="s">
        <v>259</v>
      </c>
      <c r="F1" t="s">
        <v>260</v>
      </c>
      <c r="G1" t="s">
        <v>261</v>
      </c>
      <c r="H1" t="s">
        <v>262</v>
      </c>
      <c r="I1" t="s">
        <v>263</v>
      </c>
      <c r="J1" t="s">
        <v>264</v>
      </c>
      <c r="K1" t="s">
        <v>265</v>
      </c>
      <c r="L1" t="s">
        <v>266</v>
      </c>
      <c r="M1" t="s">
        <v>267</v>
      </c>
      <c r="N1" t="s">
        <v>268</v>
      </c>
      <c r="O1" t="s">
        <v>269</v>
      </c>
      <c r="P1" t="s">
        <v>270</v>
      </c>
      <c r="Q1" t="s">
        <v>271</v>
      </c>
      <c r="R1" t="s">
        <v>272</v>
      </c>
      <c r="S1" t="s">
        <v>273</v>
      </c>
      <c r="T1" t="s">
        <v>274</v>
      </c>
      <c r="U1" t="s">
        <v>275</v>
      </c>
    </row>
    <row r="2" spans="1:21" x14ac:dyDescent="0.25">
      <c r="A2" s="162">
        <v>45716.375</v>
      </c>
      <c r="B2">
        <v>503.58999633789063</v>
      </c>
      <c r="C2">
        <v>1102200</v>
      </c>
      <c r="D2">
        <v>239.38999938964844</v>
      </c>
      <c r="E2">
        <v>5594400</v>
      </c>
      <c r="F2">
        <v>99.849998474121094</v>
      </c>
      <c r="G2">
        <v>3400800</v>
      </c>
      <c r="H2">
        <v>1363.6199951171875</v>
      </c>
      <c r="I2">
        <v>0</v>
      </c>
      <c r="J2">
        <v>1307.800048828125</v>
      </c>
      <c r="K2">
        <v>0</v>
      </c>
      <c r="L2">
        <v>2179.989990234375</v>
      </c>
      <c r="M2">
        <v>1497431</v>
      </c>
      <c r="N2">
        <v>1358</v>
      </c>
      <c r="O2">
        <v>8019</v>
      </c>
      <c r="P2">
        <v>1361.699951171875</v>
      </c>
      <c r="Q2">
        <v>1</v>
      </c>
      <c r="R2">
        <v>1359</v>
      </c>
      <c r="S2">
        <v>11</v>
      </c>
      <c r="T2">
        <v>1365.699951171875</v>
      </c>
      <c r="U2">
        <v>0</v>
      </c>
    </row>
    <row r="3" spans="1:21" x14ac:dyDescent="0.25">
      <c r="A3" s="162">
        <v>45716.378472222219</v>
      </c>
      <c r="B3">
        <v>505.3900146484375</v>
      </c>
      <c r="C3">
        <v>1129700</v>
      </c>
      <c r="D3">
        <v>239.60000610351563</v>
      </c>
      <c r="E3">
        <v>2209700</v>
      </c>
      <c r="F3">
        <v>99.900001525878906</v>
      </c>
      <c r="G3">
        <v>1814500</v>
      </c>
      <c r="H3">
        <v>1363.6199951171875</v>
      </c>
      <c r="I3">
        <v>100000</v>
      </c>
      <c r="J3">
        <v>1308.68994140625</v>
      </c>
      <c r="K3">
        <v>100000</v>
      </c>
      <c r="L3">
        <v>2179.989990234375</v>
      </c>
      <c r="M3">
        <v>1549952</v>
      </c>
      <c r="N3">
        <v>1358.300048828125</v>
      </c>
      <c r="O3">
        <v>2145</v>
      </c>
      <c r="P3">
        <v>1361.699951171875</v>
      </c>
      <c r="Q3">
        <v>0</v>
      </c>
      <c r="R3">
        <v>1361</v>
      </c>
      <c r="S3">
        <v>7</v>
      </c>
      <c r="T3">
        <v>1365.699951171875</v>
      </c>
      <c r="U3">
        <v>0</v>
      </c>
    </row>
    <row r="4" spans="1:21" x14ac:dyDescent="0.25">
      <c r="A4" s="162">
        <v>45716.381944444445</v>
      </c>
      <c r="B4">
        <v>507.6400146484375</v>
      </c>
      <c r="C4">
        <v>776800</v>
      </c>
      <c r="D4">
        <v>240.27000427246094</v>
      </c>
      <c r="E4">
        <v>1368000</v>
      </c>
      <c r="F4">
        <v>99.930000305175781</v>
      </c>
      <c r="G4">
        <v>1238300</v>
      </c>
      <c r="H4">
        <v>1363.6199951171875</v>
      </c>
      <c r="I4">
        <v>0</v>
      </c>
      <c r="J4">
        <v>1308.68994140625</v>
      </c>
      <c r="K4">
        <v>0</v>
      </c>
      <c r="L4">
        <v>2179.989990234375</v>
      </c>
      <c r="M4">
        <v>989927</v>
      </c>
      <c r="N4">
        <v>1358.699951171875</v>
      </c>
      <c r="O4">
        <v>2402</v>
      </c>
      <c r="P4">
        <v>1361.699951171875</v>
      </c>
      <c r="Q4">
        <v>0</v>
      </c>
      <c r="R4">
        <v>1361.5</v>
      </c>
      <c r="S4">
        <v>13</v>
      </c>
      <c r="T4">
        <v>1365.699951171875</v>
      </c>
      <c r="U4">
        <v>0</v>
      </c>
    </row>
    <row r="5" spans="1:21" x14ac:dyDescent="0.25">
      <c r="A5" s="162">
        <v>45716.385416666664</v>
      </c>
      <c r="B5">
        <v>506.95999145507813</v>
      </c>
      <c r="C5">
        <v>1595100</v>
      </c>
      <c r="D5">
        <v>240.11000061035156</v>
      </c>
      <c r="E5">
        <v>2399400</v>
      </c>
      <c r="F5">
        <v>99.919998168945313</v>
      </c>
      <c r="G5">
        <v>1447700</v>
      </c>
      <c r="H5">
        <v>1360.550048828125</v>
      </c>
      <c r="I5">
        <v>10773507</v>
      </c>
      <c r="J5">
        <v>1307.1400146484375</v>
      </c>
      <c r="K5">
        <v>39063800</v>
      </c>
      <c r="L5">
        <v>2179.989990234375</v>
      </c>
      <c r="M5">
        <v>33416588</v>
      </c>
      <c r="N5">
        <v>1357.5</v>
      </c>
      <c r="O5">
        <v>4312</v>
      </c>
      <c r="P5">
        <v>1361.699951171875</v>
      </c>
      <c r="Q5">
        <v>0</v>
      </c>
      <c r="R5">
        <v>1360.300048828125</v>
      </c>
      <c r="S5">
        <v>12</v>
      </c>
      <c r="T5">
        <v>1365.699951171875</v>
      </c>
      <c r="U5">
        <v>0</v>
      </c>
    </row>
    <row r="6" spans="1:21" x14ac:dyDescent="0.25">
      <c r="A6" s="162">
        <v>45716.388888888891</v>
      </c>
      <c r="B6">
        <v>506.17001342773438</v>
      </c>
      <c r="C6">
        <v>1244500</v>
      </c>
      <c r="D6">
        <v>239.97000122070313</v>
      </c>
      <c r="E6">
        <v>1843800</v>
      </c>
      <c r="F6">
        <v>99.989997863769531</v>
      </c>
      <c r="G6">
        <v>1427388</v>
      </c>
      <c r="H6">
        <v>1358.550048828125</v>
      </c>
      <c r="I6">
        <v>7021702</v>
      </c>
      <c r="J6">
        <v>1306.2099609375</v>
      </c>
      <c r="K6">
        <v>33344000</v>
      </c>
      <c r="L6">
        <v>2174.5</v>
      </c>
      <c r="M6">
        <v>30532086</v>
      </c>
      <c r="N6">
        <v>1358</v>
      </c>
      <c r="O6">
        <v>5536</v>
      </c>
      <c r="P6">
        <v>1361.699951171875</v>
      </c>
      <c r="Q6">
        <v>0</v>
      </c>
      <c r="R6">
        <v>1362</v>
      </c>
      <c r="S6">
        <v>6</v>
      </c>
      <c r="T6">
        <v>1365.699951171875</v>
      </c>
      <c r="U6">
        <v>0</v>
      </c>
    </row>
    <row r="7" spans="1:21" x14ac:dyDescent="0.25">
      <c r="A7" s="162">
        <v>45716.392361111109</v>
      </c>
      <c r="B7">
        <v>508.33999633789063</v>
      </c>
      <c r="C7">
        <v>1696800</v>
      </c>
      <c r="D7">
        <v>240.35000610351563</v>
      </c>
      <c r="E7">
        <v>2474300</v>
      </c>
      <c r="F7">
        <v>99.94000244140625</v>
      </c>
      <c r="G7">
        <v>1222300</v>
      </c>
      <c r="H7">
        <v>1359.010009765625</v>
      </c>
      <c r="I7">
        <v>6049800</v>
      </c>
      <c r="J7">
        <v>1306.97998046875</v>
      </c>
      <c r="K7">
        <v>26989500</v>
      </c>
      <c r="L7">
        <v>2177.3798828125</v>
      </c>
      <c r="M7">
        <v>24618296</v>
      </c>
      <c r="N7">
        <v>1360.9000244140625</v>
      </c>
      <c r="O7">
        <v>3208</v>
      </c>
      <c r="P7">
        <v>1361.699951171875</v>
      </c>
      <c r="Q7">
        <v>0</v>
      </c>
      <c r="R7">
        <v>1362</v>
      </c>
      <c r="S7">
        <v>16</v>
      </c>
      <c r="T7">
        <v>1365.699951171875</v>
      </c>
      <c r="U7">
        <v>0</v>
      </c>
    </row>
    <row r="8" spans="1:21" x14ac:dyDescent="0.25">
      <c r="A8" s="162">
        <v>45716.395833333336</v>
      </c>
      <c r="B8">
        <v>507.94000244140625</v>
      </c>
      <c r="C8">
        <v>2702100</v>
      </c>
      <c r="D8">
        <v>240.27000427246094</v>
      </c>
      <c r="E8">
        <v>4556200</v>
      </c>
      <c r="F8">
        <v>99.900001525878906</v>
      </c>
      <c r="G8">
        <v>1493500</v>
      </c>
      <c r="H8">
        <v>1360.52001953125</v>
      </c>
      <c r="I8">
        <v>9016101</v>
      </c>
      <c r="J8">
        <v>1308.18994140625</v>
      </c>
      <c r="K8">
        <v>26006600</v>
      </c>
      <c r="L8">
        <v>2179.1201171875</v>
      </c>
      <c r="M8">
        <v>28481020</v>
      </c>
      <c r="N8">
        <v>1360.199951171875</v>
      </c>
      <c r="O8">
        <v>2403</v>
      </c>
      <c r="P8">
        <v>1361.699951171875</v>
      </c>
      <c r="Q8">
        <v>0</v>
      </c>
      <c r="R8">
        <v>1363.5</v>
      </c>
      <c r="S8">
        <v>1</v>
      </c>
      <c r="T8">
        <v>1365.699951171875</v>
      </c>
      <c r="U8">
        <v>0</v>
      </c>
    </row>
    <row r="9" spans="1:21" x14ac:dyDescent="0.25">
      <c r="A9" s="162">
        <v>45716.399305555555</v>
      </c>
      <c r="B9">
        <v>508.89999389648438</v>
      </c>
      <c r="C9">
        <v>1144300</v>
      </c>
      <c r="D9">
        <v>240.55000305175781</v>
      </c>
      <c r="E9">
        <v>1718500</v>
      </c>
      <c r="F9">
        <v>99.910003662109375</v>
      </c>
      <c r="G9">
        <v>1445100</v>
      </c>
      <c r="H9">
        <v>1361.3900146484375</v>
      </c>
      <c r="I9">
        <v>6563100</v>
      </c>
      <c r="J9">
        <v>1308.75</v>
      </c>
      <c r="K9">
        <v>21469100</v>
      </c>
      <c r="L9">
        <v>2180.530029296875</v>
      </c>
      <c r="M9">
        <v>20663131</v>
      </c>
      <c r="N9">
        <v>1360.0999755859375</v>
      </c>
      <c r="O9">
        <v>1829</v>
      </c>
      <c r="P9">
        <v>1361.699951171875</v>
      </c>
      <c r="Q9">
        <v>0</v>
      </c>
      <c r="R9">
        <v>1362.800048828125</v>
      </c>
      <c r="S9">
        <v>2</v>
      </c>
      <c r="T9">
        <v>1365.699951171875</v>
      </c>
      <c r="U9">
        <v>0</v>
      </c>
    </row>
    <row r="10" spans="1:21" x14ac:dyDescent="0.25">
      <c r="A10" s="162">
        <v>45716.402777777781</v>
      </c>
      <c r="B10">
        <v>507.41000366210938</v>
      </c>
      <c r="C10">
        <v>346000</v>
      </c>
      <c r="D10">
        <v>240.19000244140625</v>
      </c>
      <c r="E10">
        <v>870800</v>
      </c>
      <c r="F10">
        <v>99.919998168945313</v>
      </c>
      <c r="G10">
        <v>1833000</v>
      </c>
      <c r="H10">
        <v>1360.06005859375</v>
      </c>
      <c r="I10">
        <v>5312500</v>
      </c>
      <c r="J10">
        <v>1307.7900390625</v>
      </c>
      <c r="K10">
        <v>17921400</v>
      </c>
      <c r="L10">
        <v>2178.239990234375</v>
      </c>
      <c r="M10">
        <v>16633040</v>
      </c>
      <c r="N10">
        <v>1359.0999755859375</v>
      </c>
      <c r="O10">
        <v>5301</v>
      </c>
      <c r="P10">
        <v>1360.4000244140625</v>
      </c>
      <c r="Q10">
        <v>1</v>
      </c>
      <c r="R10">
        <v>1362</v>
      </c>
      <c r="S10">
        <v>14</v>
      </c>
      <c r="T10">
        <v>1361.699951171875</v>
      </c>
      <c r="U10">
        <v>1</v>
      </c>
    </row>
    <row r="11" spans="1:21" x14ac:dyDescent="0.25">
      <c r="A11" s="162">
        <v>45716.40625</v>
      </c>
      <c r="B11">
        <v>506.64999389648438</v>
      </c>
      <c r="C11">
        <v>812800</v>
      </c>
      <c r="D11">
        <v>239.83999633789063</v>
      </c>
      <c r="E11">
        <v>1426900</v>
      </c>
      <c r="F11">
        <v>99.819999694824219</v>
      </c>
      <c r="G11">
        <v>1520800</v>
      </c>
      <c r="H11">
        <v>1359.280029296875</v>
      </c>
      <c r="I11">
        <v>6438400</v>
      </c>
      <c r="J11">
        <v>1306.699951171875</v>
      </c>
      <c r="K11">
        <v>15980100</v>
      </c>
      <c r="L11">
        <v>2176.31005859375</v>
      </c>
      <c r="M11">
        <v>14181832</v>
      </c>
      <c r="N11">
        <v>1356.9000244140625</v>
      </c>
      <c r="O11">
        <v>4620</v>
      </c>
      <c r="P11">
        <v>1360</v>
      </c>
      <c r="Q11">
        <v>1</v>
      </c>
      <c r="R11">
        <v>1360.199951171875</v>
      </c>
      <c r="S11">
        <v>5</v>
      </c>
      <c r="T11">
        <v>1360.0999755859375</v>
      </c>
      <c r="U11">
        <v>1</v>
      </c>
    </row>
    <row r="12" spans="1:21" x14ac:dyDescent="0.25">
      <c r="A12" s="162">
        <v>45716.409722222219</v>
      </c>
      <c r="B12">
        <v>506.58999633789063</v>
      </c>
      <c r="C12">
        <v>421500</v>
      </c>
      <c r="D12">
        <v>239.72999572753906</v>
      </c>
      <c r="E12">
        <v>457100</v>
      </c>
      <c r="F12">
        <v>99.790000915527344</v>
      </c>
      <c r="G12">
        <v>569300</v>
      </c>
      <c r="H12">
        <v>1358.699951171875</v>
      </c>
      <c r="I12">
        <v>8369800</v>
      </c>
      <c r="J12">
        <v>1306.1800537109375</v>
      </c>
      <c r="K12">
        <v>20182900</v>
      </c>
      <c r="L12">
        <v>2174.989990234375</v>
      </c>
      <c r="M12">
        <v>18472733</v>
      </c>
      <c r="N12">
        <v>1356.4000244140625</v>
      </c>
      <c r="O12">
        <v>6837</v>
      </c>
      <c r="P12">
        <v>1360</v>
      </c>
      <c r="Q12">
        <v>0</v>
      </c>
      <c r="R12">
        <v>1359.5</v>
      </c>
      <c r="S12">
        <v>4</v>
      </c>
      <c r="T12">
        <v>1360</v>
      </c>
      <c r="U12">
        <v>2</v>
      </c>
    </row>
    <row r="13" spans="1:21" x14ac:dyDescent="0.25">
      <c r="A13" s="162">
        <v>45716.413194444445</v>
      </c>
      <c r="B13">
        <v>505.55999755859375</v>
      </c>
      <c r="C13">
        <v>517200</v>
      </c>
      <c r="D13">
        <v>239.50999450683594</v>
      </c>
      <c r="E13">
        <v>1259500</v>
      </c>
      <c r="F13">
        <v>99.819999694824219</v>
      </c>
      <c r="G13">
        <v>1752491</v>
      </c>
      <c r="H13">
        <v>1356.8299560546875</v>
      </c>
      <c r="I13">
        <v>3213401</v>
      </c>
      <c r="J13">
        <v>1305.1500244140625</v>
      </c>
      <c r="K13">
        <v>12545000</v>
      </c>
      <c r="L13">
        <v>2172.550048828125</v>
      </c>
      <c r="M13">
        <v>11512022</v>
      </c>
      <c r="N13">
        <v>1355.9000244140625</v>
      </c>
      <c r="O13">
        <v>2134</v>
      </c>
      <c r="P13">
        <v>1360.0999755859375</v>
      </c>
      <c r="Q13">
        <v>2</v>
      </c>
      <c r="R13">
        <v>1359.5999755859375</v>
      </c>
      <c r="S13">
        <v>3</v>
      </c>
      <c r="T13">
        <v>1360</v>
      </c>
      <c r="U13">
        <v>0</v>
      </c>
    </row>
    <row r="14" spans="1:21" x14ac:dyDescent="0.25">
      <c r="A14" s="162">
        <v>45716.416666666664</v>
      </c>
      <c r="B14">
        <v>506.07000732421875</v>
      </c>
      <c r="C14">
        <v>458900</v>
      </c>
      <c r="D14">
        <v>239.60000610351563</v>
      </c>
      <c r="E14">
        <v>786000</v>
      </c>
      <c r="F14">
        <v>99.739997863769531</v>
      </c>
      <c r="G14">
        <v>2430300</v>
      </c>
      <c r="H14">
        <v>1357.050048828125</v>
      </c>
      <c r="I14">
        <v>3041101</v>
      </c>
      <c r="J14">
        <v>1305.0400390625</v>
      </c>
      <c r="K14">
        <v>11119400</v>
      </c>
      <c r="L14">
        <v>2172.820068359375</v>
      </c>
      <c r="M14">
        <v>10520925</v>
      </c>
      <c r="N14">
        <v>1356</v>
      </c>
      <c r="O14">
        <v>1655</v>
      </c>
      <c r="P14">
        <v>1360</v>
      </c>
      <c r="Q14">
        <v>1</v>
      </c>
      <c r="R14">
        <v>1358.4000244140625</v>
      </c>
      <c r="S14">
        <v>10</v>
      </c>
      <c r="T14">
        <v>1359.9000244140625</v>
      </c>
      <c r="U14">
        <v>1</v>
      </c>
    </row>
    <row r="15" spans="1:21" x14ac:dyDescent="0.25">
      <c r="A15" s="162">
        <v>45716.420138888891</v>
      </c>
      <c r="B15">
        <v>506</v>
      </c>
      <c r="C15">
        <v>748400</v>
      </c>
      <c r="D15">
        <v>239.58000183105469</v>
      </c>
      <c r="E15">
        <v>1190300</v>
      </c>
      <c r="F15">
        <v>99.769996643066406</v>
      </c>
      <c r="G15">
        <v>1012600</v>
      </c>
      <c r="H15">
        <v>1357.52001953125</v>
      </c>
      <c r="I15">
        <v>4500100</v>
      </c>
      <c r="J15">
        <v>1305.280029296875</v>
      </c>
      <c r="K15">
        <v>13552200</v>
      </c>
      <c r="L15">
        <v>2173.169921875</v>
      </c>
      <c r="M15">
        <v>13288069</v>
      </c>
      <c r="N15">
        <v>1356.4000244140625</v>
      </c>
      <c r="O15">
        <v>2829</v>
      </c>
      <c r="P15">
        <v>1360</v>
      </c>
      <c r="Q15">
        <v>0</v>
      </c>
      <c r="R15">
        <v>1358.199951171875</v>
      </c>
      <c r="S15">
        <v>3</v>
      </c>
      <c r="T15">
        <v>1358.5</v>
      </c>
      <c r="U15">
        <v>1</v>
      </c>
    </row>
    <row r="16" spans="1:21" x14ac:dyDescent="0.25">
      <c r="A16" s="162">
        <v>45716.423611111109</v>
      </c>
      <c r="B16">
        <v>505.39999389648438</v>
      </c>
      <c r="C16">
        <v>450600</v>
      </c>
      <c r="D16">
        <v>239.77999877929688</v>
      </c>
      <c r="E16">
        <v>910300</v>
      </c>
      <c r="F16">
        <v>99.709999084472656</v>
      </c>
      <c r="G16">
        <v>670300</v>
      </c>
      <c r="H16">
        <v>1357.3699951171875</v>
      </c>
      <c r="I16">
        <v>3297501</v>
      </c>
      <c r="J16">
        <v>1305.5799560546875</v>
      </c>
      <c r="K16">
        <v>12900600</v>
      </c>
      <c r="L16">
        <v>2173.389892578125</v>
      </c>
      <c r="M16">
        <v>11878796</v>
      </c>
      <c r="N16">
        <v>1355.300048828125</v>
      </c>
      <c r="O16">
        <v>2236</v>
      </c>
      <c r="P16">
        <v>1360</v>
      </c>
      <c r="Q16">
        <v>0</v>
      </c>
      <c r="R16">
        <v>1358.5999755859375</v>
      </c>
      <c r="S16">
        <v>3</v>
      </c>
      <c r="T16">
        <v>1358.5</v>
      </c>
      <c r="U16">
        <v>0</v>
      </c>
    </row>
    <row r="17" spans="1:21" x14ac:dyDescent="0.25">
      <c r="A17" s="162">
        <v>45716.427083333336</v>
      </c>
      <c r="B17">
        <v>506.989990234375</v>
      </c>
      <c r="C17">
        <v>591000</v>
      </c>
      <c r="D17">
        <v>240.17999267578125</v>
      </c>
      <c r="E17">
        <v>970800</v>
      </c>
      <c r="F17">
        <v>99.699996948242188</v>
      </c>
      <c r="G17">
        <v>503500</v>
      </c>
      <c r="H17">
        <v>1357.3499755859375</v>
      </c>
      <c r="I17">
        <v>4962700</v>
      </c>
      <c r="J17">
        <v>1305.8599853515625</v>
      </c>
      <c r="K17">
        <v>15944200</v>
      </c>
      <c r="L17">
        <v>2173.72998046875</v>
      </c>
      <c r="M17">
        <v>15460790</v>
      </c>
      <c r="N17">
        <v>1355.9000244140625</v>
      </c>
      <c r="O17">
        <v>5336</v>
      </c>
      <c r="P17">
        <v>1359.9000244140625</v>
      </c>
      <c r="Q17">
        <v>3</v>
      </c>
      <c r="R17">
        <v>1358.199951171875</v>
      </c>
      <c r="S17">
        <v>12</v>
      </c>
      <c r="T17">
        <v>1357</v>
      </c>
      <c r="U17">
        <v>5</v>
      </c>
    </row>
    <row r="18" spans="1:21" x14ac:dyDescent="0.25">
      <c r="A18" s="162">
        <v>45716.430555555555</v>
      </c>
      <c r="B18">
        <v>506.10000610351563</v>
      </c>
      <c r="C18">
        <v>249400</v>
      </c>
      <c r="D18">
        <v>239.94999694824219</v>
      </c>
      <c r="E18">
        <v>470600</v>
      </c>
      <c r="F18">
        <v>99.80999755859375</v>
      </c>
      <c r="G18">
        <v>719100</v>
      </c>
      <c r="H18">
        <v>1356.93994140625</v>
      </c>
      <c r="I18">
        <v>3382400</v>
      </c>
      <c r="J18">
        <v>1305.3399658203125</v>
      </c>
      <c r="K18">
        <v>13016300</v>
      </c>
      <c r="L18">
        <v>2172.840087890625</v>
      </c>
      <c r="M18">
        <v>13093722</v>
      </c>
      <c r="N18">
        <v>1354.9000244140625</v>
      </c>
      <c r="O18">
        <v>1510</v>
      </c>
      <c r="P18">
        <v>1359.9000244140625</v>
      </c>
      <c r="Q18">
        <v>0</v>
      </c>
      <c r="R18">
        <v>1358.4000244140625</v>
      </c>
      <c r="S18">
        <v>5</v>
      </c>
      <c r="T18">
        <v>1357</v>
      </c>
      <c r="U18">
        <v>0</v>
      </c>
    </row>
    <row r="19" spans="1:21" x14ac:dyDescent="0.25">
      <c r="A19" s="162">
        <v>45716.434027777781</v>
      </c>
      <c r="B19">
        <v>505.8900146484375</v>
      </c>
      <c r="C19">
        <v>668300</v>
      </c>
      <c r="D19">
        <v>239.8699951171875</v>
      </c>
      <c r="E19">
        <v>998500</v>
      </c>
      <c r="F19">
        <v>99.709999084472656</v>
      </c>
      <c r="G19">
        <v>1672000</v>
      </c>
      <c r="H19">
        <v>1356.699951171875</v>
      </c>
      <c r="I19">
        <v>3621000</v>
      </c>
      <c r="J19">
        <v>1305.199951171875</v>
      </c>
      <c r="K19">
        <v>16941200</v>
      </c>
      <c r="L19">
        <v>2172.64990234375</v>
      </c>
      <c r="M19">
        <v>16937909</v>
      </c>
      <c r="N19">
        <v>1354.5999755859375</v>
      </c>
      <c r="O19">
        <v>3031</v>
      </c>
      <c r="P19">
        <v>1359.9000244140625</v>
      </c>
      <c r="Q19">
        <v>0</v>
      </c>
      <c r="R19">
        <v>1357</v>
      </c>
      <c r="S19">
        <v>9</v>
      </c>
      <c r="T19">
        <v>1357</v>
      </c>
      <c r="U19">
        <v>0</v>
      </c>
    </row>
    <row r="20" spans="1:21" x14ac:dyDescent="0.25">
      <c r="A20" s="162">
        <v>45716.4375</v>
      </c>
      <c r="B20">
        <v>503.989990234375</v>
      </c>
      <c r="C20">
        <v>507900</v>
      </c>
      <c r="D20">
        <v>239.3699951171875</v>
      </c>
      <c r="E20">
        <v>768200</v>
      </c>
      <c r="F20">
        <v>99.550003051757813</v>
      </c>
      <c r="G20">
        <v>1001800</v>
      </c>
      <c r="H20">
        <v>1351.9599609375</v>
      </c>
      <c r="I20">
        <v>9820203</v>
      </c>
      <c r="J20">
        <v>1301.3599853515625</v>
      </c>
      <c r="K20">
        <v>21634200</v>
      </c>
      <c r="L20">
        <v>2165.31005859375</v>
      </c>
      <c r="M20">
        <v>20430890</v>
      </c>
      <c r="N20">
        <v>1348.4000244140625</v>
      </c>
      <c r="O20">
        <v>13197</v>
      </c>
      <c r="P20">
        <v>1354</v>
      </c>
      <c r="Q20">
        <v>3</v>
      </c>
      <c r="R20">
        <v>1351.800048828125</v>
      </c>
      <c r="S20">
        <v>34</v>
      </c>
      <c r="T20">
        <v>1353.699951171875</v>
      </c>
      <c r="U20">
        <v>6</v>
      </c>
    </row>
    <row r="21" spans="1:21" x14ac:dyDescent="0.25">
      <c r="A21" s="162">
        <v>45716.440972222219</v>
      </c>
    </row>
    <row r="22" spans="1:21" x14ac:dyDescent="0.25">
      <c r="A22" s="162">
        <v>45716.444444444445</v>
      </c>
    </row>
    <row r="23" spans="1:21" x14ac:dyDescent="0.25">
      <c r="A23" s="162">
        <v>45716.447916666664</v>
      </c>
    </row>
    <row r="24" spans="1:21" x14ac:dyDescent="0.25">
      <c r="A24" s="162">
        <v>45716.451388888891</v>
      </c>
    </row>
    <row r="25" spans="1:21" x14ac:dyDescent="0.25">
      <c r="A25" s="162">
        <v>45716.454861111109</v>
      </c>
    </row>
    <row r="26" spans="1:21" x14ac:dyDescent="0.25">
      <c r="A26" s="162">
        <v>45716.458333333336</v>
      </c>
    </row>
    <row r="27" spans="1:21" x14ac:dyDescent="0.25">
      <c r="A27" s="162">
        <v>45716.461805555555</v>
      </c>
    </row>
    <row r="28" spans="1:21" x14ac:dyDescent="0.25">
      <c r="A28" s="162">
        <v>45716.465277777781</v>
      </c>
    </row>
    <row r="29" spans="1:21" x14ac:dyDescent="0.25">
      <c r="A29" s="162">
        <v>45716.46875</v>
      </c>
    </row>
    <row r="30" spans="1:21" x14ac:dyDescent="0.25">
      <c r="A30" s="162">
        <v>45716.472222222219</v>
      </c>
    </row>
    <row r="31" spans="1:21" x14ac:dyDescent="0.25">
      <c r="A31" s="162">
        <v>45716.475694444445</v>
      </c>
    </row>
    <row r="32" spans="1:21" x14ac:dyDescent="0.25">
      <c r="A32" s="162">
        <v>45716.541666666664</v>
      </c>
    </row>
    <row r="33" spans="1:1" x14ac:dyDescent="0.25">
      <c r="A33" s="162">
        <v>45716.545138888891</v>
      </c>
    </row>
    <row r="34" spans="1:1" x14ac:dyDescent="0.25">
      <c r="A34" s="162">
        <v>45716.548611111109</v>
      </c>
    </row>
    <row r="35" spans="1:1" x14ac:dyDescent="0.25">
      <c r="A35" s="162">
        <v>45716.552083333336</v>
      </c>
    </row>
    <row r="36" spans="1:1" x14ac:dyDescent="0.25">
      <c r="A36" s="162">
        <v>45716.555555555555</v>
      </c>
    </row>
    <row r="37" spans="1:1" x14ac:dyDescent="0.25">
      <c r="A37" s="162">
        <v>45716.559027777781</v>
      </c>
    </row>
    <row r="38" spans="1:1" x14ac:dyDescent="0.25">
      <c r="A38" s="162">
        <v>45716.5625</v>
      </c>
    </row>
    <row r="39" spans="1:1" x14ac:dyDescent="0.25">
      <c r="A39" s="162">
        <v>45716.565972222219</v>
      </c>
    </row>
    <row r="40" spans="1:1" x14ac:dyDescent="0.25">
      <c r="A40" s="162">
        <v>45716.569444444445</v>
      </c>
    </row>
    <row r="41" spans="1:1" x14ac:dyDescent="0.25">
      <c r="A41" s="162">
        <v>45716.572916666664</v>
      </c>
    </row>
    <row r="42" spans="1:1" x14ac:dyDescent="0.25">
      <c r="A42" s="162">
        <v>45716.576388888891</v>
      </c>
    </row>
    <row r="43" spans="1:1" x14ac:dyDescent="0.25">
      <c r="A43" s="162">
        <v>45716.579861111109</v>
      </c>
    </row>
    <row r="44" spans="1:1" x14ac:dyDescent="0.25">
      <c r="A44" s="162">
        <v>45716.583333333336</v>
      </c>
    </row>
    <row r="45" spans="1:1" x14ac:dyDescent="0.25">
      <c r="A45" s="162">
        <v>45716.586805555555</v>
      </c>
    </row>
    <row r="46" spans="1:1" x14ac:dyDescent="0.25">
      <c r="A46" s="162">
        <v>45716.590277777781</v>
      </c>
    </row>
    <row r="47" spans="1:1" x14ac:dyDescent="0.25">
      <c r="A47" s="162">
        <v>45716.59375</v>
      </c>
    </row>
    <row r="48" spans="1:1" x14ac:dyDescent="0.25">
      <c r="A48" s="162">
        <v>45716.597222222219</v>
      </c>
    </row>
    <row r="49" spans="1:1" x14ac:dyDescent="0.25">
      <c r="A49" s="162">
        <v>45716.600694444445</v>
      </c>
    </row>
    <row r="50" spans="1:1" x14ac:dyDescent="0.25">
      <c r="A50" s="162">
        <v>45716.604166666664</v>
      </c>
    </row>
    <row r="51" spans="1:1" x14ac:dyDescent="0.25">
      <c r="A51" s="162">
        <v>45716.607638888891</v>
      </c>
    </row>
    <row r="52" spans="1:1" x14ac:dyDescent="0.25">
      <c r="A52" s="162">
        <v>45716.611111111109</v>
      </c>
    </row>
    <row r="53" spans="1:1" x14ac:dyDescent="0.25">
      <c r="A53" s="162">
        <v>45716.614583333336</v>
      </c>
    </row>
    <row r="54" spans="1:1" x14ac:dyDescent="0.25">
      <c r="A54" s="162">
        <v>45716.618055555555</v>
      </c>
    </row>
    <row r="55" spans="1:1" x14ac:dyDescent="0.25">
      <c r="A55" s="162">
        <v>45716.621527777781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AB9C-B756-4827-B443-D2237FF0596E}">
  <sheetPr>
    <pageSetUpPr fitToPage="1"/>
  </sheetPr>
  <dimension ref="B2:Q41"/>
  <sheetViews>
    <sheetView showGridLines="0" view="pageBreakPreview" topLeftCell="A27" zoomScaleNormal="85" zoomScaleSheetLayoutView="100" workbookViewId="0">
      <selection activeCell="E7" sqref="E7"/>
    </sheetView>
  </sheetViews>
  <sheetFormatPr defaultColWidth="8.85546875" defaultRowHeight="15.75" x14ac:dyDescent="0.25"/>
  <cols>
    <col min="1" max="1" width="8.85546875" style="4"/>
    <col min="2" max="3" width="22.28515625" style="4" customWidth="1"/>
    <col min="4" max="4" width="7.28515625" style="4" customWidth="1"/>
    <col min="5" max="8" width="22.28515625" style="4" customWidth="1"/>
    <col min="9" max="10" width="8.85546875" style="4" customWidth="1"/>
    <col min="11" max="11" width="47.5703125" style="4" bestFit="1" customWidth="1"/>
    <col min="12" max="12" width="16.5703125" style="4" bestFit="1" customWidth="1"/>
    <col min="13" max="13" width="17.140625" style="4" bestFit="1" customWidth="1"/>
    <col min="14" max="14" width="16.28515625" style="4" bestFit="1" customWidth="1"/>
    <col min="15" max="16" width="8.85546875" style="4"/>
    <col min="17" max="17" width="41.7109375" style="4" customWidth="1"/>
    <col min="18" max="16384" width="8.85546875" style="4"/>
  </cols>
  <sheetData>
    <row r="2" spans="2:9" s="26" customFormat="1" ht="60" customHeight="1" x14ac:dyDescent="0.25">
      <c r="B2" s="174" t="s">
        <v>27</v>
      </c>
      <c r="C2" s="174"/>
      <c r="D2" s="174"/>
      <c r="E2" s="174"/>
      <c r="F2" s="174"/>
      <c r="G2" s="174"/>
      <c r="H2" s="174"/>
      <c r="I2" s="5"/>
    </row>
    <row r="3" spans="2:9" s="15" customFormat="1" ht="19.5" thickBot="1" x14ac:dyDescent="0.3">
      <c r="B3" s="200" t="s">
        <v>155</v>
      </c>
      <c r="C3" s="200"/>
      <c r="D3" s="200"/>
      <c r="E3" s="200"/>
      <c r="F3" s="200"/>
      <c r="G3" s="200"/>
      <c r="H3" s="200"/>
    </row>
    <row r="4" spans="2:9" s="15" customFormat="1" ht="16.5" thickTop="1" x14ac:dyDescent="0.25"/>
    <row r="5" spans="2:9" s="9" customFormat="1" ht="18.75" x14ac:dyDescent="0.25">
      <c r="B5" s="175" t="s">
        <v>1</v>
      </c>
      <c r="C5" s="175"/>
      <c r="D5" s="175"/>
      <c r="E5" s="176" t="s">
        <v>3</v>
      </c>
      <c r="F5" s="176"/>
      <c r="G5" s="176" t="s">
        <v>4</v>
      </c>
      <c r="H5" s="176"/>
      <c r="I5" s="20"/>
    </row>
    <row r="6" spans="2:9" s="11" customFormat="1" x14ac:dyDescent="0.25">
      <c r="B6" s="177" t="s">
        <v>2</v>
      </c>
      <c r="C6" s="177"/>
      <c r="D6" s="177"/>
      <c r="E6" s="178">
        <f>data_7!$B$3</f>
        <v>45716</v>
      </c>
      <c r="F6" s="178"/>
      <c r="G6" s="179" t="s">
        <v>144</v>
      </c>
      <c r="H6" s="179"/>
      <c r="I6" s="21"/>
    </row>
    <row r="7" spans="2:9" s="11" customFormat="1" ht="16.5" thickBot="1" x14ac:dyDescent="0.3">
      <c r="B7" s="180"/>
      <c r="C7" s="180"/>
      <c r="D7" s="180"/>
      <c r="E7" s="97"/>
      <c r="F7" s="97"/>
      <c r="G7" s="97"/>
      <c r="H7" s="97"/>
      <c r="I7" s="21"/>
    </row>
    <row r="8" spans="2:9" ht="16.5" thickTop="1" x14ac:dyDescent="0.25"/>
    <row r="9" spans="2:9" s="36" customFormat="1" ht="21.75" thickBot="1" x14ac:dyDescent="0.3">
      <c r="B9" s="115" t="s">
        <v>48</v>
      </c>
      <c r="C9" s="115"/>
      <c r="D9" s="115"/>
      <c r="E9" s="115"/>
      <c r="F9" s="115"/>
      <c r="G9" s="115"/>
      <c r="H9" s="115"/>
    </row>
    <row r="10" spans="2:9" ht="21.75" thickTop="1" x14ac:dyDescent="0.25">
      <c r="B10" s="40" t="s">
        <v>37</v>
      </c>
      <c r="C10" s="40" t="s">
        <v>172</v>
      </c>
    </row>
    <row r="12" spans="2:9" s="33" customFormat="1" ht="18.75" x14ac:dyDescent="0.25">
      <c r="B12" s="48" t="s">
        <v>38</v>
      </c>
      <c r="C12" s="48"/>
      <c r="E12" s="48" t="s">
        <v>39</v>
      </c>
      <c r="F12" s="48"/>
    </row>
    <row r="13" spans="2:9" ht="16.5" thickBot="1" x14ac:dyDescent="0.3">
      <c r="B13" s="34" t="s">
        <v>28</v>
      </c>
      <c r="C13" s="119">
        <f>data_2!B2</f>
        <v>39432</v>
      </c>
      <c r="E13" s="69" t="s">
        <v>37</v>
      </c>
      <c r="F13" s="70" t="s">
        <v>44</v>
      </c>
      <c r="G13" s="70" t="s">
        <v>41</v>
      </c>
      <c r="H13" s="70" t="s">
        <v>42</v>
      </c>
    </row>
    <row r="14" spans="2:9" ht="16.5" thickTop="1" x14ac:dyDescent="0.25">
      <c r="B14" s="34" t="s">
        <v>29</v>
      </c>
      <c r="C14" s="119">
        <f>data_2!B3</f>
        <v>78423</v>
      </c>
      <c r="E14" s="34" t="s">
        <v>172</v>
      </c>
      <c r="F14" s="63">
        <f>E6-1</f>
        <v>45715</v>
      </c>
      <c r="G14" s="62">
        <v>-1697</v>
      </c>
      <c r="H14" s="62">
        <v>1882</v>
      </c>
    </row>
    <row r="15" spans="2:9" x14ac:dyDescent="0.25">
      <c r="B15" s="34" t="s">
        <v>30</v>
      </c>
      <c r="C15" s="102">
        <f>data_2!B4</f>
        <v>-3.5599365234375</v>
      </c>
      <c r="F15" s="39" t="s">
        <v>40</v>
      </c>
      <c r="G15" s="62">
        <v>3122</v>
      </c>
      <c r="H15" s="62">
        <v>-8753</v>
      </c>
    </row>
    <row r="16" spans="2:9" x14ac:dyDescent="0.25">
      <c r="B16" s="34"/>
      <c r="E16" s="34" t="s">
        <v>173</v>
      </c>
      <c r="F16" s="63">
        <f>F14</f>
        <v>45715</v>
      </c>
      <c r="G16" s="62">
        <v>1370</v>
      </c>
      <c r="H16" s="62">
        <v>-202</v>
      </c>
    </row>
    <row r="17" spans="2:17" x14ac:dyDescent="0.25">
      <c r="B17" s="34" t="s">
        <v>31</v>
      </c>
      <c r="C17" s="102">
        <f>data_2!B5</f>
        <v>1348.4000244140625</v>
      </c>
      <c r="F17" s="39" t="s">
        <v>40</v>
      </c>
      <c r="G17" s="62">
        <v>1621</v>
      </c>
      <c r="H17" s="62">
        <v>-2411</v>
      </c>
      <c r="J17"/>
      <c r="K17"/>
      <c r="L17"/>
      <c r="M17"/>
      <c r="N17"/>
      <c r="O17"/>
    </row>
    <row r="18" spans="2:17" x14ac:dyDescent="0.25">
      <c r="B18" s="34" t="s">
        <v>32</v>
      </c>
      <c r="C18" s="102">
        <f>data_2!B6</f>
        <v>1331</v>
      </c>
      <c r="J18"/>
      <c r="K18"/>
      <c r="L18"/>
      <c r="M18"/>
      <c r="N18"/>
      <c r="O18"/>
    </row>
    <row r="19" spans="2:17" x14ac:dyDescent="0.25">
      <c r="B19" s="34" t="s">
        <v>33</v>
      </c>
      <c r="C19" s="102">
        <f>data_2!B7</f>
        <v>1350.0999755859375</v>
      </c>
      <c r="E19" s="38" t="s">
        <v>43</v>
      </c>
      <c r="J19"/>
      <c r="K19"/>
      <c r="L19"/>
      <c r="M19"/>
      <c r="N19"/>
      <c r="O19"/>
      <c r="P19"/>
      <c r="Q19"/>
    </row>
    <row r="20" spans="2:17" x14ac:dyDescent="0.25">
      <c r="B20" s="34" t="s">
        <v>34</v>
      </c>
      <c r="C20" s="102">
        <f>data_2!B8</f>
        <v>1367</v>
      </c>
      <c r="E20" s="198"/>
      <c r="F20" s="198"/>
      <c r="G20" s="198"/>
      <c r="H20" s="198"/>
      <c r="J20"/>
      <c r="K20"/>
      <c r="L20"/>
      <c r="M20"/>
      <c r="N20"/>
      <c r="O20"/>
      <c r="P20"/>
      <c r="Q20"/>
    </row>
    <row r="21" spans="2:17" x14ac:dyDescent="0.25">
      <c r="B21" s="34" t="s">
        <v>35</v>
      </c>
      <c r="C21" s="102">
        <f>data_2!B9</f>
        <v>1346.5999755859375</v>
      </c>
      <c r="E21" s="198"/>
      <c r="F21" s="198"/>
      <c r="G21" s="198"/>
      <c r="H21" s="198"/>
      <c r="J21"/>
      <c r="K21"/>
      <c r="L21"/>
      <c r="M21"/>
      <c r="N21"/>
      <c r="O21"/>
      <c r="P21"/>
      <c r="Q21"/>
    </row>
    <row r="22" spans="2:17" x14ac:dyDescent="0.25">
      <c r="B22" s="34" t="s">
        <v>36</v>
      </c>
      <c r="C22" s="102">
        <f>data_2!B10</f>
        <v>1356.7999877929688</v>
      </c>
      <c r="E22" s="198"/>
      <c r="F22" s="198"/>
      <c r="G22" s="198"/>
      <c r="H22" s="198"/>
      <c r="J22"/>
      <c r="K22"/>
      <c r="L22"/>
      <c r="M22"/>
      <c r="N22"/>
      <c r="O22"/>
      <c r="P22"/>
      <c r="Q22"/>
    </row>
    <row r="23" spans="2:17" ht="90" customHeight="1" x14ac:dyDescent="0.25">
      <c r="E23" s="198"/>
      <c r="F23" s="198"/>
      <c r="G23" s="198"/>
      <c r="H23" s="198"/>
      <c r="J23"/>
      <c r="K23"/>
      <c r="L23"/>
      <c r="M23"/>
      <c r="N23"/>
      <c r="O23"/>
      <c r="P23"/>
      <c r="Q23"/>
    </row>
    <row r="24" spans="2:17" s="37" customFormat="1" x14ac:dyDescent="0.25">
      <c r="B24" s="38" t="s">
        <v>49</v>
      </c>
      <c r="K24" s="186"/>
      <c r="L24" s="186"/>
      <c r="M24" s="186"/>
      <c r="N24" s="186"/>
      <c r="O24" s="186"/>
      <c r="P24" s="186"/>
      <c r="Q24" s="186"/>
    </row>
    <row r="25" spans="2:17" ht="56.45" customHeight="1" x14ac:dyDescent="0.25">
      <c r="B25" s="195" t="s">
        <v>174</v>
      </c>
      <c r="C25" s="195"/>
      <c r="D25" s="195"/>
      <c r="E25" s="195"/>
      <c r="F25" s="195"/>
      <c r="G25" s="195"/>
      <c r="H25" s="195"/>
      <c r="I25" s="30"/>
      <c r="J25" s="25"/>
      <c r="K25" s="202"/>
      <c r="L25" s="202"/>
      <c r="M25" s="202"/>
      <c r="N25" s="202"/>
      <c r="O25" s="202"/>
      <c r="P25" s="202"/>
      <c r="Q25" s="202"/>
    </row>
    <row r="27" spans="2:17" s="37" customFormat="1" ht="21.75" thickBot="1" x14ac:dyDescent="0.3">
      <c r="B27" s="199" t="s">
        <v>50</v>
      </c>
      <c r="C27" s="199"/>
      <c r="D27" s="199"/>
      <c r="E27" s="199"/>
      <c r="F27" s="199"/>
      <c r="G27" s="199"/>
      <c r="H27" s="199"/>
    </row>
    <row r="28" spans="2:17" s="37" customFormat="1" ht="21.75" thickTop="1" x14ac:dyDescent="0.25">
      <c r="B28" s="36"/>
    </row>
    <row r="29" spans="2:17" s="37" customFormat="1" ht="18.75" x14ac:dyDescent="0.25">
      <c r="B29" s="48" t="s">
        <v>45</v>
      </c>
      <c r="C29" s="41"/>
      <c r="D29" s="41"/>
      <c r="K29" s="204"/>
      <c r="L29" s="204"/>
      <c r="M29" s="204"/>
      <c r="N29" s="204"/>
      <c r="O29" s="204"/>
      <c r="P29" s="204"/>
      <c r="Q29" s="204"/>
    </row>
    <row r="30" spans="2:17" ht="65.45" customHeight="1" x14ac:dyDescent="0.25">
      <c r="B30" s="197" t="s">
        <v>157</v>
      </c>
      <c r="C30" s="197"/>
      <c r="D30" s="197"/>
      <c r="E30" s="197"/>
      <c r="F30" s="197"/>
      <c r="G30" s="197"/>
      <c r="H30" s="197"/>
      <c r="I30" s="29"/>
      <c r="J30" s="29"/>
      <c r="K30" s="203"/>
      <c r="L30" s="203"/>
      <c r="M30" s="203"/>
      <c r="N30" s="203"/>
      <c r="O30" s="203"/>
      <c r="P30" s="203"/>
      <c r="Q30" s="203"/>
    </row>
    <row r="31" spans="2:17" s="37" customFormat="1" ht="18.75" x14ac:dyDescent="0.25">
      <c r="B31" s="48" t="s">
        <v>46</v>
      </c>
      <c r="C31" s="41"/>
      <c r="D31" s="41"/>
      <c r="K31" s="175"/>
      <c r="L31" s="175"/>
      <c r="M31" s="175"/>
      <c r="N31" s="175"/>
      <c r="O31" s="175"/>
      <c r="P31" s="175"/>
      <c r="Q31" s="175"/>
    </row>
    <row r="32" spans="2:17" s="37" customFormat="1" ht="18.75" hidden="1" x14ac:dyDescent="0.25">
      <c r="B32" s="33"/>
      <c r="K32" s="10"/>
      <c r="L32" s="10"/>
      <c r="M32" s="10"/>
      <c r="N32" s="10"/>
      <c r="O32" s="10"/>
      <c r="P32" s="10"/>
      <c r="Q32" s="10"/>
    </row>
    <row r="33" spans="2:17" s="37" customFormat="1" hidden="1" x14ac:dyDescent="0.25">
      <c r="B33" s="38" t="s">
        <v>131</v>
      </c>
      <c r="F33" s="38" t="s">
        <v>123</v>
      </c>
      <c r="K33" s="38"/>
      <c r="L33" s="154"/>
      <c r="M33" s="154"/>
      <c r="N33" s="186"/>
      <c r="O33" s="186"/>
      <c r="P33" s="186"/>
      <c r="Q33" s="186"/>
    </row>
    <row r="34" spans="2:17" ht="209.45" hidden="1" customHeight="1" x14ac:dyDescent="0.25">
      <c r="B34" s="198">
        <f>K34</f>
        <v>0</v>
      </c>
      <c r="C34" s="198"/>
      <c r="D34" s="198"/>
      <c r="E34" s="198"/>
      <c r="F34" s="197" t="s">
        <v>143</v>
      </c>
      <c r="G34" s="197"/>
      <c r="H34" s="197"/>
      <c r="I34" s="29"/>
      <c r="K34" s="198"/>
      <c r="L34" s="198"/>
      <c r="M34" s="198"/>
      <c r="N34" s="203"/>
      <c r="O34" s="203"/>
      <c r="P34" s="203"/>
      <c r="Q34" s="203"/>
    </row>
    <row r="35" spans="2:17" x14ac:dyDescent="0.25">
      <c r="B35" s="39"/>
      <c r="C35" s="39"/>
      <c r="D35" s="39"/>
      <c r="E35" s="39"/>
      <c r="F35" s="116"/>
      <c r="G35" s="116"/>
      <c r="H35" s="116"/>
      <c r="I35" s="29"/>
      <c r="K35" s="39"/>
      <c r="L35" s="39"/>
      <c r="M35" s="39"/>
      <c r="N35" s="25"/>
      <c r="O35" s="25"/>
      <c r="P35" s="25"/>
      <c r="Q35" s="25"/>
    </row>
    <row r="36" spans="2:17" x14ac:dyDescent="0.25">
      <c r="B36" s="38" t="s">
        <v>47</v>
      </c>
      <c r="C36" s="39"/>
      <c r="D36" s="39"/>
      <c r="E36" s="39"/>
      <c r="F36" s="100" t="s">
        <v>156</v>
      </c>
      <c r="G36" s="25"/>
      <c r="H36" s="25"/>
      <c r="I36" s="29"/>
      <c r="K36" s="201"/>
      <c r="L36" s="201"/>
      <c r="M36" s="201"/>
      <c r="N36" s="201"/>
      <c r="O36" s="201"/>
      <c r="P36" s="201"/>
      <c r="Q36" s="201"/>
    </row>
    <row r="37" spans="2:17" ht="209.45" customHeight="1" x14ac:dyDescent="0.25">
      <c r="B37" s="198">
        <f>K37</f>
        <v>0</v>
      </c>
      <c r="C37" s="198"/>
      <c r="D37" s="198"/>
      <c r="E37" s="198"/>
      <c r="F37" s="197" t="s">
        <v>158</v>
      </c>
      <c r="G37" s="197"/>
      <c r="H37" s="197"/>
      <c r="I37" s="29"/>
      <c r="K37" s="198"/>
      <c r="L37" s="198"/>
      <c r="M37" s="198"/>
      <c r="N37" s="203"/>
      <c r="O37" s="203"/>
      <c r="P37" s="203"/>
      <c r="Q37" s="203"/>
    </row>
    <row r="38" spans="2:17" ht="16.899999999999999" customHeight="1" thickBot="1" x14ac:dyDescent="0.3">
      <c r="B38" s="47"/>
      <c r="C38" s="47"/>
      <c r="D38" s="47"/>
      <c r="E38" s="47"/>
      <c r="F38" s="47"/>
      <c r="G38" s="47"/>
      <c r="H38" s="47"/>
      <c r="I38" s="29"/>
    </row>
    <row r="39" spans="2:17" ht="16.899999999999999" customHeight="1" thickTop="1" x14ac:dyDescent="0.25">
      <c r="B39" s="25"/>
      <c r="C39" s="25"/>
      <c r="D39" s="25"/>
      <c r="E39" s="25"/>
      <c r="F39" s="25"/>
      <c r="G39" s="25"/>
      <c r="H39" s="25"/>
      <c r="I39" s="29"/>
    </row>
    <row r="40" spans="2:17" ht="34.9" customHeight="1" x14ac:dyDescent="0.25">
      <c r="B40" s="187" t="s">
        <v>77</v>
      </c>
      <c r="C40" s="187"/>
      <c r="D40" s="28"/>
      <c r="E40" s="196" t="s">
        <v>51</v>
      </c>
      <c r="F40" s="196"/>
      <c r="G40" s="196"/>
      <c r="H40" s="196"/>
      <c r="I40" s="28"/>
      <c r="J40" s="32"/>
    </row>
    <row r="41" spans="2:17" ht="180.6" customHeight="1" x14ac:dyDescent="0.25">
      <c r="B41" s="187"/>
      <c r="C41" s="187"/>
      <c r="D41" s="28"/>
      <c r="E41" s="197" t="s">
        <v>102</v>
      </c>
      <c r="F41" s="197"/>
      <c r="G41" s="197"/>
      <c r="H41" s="197"/>
      <c r="I41" s="23"/>
      <c r="J41" s="25"/>
    </row>
  </sheetData>
  <mergeCells count="32">
    <mergeCell ref="K24:Q24"/>
    <mergeCell ref="K25:Q25"/>
    <mergeCell ref="K30:Q30"/>
    <mergeCell ref="K37:M37"/>
    <mergeCell ref="N37:Q37"/>
    <mergeCell ref="N34:Q34"/>
    <mergeCell ref="K34:M34"/>
    <mergeCell ref="N33:Q33"/>
    <mergeCell ref="K31:Q31"/>
    <mergeCell ref="K29:Q29"/>
    <mergeCell ref="B40:C40"/>
    <mergeCell ref="K36:Q36"/>
    <mergeCell ref="B41:C41"/>
    <mergeCell ref="E41:H41"/>
    <mergeCell ref="B37:E37"/>
    <mergeCell ref="F37:H37"/>
    <mergeCell ref="B25:H25"/>
    <mergeCell ref="E40:H40"/>
    <mergeCell ref="F34:H34"/>
    <mergeCell ref="B34:E34"/>
    <mergeCell ref="B2:H2"/>
    <mergeCell ref="B30:H30"/>
    <mergeCell ref="B27:H27"/>
    <mergeCell ref="B7:D7"/>
    <mergeCell ref="B5:D5"/>
    <mergeCell ref="B6:D6"/>
    <mergeCell ref="E20:H23"/>
    <mergeCell ref="E5:F5"/>
    <mergeCell ref="E6:F6"/>
    <mergeCell ref="G5:H5"/>
    <mergeCell ref="G6:H6"/>
    <mergeCell ref="B3:H3"/>
  </mergeCells>
  <conditionalFormatting sqref="C15">
    <cfRule type="cellIs" dxfId="57" priority="3" operator="lessThan">
      <formula>0</formula>
    </cfRule>
    <cfRule type="cellIs" dxfId="56" priority="4" operator="greaterThan">
      <formula>0</formula>
    </cfRule>
  </conditionalFormatting>
  <conditionalFormatting sqref="G14:H17">
    <cfRule type="cellIs" dxfId="55" priority="1" operator="lessThan">
      <formula>0</formula>
    </cfRule>
    <cfRule type="cellIs" dxfId="54" priority="2" operator="greaterThanOrEqual">
      <formula>0</formula>
    </cfRule>
  </conditionalFormatting>
  <printOptions horizontalCentered="1"/>
  <pageMargins left="0" right="0" top="0" bottom="0" header="0" footer="0"/>
  <pageSetup paperSize="9" scale="6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387-5BD2-492B-8349-86F8236CD00B}">
  <sheetPr>
    <pageSetUpPr fitToPage="1"/>
  </sheetPr>
  <dimension ref="B1:AE63"/>
  <sheetViews>
    <sheetView showGridLines="0" view="pageBreakPreview" zoomScale="85" zoomScaleNormal="90" zoomScaleSheetLayoutView="85" workbookViewId="0">
      <selection activeCell="F7" sqref="F7"/>
    </sheetView>
  </sheetViews>
  <sheetFormatPr defaultColWidth="8.85546875" defaultRowHeight="15.75" x14ac:dyDescent="0.25"/>
  <cols>
    <col min="1" max="1" width="8.85546875" style="19"/>
    <col min="2" max="2" width="15.7109375" style="19" customWidth="1"/>
    <col min="3" max="4" width="16.7109375" style="19" customWidth="1"/>
    <col min="5" max="7" width="13.28515625" style="19" customWidth="1"/>
    <col min="8" max="8" width="15.5703125" style="19" customWidth="1"/>
    <col min="9" max="9" width="13.42578125" style="19" customWidth="1"/>
    <col min="10" max="10" width="16.7109375" style="19" customWidth="1"/>
    <col min="11" max="11" width="15.5703125" style="19" customWidth="1"/>
    <col min="12" max="12" width="13.28515625" style="19" customWidth="1"/>
    <col min="13" max="14" width="8.85546875" style="19"/>
    <col min="15" max="25" width="14.42578125" style="19" customWidth="1"/>
    <col min="26" max="16384" width="8.85546875" style="19"/>
  </cols>
  <sheetData>
    <row r="1" spans="2:31" s="15" customFormat="1" x14ac:dyDescent="0.25"/>
    <row r="2" spans="2:31" s="15" customFormat="1" ht="60" customHeight="1" x14ac:dyDescent="0.25">
      <c r="B2" s="174" t="s">
        <v>95</v>
      </c>
      <c r="C2" s="174"/>
      <c r="D2" s="174"/>
      <c r="E2" s="174"/>
      <c r="F2" s="174"/>
      <c r="G2" s="174"/>
      <c r="H2" s="174"/>
      <c r="I2" s="174"/>
      <c r="J2" s="174"/>
      <c r="K2" s="174"/>
      <c r="L2" s="174"/>
      <c r="M2" s="24"/>
      <c r="N2" s="18"/>
    </row>
    <row r="3" spans="2:31" s="15" customFormat="1" ht="19.5" thickBot="1" x14ac:dyDescent="0.3">
      <c r="B3" s="200" t="s">
        <v>154</v>
      </c>
      <c r="C3" s="209"/>
      <c r="D3" s="209"/>
      <c r="E3" s="209"/>
      <c r="F3" s="209"/>
      <c r="G3" s="209"/>
      <c r="H3" s="209"/>
      <c r="I3" s="209"/>
      <c r="J3" s="209"/>
      <c r="K3" s="209"/>
      <c r="L3" s="209"/>
    </row>
    <row r="4" spans="2:31" s="15" customFormat="1" ht="16.5" thickTop="1" x14ac:dyDescent="0.25"/>
    <row r="5" spans="2:31" s="9" customFormat="1" ht="18.75" x14ac:dyDescent="0.25">
      <c r="B5" s="175" t="s">
        <v>1</v>
      </c>
      <c r="C5" s="175"/>
      <c r="D5" s="175"/>
      <c r="E5" s="49"/>
      <c r="F5" s="176" t="s">
        <v>3</v>
      </c>
      <c r="G5" s="176"/>
      <c r="H5" s="176"/>
      <c r="I5" s="20"/>
      <c r="J5" s="176" t="s">
        <v>4</v>
      </c>
      <c r="K5" s="176"/>
      <c r="L5" s="176"/>
      <c r="M5" s="20"/>
    </row>
    <row r="6" spans="2:31" s="11" customFormat="1" x14ac:dyDescent="0.25">
      <c r="B6" s="177" t="s">
        <v>2</v>
      </c>
      <c r="C6" s="177"/>
      <c r="D6" s="177"/>
      <c r="E6" s="21"/>
      <c r="F6" s="178">
        <f>data_7!$B$3</f>
        <v>45716</v>
      </c>
      <c r="G6" s="178"/>
      <c r="H6" s="178"/>
      <c r="I6" s="22"/>
      <c r="J6" s="179" t="s">
        <v>145</v>
      </c>
      <c r="K6" s="179"/>
      <c r="L6" s="179"/>
      <c r="M6" s="21"/>
    </row>
    <row r="7" spans="2:31" s="11" customFormat="1" ht="16.5" thickBot="1" x14ac:dyDescent="0.3">
      <c r="B7" s="180"/>
      <c r="C7" s="180"/>
      <c r="D7" s="180"/>
      <c r="E7" s="97"/>
      <c r="F7" s="97"/>
      <c r="G7" s="97"/>
      <c r="H7" s="97"/>
      <c r="I7" s="97"/>
      <c r="J7" s="97"/>
      <c r="K7" s="95"/>
      <c r="L7" s="95"/>
      <c r="M7" s="12"/>
    </row>
    <row r="8" spans="2:31" ht="16.5" thickTop="1" x14ac:dyDescent="0.25"/>
    <row r="9" spans="2:31" s="50" customFormat="1" ht="21.75" thickBot="1" x14ac:dyDescent="0.4">
      <c r="B9" s="83" t="s">
        <v>52</v>
      </c>
      <c r="C9" s="83"/>
      <c r="D9" s="83"/>
      <c r="E9" s="83"/>
      <c r="F9" s="83"/>
      <c r="G9" s="83"/>
      <c r="H9" s="83"/>
      <c r="I9" s="83"/>
      <c r="J9" s="83"/>
      <c r="K9" s="83"/>
      <c r="L9" s="83"/>
      <c r="O9"/>
      <c r="P9"/>
      <c r="Q9"/>
      <c r="R9"/>
      <c r="S9"/>
      <c r="T9"/>
      <c r="U9"/>
      <c r="V9"/>
      <c r="W9"/>
      <c r="X9"/>
      <c r="Y9"/>
    </row>
    <row r="10" spans="2:31" s="50" customFormat="1" ht="21.75" thickTop="1" x14ac:dyDescent="0.35">
      <c r="B10" s="55"/>
      <c r="C10" s="55"/>
      <c r="D10" s="55"/>
      <c r="E10" s="55"/>
      <c r="F10" s="55"/>
      <c r="G10" s="55"/>
      <c r="H10" s="55"/>
      <c r="I10" s="55"/>
      <c r="J10" s="55"/>
      <c r="K10" s="55"/>
      <c r="L10" s="55"/>
      <c r="O10"/>
      <c r="P10"/>
      <c r="Q10"/>
      <c r="R10"/>
      <c r="S10"/>
      <c r="T10"/>
      <c r="U10"/>
      <c r="V10"/>
      <c r="W10"/>
      <c r="X10"/>
      <c r="Y10"/>
    </row>
    <row r="11" spans="2:31" s="50" customFormat="1" ht="21" customHeight="1" x14ac:dyDescent="0.35">
      <c r="B11" s="206"/>
      <c r="C11" s="206"/>
      <c r="D11" s="206"/>
      <c r="E11" s="206"/>
      <c r="F11" s="206"/>
      <c r="G11" s="206"/>
      <c r="H11" s="208" t="s">
        <v>171</v>
      </c>
      <c r="I11" s="208"/>
      <c r="J11" s="208"/>
      <c r="K11" s="208"/>
      <c r="L11" s="208"/>
      <c r="O11" s="84"/>
      <c r="P11" s="84"/>
      <c r="Q11" s="84"/>
      <c r="R11" s="84"/>
      <c r="S11" s="84"/>
      <c r="T11" s="84"/>
      <c r="U11" s="155"/>
      <c r="V11" s="156"/>
      <c r="W11" s="156"/>
      <c r="X11" s="156"/>
      <c r="Y11" s="156"/>
    </row>
    <row r="12" spans="2:31" ht="255.6" customHeight="1" x14ac:dyDescent="0.25">
      <c r="B12" s="206"/>
      <c r="C12" s="206"/>
      <c r="D12" s="206"/>
      <c r="E12" s="206"/>
      <c r="F12" s="206"/>
      <c r="G12" s="206"/>
      <c r="H12" s="208"/>
      <c r="I12" s="208"/>
      <c r="J12" s="208"/>
      <c r="K12" s="208"/>
      <c r="L12" s="208"/>
      <c r="O12" s="84"/>
      <c r="P12" s="84"/>
      <c r="Q12" s="84"/>
      <c r="R12" s="84"/>
      <c r="S12" s="84"/>
      <c r="T12" s="84"/>
      <c r="U12" s="29"/>
      <c r="V12" s="29"/>
      <c r="W12" s="29"/>
      <c r="X12" s="29"/>
      <c r="Y12" s="29"/>
      <c r="AC12" s="203"/>
      <c r="AD12" s="203"/>
      <c r="AE12" s="203"/>
    </row>
    <row r="13" spans="2:31" ht="18.75" x14ac:dyDescent="0.25">
      <c r="H13" s="207"/>
      <c r="I13" s="207"/>
      <c r="J13" s="71"/>
      <c r="K13" s="25"/>
      <c r="L13" s="25"/>
    </row>
    <row r="15" spans="2:31" ht="21.75" thickBot="1" x14ac:dyDescent="0.4">
      <c r="B15" s="205" t="s">
        <v>147</v>
      </c>
      <c r="C15" s="205"/>
      <c r="D15" s="205"/>
      <c r="E15" s="205"/>
      <c r="F15" s="205"/>
      <c r="G15" s="205"/>
      <c r="H15" s="205"/>
      <c r="I15" s="205"/>
      <c r="J15" s="205"/>
      <c r="K15" s="205"/>
      <c r="L15" s="205"/>
      <c r="O15" s="51"/>
      <c r="P15" s="51"/>
      <c r="Q15" s="51"/>
      <c r="R15" s="51"/>
      <c r="S15" s="51"/>
      <c r="T15" s="51"/>
      <c r="U15" s="51"/>
      <c r="V15" s="51"/>
      <c r="W15" s="51"/>
      <c r="X15" s="51"/>
      <c r="Y15" s="51"/>
    </row>
    <row r="16" spans="2:31" s="53" customFormat="1" ht="19.5" thickTop="1" x14ac:dyDescent="0.3"/>
    <row r="17" spans="2:25" ht="18.75" x14ac:dyDescent="0.3">
      <c r="B17" s="56" t="s">
        <v>53</v>
      </c>
      <c r="C17" s="57"/>
      <c r="D17" s="57"/>
      <c r="E17" s="57"/>
      <c r="F17" s="57"/>
      <c r="H17" s="56" t="s">
        <v>55</v>
      </c>
      <c r="I17" s="57"/>
      <c r="J17" s="57"/>
      <c r="K17" s="57"/>
      <c r="L17" s="57"/>
      <c r="O17" s="53"/>
      <c r="U17" s="53"/>
    </row>
    <row r="18" spans="2:25" ht="21" x14ac:dyDescent="0.35">
      <c r="B18" s="54" t="s">
        <v>160</v>
      </c>
      <c r="C18" s="59"/>
      <c r="D18" s="59"/>
      <c r="E18" s="54" t="s">
        <v>163</v>
      </c>
      <c r="F18" s="72"/>
      <c r="H18" s="51" t="s">
        <v>170</v>
      </c>
      <c r="K18" s="51"/>
      <c r="O18" s="54"/>
      <c r="P18" s="59"/>
      <c r="Q18" s="59"/>
      <c r="R18" s="54"/>
      <c r="S18" s="59"/>
      <c r="U18" s="51"/>
      <c r="X18" s="51"/>
    </row>
    <row r="19" spans="2:25" x14ac:dyDescent="0.25">
      <c r="B19" s="58" t="s">
        <v>54</v>
      </c>
      <c r="C19" s="72" t="s">
        <v>161</v>
      </c>
      <c r="D19" s="59"/>
      <c r="E19" s="58" t="s">
        <v>54</v>
      </c>
      <c r="F19" s="72">
        <v>13</v>
      </c>
      <c r="H19" s="52" t="s">
        <v>126</v>
      </c>
      <c r="I19" s="113">
        <v>44.5</v>
      </c>
      <c r="J19" s="60"/>
      <c r="K19" s="52"/>
      <c r="L19" s="113"/>
      <c r="O19" s="58"/>
      <c r="P19" s="58"/>
      <c r="Q19" s="59"/>
      <c r="R19" s="58"/>
      <c r="S19" s="58"/>
      <c r="U19" s="52"/>
      <c r="V19" s="52"/>
      <c r="W19" s="60"/>
      <c r="X19" s="52"/>
      <c r="Y19" s="52"/>
    </row>
    <row r="20" spans="2:25" x14ac:dyDescent="0.25">
      <c r="B20" s="58" t="s">
        <v>125</v>
      </c>
      <c r="C20" s="72" t="s">
        <v>162</v>
      </c>
      <c r="D20" s="59"/>
      <c r="E20" s="58" t="s">
        <v>125</v>
      </c>
      <c r="F20" s="72" t="s">
        <v>164</v>
      </c>
      <c r="H20" s="52"/>
      <c r="I20" s="113"/>
      <c r="J20" s="60"/>
      <c r="K20" s="52"/>
      <c r="L20" s="113"/>
      <c r="O20" s="58"/>
      <c r="P20" s="58"/>
      <c r="Q20" s="59"/>
      <c r="R20" s="58"/>
      <c r="S20" s="58"/>
      <c r="U20" s="52"/>
      <c r="V20" s="52"/>
      <c r="W20" s="60"/>
      <c r="X20" s="52"/>
      <c r="Y20" s="52"/>
    </row>
    <row r="21" spans="2:25" x14ac:dyDescent="0.25">
      <c r="B21" s="59"/>
      <c r="C21" s="58"/>
      <c r="D21" s="59"/>
      <c r="E21" s="59"/>
      <c r="F21" s="58"/>
      <c r="H21" s="60"/>
      <c r="I21" s="52"/>
      <c r="J21" s="60"/>
      <c r="K21" s="60"/>
      <c r="L21" s="113"/>
      <c r="O21" s="59"/>
      <c r="P21" s="58"/>
      <c r="Q21" s="59"/>
      <c r="R21" s="59"/>
      <c r="S21" s="58"/>
      <c r="U21" s="60"/>
      <c r="V21" s="52"/>
      <c r="W21" s="60"/>
      <c r="X21" s="60"/>
      <c r="Y21" s="52"/>
    </row>
    <row r="22" spans="2:25" ht="21" x14ac:dyDescent="0.35">
      <c r="B22" s="54" t="s">
        <v>167</v>
      </c>
      <c r="C22" s="72"/>
      <c r="D22" s="59"/>
      <c r="E22" s="54" t="s">
        <v>141</v>
      </c>
      <c r="F22" s="58"/>
      <c r="H22" s="51"/>
      <c r="I22" s="113"/>
      <c r="J22" s="60"/>
      <c r="K22" s="51"/>
      <c r="L22" s="113"/>
      <c r="O22" s="54"/>
      <c r="P22" s="58"/>
      <c r="Q22" s="59"/>
      <c r="R22" s="54"/>
      <c r="S22" s="58"/>
      <c r="U22" s="51"/>
      <c r="V22" s="52"/>
      <c r="W22" s="60"/>
      <c r="X22" s="51"/>
      <c r="Y22" s="52"/>
    </row>
    <row r="23" spans="2:25" x14ac:dyDescent="0.25">
      <c r="B23" s="58" t="s">
        <v>54</v>
      </c>
      <c r="C23" s="72" t="s">
        <v>168</v>
      </c>
      <c r="D23" s="59"/>
      <c r="E23" s="58" t="s">
        <v>165</v>
      </c>
      <c r="F23" s="58" t="s">
        <v>166</v>
      </c>
      <c r="H23" s="52"/>
      <c r="I23" s="113"/>
      <c r="J23" s="60"/>
      <c r="K23" s="52"/>
      <c r="L23" s="113"/>
      <c r="O23" s="58"/>
      <c r="P23" s="58"/>
      <c r="Q23" s="59"/>
      <c r="R23" s="58"/>
      <c r="S23" s="58"/>
      <c r="U23" s="52"/>
      <c r="V23" s="52"/>
      <c r="W23" s="60"/>
      <c r="X23" s="52"/>
      <c r="Y23" s="52"/>
    </row>
    <row r="24" spans="2:25" x14ac:dyDescent="0.25">
      <c r="B24" s="58" t="s">
        <v>125</v>
      </c>
      <c r="C24" s="72" t="s">
        <v>169</v>
      </c>
      <c r="D24" s="59"/>
      <c r="E24" s="58"/>
      <c r="F24" s="58"/>
      <c r="H24" s="52"/>
      <c r="I24" s="113"/>
      <c r="J24" s="60"/>
      <c r="O24" s="58"/>
      <c r="P24" s="58"/>
      <c r="Q24" s="59"/>
      <c r="R24" s="58"/>
      <c r="S24" s="58"/>
      <c r="U24" s="52"/>
      <c r="V24" s="52"/>
      <c r="W24" s="60"/>
      <c r="X24" s="52"/>
      <c r="Y24" s="52"/>
    </row>
    <row r="25" spans="2:25" x14ac:dyDescent="0.25">
      <c r="B25" s="59"/>
      <c r="C25" s="58"/>
      <c r="D25" s="59"/>
      <c r="E25" s="59"/>
      <c r="F25" s="58"/>
      <c r="H25" s="60"/>
      <c r="I25" s="52"/>
      <c r="J25" s="60"/>
      <c r="K25" s="60"/>
      <c r="L25" s="52"/>
    </row>
    <row r="26" spans="2:25" x14ac:dyDescent="0.25">
      <c r="B26" s="93" t="s">
        <v>148</v>
      </c>
    </row>
    <row r="27" spans="2:25" x14ac:dyDescent="0.25">
      <c r="B27" s="93"/>
    </row>
    <row r="28" spans="2:25" ht="21.75" thickBot="1" x14ac:dyDescent="0.4">
      <c r="B28" s="205" t="s">
        <v>56</v>
      </c>
      <c r="C28" s="205"/>
      <c r="D28" s="205"/>
      <c r="E28" s="205"/>
      <c r="F28" s="205"/>
      <c r="G28" s="205"/>
      <c r="H28" s="205"/>
      <c r="I28" s="205"/>
      <c r="J28" s="205"/>
      <c r="K28" s="205"/>
      <c r="L28" s="205"/>
    </row>
    <row r="29" spans="2:25" ht="16.5" thickTop="1" x14ac:dyDescent="0.25">
      <c r="O29"/>
      <c r="P29"/>
      <c r="Q29"/>
      <c r="R29"/>
      <c r="S29"/>
      <c r="T29"/>
      <c r="U29"/>
      <c r="V29"/>
      <c r="W29"/>
    </row>
    <row r="30" spans="2:25" ht="18.75" x14ac:dyDescent="0.3">
      <c r="B30" s="56" t="s">
        <v>75</v>
      </c>
      <c r="C30" s="57"/>
      <c r="D30" s="57"/>
      <c r="E30" s="57"/>
      <c r="O30"/>
      <c r="P30"/>
      <c r="Q30"/>
      <c r="R30"/>
      <c r="S30"/>
      <c r="T30"/>
      <c r="U30"/>
      <c r="V30"/>
      <c r="W30"/>
    </row>
    <row r="31" spans="2:25" ht="30.6" customHeight="1" thickBot="1" x14ac:dyDescent="0.3">
      <c r="B31" s="67" t="s">
        <v>57</v>
      </c>
      <c r="C31" s="67" t="s">
        <v>58</v>
      </c>
      <c r="D31" s="68" t="s">
        <v>61</v>
      </c>
      <c r="E31" s="68" t="s">
        <v>62</v>
      </c>
      <c r="F31" s="68" t="s">
        <v>31</v>
      </c>
      <c r="G31" s="68" t="s">
        <v>59</v>
      </c>
      <c r="H31" s="68" t="s">
        <v>60</v>
      </c>
      <c r="O31"/>
      <c r="P31"/>
      <c r="Q31"/>
      <c r="R31"/>
      <c r="S31"/>
      <c r="T31"/>
      <c r="U31"/>
      <c r="V31"/>
      <c r="W31"/>
    </row>
    <row r="32" spans="2:25" ht="16.5" thickTop="1" x14ac:dyDescent="0.25">
      <c r="B32" s="58"/>
      <c r="C32" s="58"/>
      <c r="D32" s="72"/>
      <c r="E32" s="72"/>
      <c r="F32" s="72"/>
      <c r="G32" s="73">
        <f>SUM(G33:G44)</f>
        <v>1</v>
      </c>
      <c r="H32" s="66"/>
      <c r="O32"/>
      <c r="P32"/>
      <c r="Q32"/>
      <c r="R32"/>
      <c r="S32"/>
      <c r="T32"/>
      <c r="U32"/>
      <c r="V32"/>
      <c r="W32"/>
    </row>
    <row r="33" spans="2:15" x14ac:dyDescent="0.25">
      <c r="B33" s="27" t="s">
        <v>67</v>
      </c>
      <c r="C33" s="27" t="s">
        <v>68</v>
      </c>
      <c r="D33" s="64">
        <v>45692</v>
      </c>
      <c r="E33" s="31">
        <v>13.1</v>
      </c>
      <c r="F33" s="31">
        <v>14.3</v>
      </c>
      <c r="G33" s="65">
        <v>0.1</v>
      </c>
      <c r="H33" s="66">
        <f>(F33-E33)/E33</f>
        <v>9.1603053435114587E-2</v>
      </c>
      <c r="O33" s="157"/>
    </row>
    <row r="34" spans="2:15" x14ac:dyDescent="0.25">
      <c r="B34" s="27" t="s">
        <v>124</v>
      </c>
      <c r="C34" s="27" t="s">
        <v>68</v>
      </c>
      <c r="D34" s="64">
        <v>45692</v>
      </c>
      <c r="E34" s="31">
        <v>34.75</v>
      </c>
      <c r="F34" s="31">
        <v>36.299999999999997</v>
      </c>
      <c r="G34" s="65">
        <v>0.1</v>
      </c>
      <c r="H34" s="66">
        <f t="shared" ref="H34:H44" si="0">(F34-E34)/E34</f>
        <v>4.4604316546762508E-2</v>
      </c>
      <c r="O34" s="157"/>
    </row>
    <row r="35" spans="2:15" x14ac:dyDescent="0.25">
      <c r="B35" s="27" t="s">
        <v>69</v>
      </c>
      <c r="C35" s="27" t="s">
        <v>66</v>
      </c>
      <c r="D35" s="64">
        <v>45692</v>
      </c>
      <c r="E35" s="31">
        <v>39.65</v>
      </c>
      <c r="F35" s="31">
        <v>40.5</v>
      </c>
      <c r="G35" s="65">
        <v>0.1</v>
      </c>
      <c r="H35" s="66">
        <f t="shared" si="0"/>
        <v>2.143757881462803E-2</v>
      </c>
      <c r="O35" s="157"/>
    </row>
    <row r="36" spans="2:15" x14ac:dyDescent="0.25">
      <c r="B36" s="27" t="s">
        <v>65</v>
      </c>
      <c r="C36" s="27" t="s">
        <v>66</v>
      </c>
      <c r="D36" s="64">
        <v>45692</v>
      </c>
      <c r="E36" s="31">
        <v>35.299999999999997</v>
      </c>
      <c r="F36" s="31">
        <v>36.700000000000003</v>
      </c>
      <c r="G36" s="65">
        <v>0.1</v>
      </c>
      <c r="H36" s="66">
        <f t="shared" si="0"/>
        <v>3.9660056657223962E-2</v>
      </c>
      <c r="O36" s="157"/>
    </row>
    <row r="37" spans="2:15" x14ac:dyDescent="0.25">
      <c r="B37" s="27" t="s">
        <v>70</v>
      </c>
      <c r="C37" s="27" t="s">
        <v>66</v>
      </c>
      <c r="D37" s="64">
        <v>45692</v>
      </c>
      <c r="E37" s="31">
        <v>18.75</v>
      </c>
      <c r="F37" s="31">
        <v>19.05</v>
      </c>
      <c r="G37" s="65">
        <v>0.1</v>
      </c>
      <c r="H37" s="66">
        <f t="shared" si="0"/>
        <v>1.6000000000000038E-2</v>
      </c>
      <c r="O37" s="157"/>
    </row>
    <row r="38" spans="2:15" x14ac:dyDescent="0.25">
      <c r="B38" s="27" t="s">
        <v>72</v>
      </c>
      <c r="C38" s="27" t="s">
        <v>71</v>
      </c>
      <c r="D38" s="64">
        <v>45698</v>
      </c>
      <c r="E38" s="31">
        <v>69</v>
      </c>
      <c r="F38" s="31">
        <v>70.599999999999994</v>
      </c>
      <c r="G38" s="65">
        <v>0.1</v>
      </c>
      <c r="H38" s="66">
        <f t="shared" si="0"/>
        <v>2.3188405797101366E-2</v>
      </c>
      <c r="O38" s="157"/>
    </row>
    <row r="39" spans="2:15" x14ac:dyDescent="0.25">
      <c r="B39" s="27" t="s">
        <v>73</v>
      </c>
      <c r="C39" s="27" t="s">
        <v>74</v>
      </c>
      <c r="D39" s="64">
        <v>45698</v>
      </c>
      <c r="E39" s="31">
        <v>8.5</v>
      </c>
      <c r="F39" s="31">
        <v>8.8000000000000007</v>
      </c>
      <c r="G39" s="65">
        <v>0.1</v>
      </c>
      <c r="H39" s="66">
        <f t="shared" si="0"/>
        <v>3.5294117647058906E-2</v>
      </c>
      <c r="O39" s="157"/>
    </row>
    <row r="40" spans="2:15" x14ac:dyDescent="0.25">
      <c r="B40" s="27" t="s">
        <v>130</v>
      </c>
      <c r="C40" s="27" t="s">
        <v>74</v>
      </c>
      <c r="D40" s="64">
        <v>45698</v>
      </c>
      <c r="E40" s="31">
        <v>14.6</v>
      </c>
      <c r="F40" s="31">
        <v>14.55</v>
      </c>
      <c r="G40" s="65">
        <v>0.1</v>
      </c>
      <c r="H40" s="66">
        <f t="shared" si="0"/>
        <v>-3.4246575342465023E-3</v>
      </c>
      <c r="O40" s="157"/>
    </row>
    <row r="41" spans="2:15" x14ac:dyDescent="0.25">
      <c r="B41" s="27" t="s">
        <v>129</v>
      </c>
      <c r="C41" s="27" t="s">
        <v>64</v>
      </c>
      <c r="D41" s="64">
        <v>45692</v>
      </c>
      <c r="E41" s="31">
        <v>26.7</v>
      </c>
      <c r="F41" s="31">
        <v>27.8</v>
      </c>
      <c r="G41" s="65">
        <v>0.05</v>
      </c>
      <c r="H41" s="66">
        <f t="shared" si="0"/>
        <v>4.1198501872659228E-2</v>
      </c>
      <c r="O41" s="157"/>
    </row>
    <row r="42" spans="2:15" x14ac:dyDescent="0.25">
      <c r="B42" s="27" t="s">
        <v>63</v>
      </c>
      <c r="C42" s="27" t="s">
        <v>64</v>
      </c>
      <c r="D42" s="64">
        <v>45692</v>
      </c>
      <c r="E42" s="31">
        <v>12.75</v>
      </c>
      <c r="F42" s="31">
        <v>13.75</v>
      </c>
      <c r="G42" s="65">
        <v>0.05</v>
      </c>
      <c r="H42" s="66">
        <f t="shared" si="0"/>
        <v>7.8431372549019607E-2</v>
      </c>
      <c r="O42" s="157"/>
    </row>
    <row r="43" spans="2:15" x14ac:dyDescent="0.25">
      <c r="B43" s="27" t="s">
        <v>128</v>
      </c>
      <c r="C43" s="27" t="s">
        <v>127</v>
      </c>
      <c r="D43" s="64">
        <v>45692</v>
      </c>
      <c r="E43" s="31">
        <v>21.35</v>
      </c>
      <c r="F43" s="31">
        <v>22.7</v>
      </c>
      <c r="G43" s="65">
        <v>0.05</v>
      </c>
      <c r="H43" s="66">
        <f t="shared" si="0"/>
        <v>6.3231850117095909E-2</v>
      </c>
      <c r="O43" s="157"/>
    </row>
    <row r="44" spans="2:15" x14ac:dyDescent="0.25">
      <c r="B44" s="27" t="s">
        <v>142</v>
      </c>
      <c r="C44" s="27" t="s">
        <v>127</v>
      </c>
      <c r="D44" s="64">
        <v>45692</v>
      </c>
      <c r="E44" s="31">
        <v>39.9</v>
      </c>
      <c r="F44" s="31">
        <v>40.799999999999997</v>
      </c>
      <c r="G44" s="65">
        <v>0.05</v>
      </c>
      <c r="H44" s="66">
        <f t="shared" si="0"/>
        <v>2.2556390977443573E-2</v>
      </c>
      <c r="O44" s="157"/>
    </row>
    <row r="45" spans="2:15" x14ac:dyDescent="0.25">
      <c r="B45" s="27"/>
      <c r="C45" s="27"/>
      <c r="D45" s="64"/>
      <c r="E45" s="31"/>
      <c r="F45" s="31"/>
      <c r="G45" s="65"/>
      <c r="H45" s="66"/>
      <c r="O45"/>
    </row>
    <row r="46" spans="2:15" ht="18.75" x14ac:dyDescent="0.3">
      <c r="B46" s="56" t="s">
        <v>76</v>
      </c>
      <c r="C46" s="57"/>
      <c r="D46" s="57"/>
      <c r="E46" s="57"/>
      <c r="O46"/>
    </row>
    <row r="47" spans="2:15" ht="30.6" customHeight="1" thickBot="1" x14ac:dyDescent="0.3">
      <c r="B47" s="67" t="s">
        <v>57</v>
      </c>
      <c r="C47" s="67" t="s">
        <v>58</v>
      </c>
      <c r="D47" s="68" t="s">
        <v>61</v>
      </c>
      <c r="E47" s="68" t="s">
        <v>62</v>
      </c>
      <c r="F47" s="68" t="s">
        <v>31</v>
      </c>
      <c r="G47" s="68" t="s">
        <v>59</v>
      </c>
      <c r="H47" s="68" t="s">
        <v>60</v>
      </c>
      <c r="O47"/>
    </row>
    <row r="48" spans="2:15" ht="16.5" thickTop="1" x14ac:dyDescent="0.25">
      <c r="B48" s="58"/>
      <c r="C48" s="58"/>
      <c r="D48" s="72"/>
      <c r="E48" s="72"/>
      <c r="F48" s="72"/>
      <c r="G48" s="73">
        <f>SUM(G49:G54)</f>
        <v>1</v>
      </c>
      <c r="H48" s="72"/>
      <c r="O48"/>
    </row>
    <row r="49" spans="2:12" x14ac:dyDescent="0.25">
      <c r="B49" s="27" t="s">
        <v>124</v>
      </c>
      <c r="C49" s="27" t="s">
        <v>68</v>
      </c>
      <c r="D49" s="64">
        <v>45692</v>
      </c>
      <c r="E49" s="31">
        <v>34.75</v>
      </c>
      <c r="F49" s="31">
        <v>36.299999999999997</v>
      </c>
      <c r="G49" s="65">
        <v>0.2</v>
      </c>
      <c r="H49" s="66">
        <f>(F49-E49)/E49</f>
        <v>4.4604316546762508E-2</v>
      </c>
    </row>
    <row r="50" spans="2:12" x14ac:dyDescent="0.25">
      <c r="B50" s="27" t="s">
        <v>69</v>
      </c>
      <c r="C50" s="27" t="s">
        <v>66</v>
      </c>
      <c r="D50" s="64">
        <v>45692</v>
      </c>
      <c r="E50" s="31">
        <v>39.65</v>
      </c>
      <c r="F50" s="31">
        <v>40.5</v>
      </c>
      <c r="G50" s="65">
        <v>0.2</v>
      </c>
      <c r="H50" s="66">
        <f t="shared" ref="H50:H54" si="1">(F50-E50)/E50</f>
        <v>2.143757881462803E-2</v>
      </c>
    </row>
    <row r="51" spans="2:12" x14ac:dyDescent="0.25">
      <c r="B51" s="27" t="s">
        <v>73</v>
      </c>
      <c r="C51" s="27" t="s">
        <v>74</v>
      </c>
      <c r="D51" s="64">
        <v>45698</v>
      </c>
      <c r="E51" s="31">
        <v>8.5</v>
      </c>
      <c r="F51" s="31">
        <v>8.8000000000000007</v>
      </c>
      <c r="G51" s="65">
        <v>0.2</v>
      </c>
      <c r="H51" s="66">
        <f t="shared" si="1"/>
        <v>3.5294117647058906E-2</v>
      </c>
    </row>
    <row r="52" spans="2:12" x14ac:dyDescent="0.25">
      <c r="B52" s="27" t="s">
        <v>63</v>
      </c>
      <c r="C52" s="27" t="s">
        <v>64</v>
      </c>
      <c r="D52" s="64">
        <v>45692</v>
      </c>
      <c r="E52" s="31">
        <v>12.75</v>
      </c>
      <c r="F52" s="31">
        <v>13.75</v>
      </c>
      <c r="G52" s="65">
        <v>0.1</v>
      </c>
      <c r="H52" s="66">
        <f t="shared" si="1"/>
        <v>7.8431372549019607E-2</v>
      </c>
    </row>
    <row r="53" spans="2:12" x14ac:dyDescent="0.25">
      <c r="B53" s="27" t="s">
        <v>128</v>
      </c>
      <c r="C53" s="27" t="s">
        <v>127</v>
      </c>
      <c r="D53" s="64">
        <v>45692</v>
      </c>
      <c r="E53" s="31">
        <v>21.35</v>
      </c>
      <c r="F53" s="31">
        <v>22.7</v>
      </c>
      <c r="G53" s="65">
        <v>0.1</v>
      </c>
      <c r="H53" s="66">
        <f t="shared" si="1"/>
        <v>6.3231850117095909E-2</v>
      </c>
    </row>
    <row r="54" spans="2:12" x14ac:dyDescent="0.25">
      <c r="B54" s="27" t="s">
        <v>72</v>
      </c>
      <c r="C54" s="27" t="s">
        <v>71</v>
      </c>
      <c r="D54" s="64">
        <v>45698</v>
      </c>
      <c r="E54" s="31">
        <v>69</v>
      </c>
      <c r="F54" s="31">
        <v>70.599999999999994</v>
      </c>
      <c r="G54" s="65">
        <v>0.2</v>
      </c>
      <c r="H54" s="66">
        <f t="shared" si="1"/>
        <v>2.3188405797101366E-2</v>
      </c>
    </row>
    <row r="55" spans="2:12" x14ac:dyDescent="0.25">
      <c r="B55" s="27"/>
      <c r="C55" s="27"/>
      <c r="D55" s="64"/>
      <c r="E55" s="31"/>
      <c r="F55" s="31"/>
      <c r="G55" s="65"/>
      <c r="H55" s="66"/>
    </row>
    <row r="56" spans="2:12" x14ac:dyDescent="0.25">
      <c r="B56" s="27"/>
      <c r="C56" s="27"/>
      <c r="D56" s="64"/>
      <c r="E56" s="31"/>
      <c r="F56" s="31"/>
      <c r="G56" s="65"/>
      <c r="H56" s="66"/>
    </row>
    <row r="57" spans="2:12" x14ac:dyDescent="0.25">
      <c r="B57" s="27"/>
      <c r="C57" s="27"/>
      <c r="D57" s="64"/>
      <c r="E57" s="31"/>
      <c r="F57" s="31"/>
      <c r="G57" s="65"/>
      <c r="H57" s="66"/>
    </row>
    <row r="58" spans="2:12" x14ac:dyDescent="0.25">
      <c r="B58" s="27"/>
      <c r="C58" s="27"/>
      <c r="D58" s="64"/>
      <c r="E58" s="31"/>
      <c r="F58" s="31"/>
      <c r="G58" s="65"/>
      <c r="H58" s="66"/>
    </row>
    <row r="60" spans="2:12" ht="16.5" thickBot="1" x14ac:dyDescent="0.3">
      <c r="B60" s="61"/>
      <c r="C60" s="61"/>
      <c r="D60" s="61"/>
      <c r="E60" s="61"/>
      <c r="F60" s="61"/>
      <c r="G60" s="61"/>
      <c r="H60" s="61"/>
      <c r="I60" s="61"/>
      <c r="J60" s="61"/>
      <c r="K60" s="61"/>
      <c r="L60" s="61"/>
    </row>
    <row r="61" spans="2:12" ht="16.5" thickTop="1" x14ac:dyDescent="0.25"/>
    <row r="62" spans="2:12" ht="36.6" customHeight="1" x14ac:dyDescent="0.25">
      <c r="B62" s="187" t="s">
        <v>77</v>
      </c>
      <c r="C62" s="187"/>
      <c r="D62" s="187"/>
      <c r="E62" s="196" t="s">
        <v>51</v>
      </c>
      <c r="F62" s="196"/>
      <c r="G62" s="196"/>
      <c r="H62" s="196"/>
      <c r="I62" s="196"/>
      <c r="J62" s="196"/>
      <c r="K62" s="196"/>
      <c r="L62" s="196"/>
    </row>
    <row r="63" spans="2:12" ht="150" customHeight="1" x14ac:dyDescent="0.25">
      <c r="B63" s="187"/>
      <c r="C63" s="187"/>
      <c r="D63" s="187"/>
      <c r="E63" s="197" t="s">
        <v>102</v>
      </c>
      <c r="F63" s="197"/>
      <c r="G63" s="197"/>
      <c r="H63" s="197"/>
      <c r="I63" s="197"/>
      <c r="J63" s="197"/>
      <c r="K63" s="197"/>
      <c r="L63" s="197"/>
    </row>
  </sheetData>
  <mergeCells count="19">
    <mergeCell ref="AC12:AE12"/>
    <mergeCell ref="B11:G12"/>
    <mergeCell ref="H13:I13"/>
    <mergeCell ref="H11:L12"/>
    <mergeCell ref="B3:L3"/>
    <mergeCell ref="B7:D7"/>
    <mergeCell ref="B5:D5"/>
    <mergeCell ref="B6:D6"/>
    <mergeCell ref="B2:L2"/>
    <mergeCell ref="F5:H5"/>
    <mergeCell ref="F6:H6"/>
    <mergeCell ref="J5:L5"/>
    <mergeCell ref="J6:L6"/>
    <mergeCell ref="B62:D62"/>
    <mergeCell ref="E62:L62"/>
    <mergeCell ref="E63:L63"/>
    <mergeCell ref="B15:L15"/>
    <mergeCell ref="B28:L28"/>
    <mergeCell ref="B63:D63"/>
  </mergeCells>
  <phoneticPr fontId="26" type="noConversion"/>
  <conditionalFormatting sqref="H32:H45">
    <cfRule type="cellIs" dxfId="53" priority="1" operator="lessThan">
      <formula>0</formula>
    </cfRule>
    <cfRule type="cellIs" dxfId="52" priority="2" operator="greaterThan">
      <formula>0</formula>
    </cfRule>
  </conditionalFormatting>
  <conditionalFormatting sqref="H49:H58">
    <cfRule type="cellIs" dxfId="51" priority="3" operator="lessThan">
      <formula>0</formula>
    </cfRule>
    <cfRule type="cellIs" dxfId="50" priority="4" operator="greaterThan">
      <formula>0</formula>
    </cfRule>
  </conditionalFormatting>
  <conditionalFormatting sqref="U33:U42">
    <cfRule type="cellIs" dxfId="49" priority="15" operator="lessThan">
      <formula>0</formula>
    </cfRule>
    <cfRule type="cellIs" dxfId="48" priority="16" operator="greaterThan">
      <formula>0</formula>
    </cfRule>
  </conditionalFormatting>
  <conditionalFormatting sqref="U49:U58">
    <cfRule type="cellIs" dxfId="47" priority="13" operator="lessThan">
      <formula>0</formula>
    </cfRule>
    <cfRule type="cellIs" dxfId="46" priority="14" operator="greaterThan">
      <formula>0</formula>
    </cfRule>
  </conditionalFormatting>
  <printOptions horizontalCentered="1"/>
  <pageMargins left="0" right="0" top="0" bottom="0" header="0" footer="0"/>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FE61-BF17-43BD-A4AE-DCA50F505BDC}">
  <sheetPr>
    <pageSetUpPr fitToPage="1"/>
  </sheetPr>
  <dimension ref="A2:O55"/>
  <sheetViews>
    <sheetView showGridLines="0" view="pageBreakPreview" zoomScale="90" zoomScaleNormal="55" zoomScaleSheetLayoutView="90" workbookViewId="0">
      <selection activeCell="Q16" sqref="Q16"/>
    </sheetView>
  </sheetViews>
  <sheetFormatPr defaultColWidth="8.85546875" defaultRowHeight="15" x14ac:dyDescent="0.25"/>
  <cols>
    <col min="1" max="1" width="8.85546875" style="7" customWidth="1"/>
    <col min="2" max="2" width="9.85546875" style="7" customWidth="1"/>
    <col min="3" max="3" width="20" style="7" customWidth="1"/>
    <col min="4" max="4" width="11.7109375" style="7" bestFit="1" customWidth="1"/>
    <col min="5" max="5" width="11" style="7" customWidth="1"/>
    <col min="6" max="6" width="9" style="7" customWidth="1"/>
    <col min="7" max="7" width="14.28515625" style="7" customWidth="1"/>
    <col min="8" max="8" width="9" style="7" customWidth="1"/>
    <col min="9" max="9" width="9.42578125" style="7" customWidth="1"/>
    <col min="10" max="10" width="17.28515625" style="7" customWidth="1"/>
    <col min="11" max="11" width="11.7109375" style="7" bestFit="1" customWidth="1"/>
    <col min="12" max="12" width="11" style="7" customWidth="1"/>
    <col min="13" max="13" width="9" style="7" bestFit="1" customWidth="1"/>
    <col min="14" max="14" width="14.28515625" style="7" customWidth="1"/>
    <col min="15" max="16" width="8.85546875" style="7" customWidth="1"/>
    <col min="17" max="17" width="26.85546875" style="7" customWidth="1"/>
    <col min="18" max="18" width="8.85546875" style="7" customWidth="1"/>
    <col min="19" max="19" width="19.5703125" style="7" customWidth="1"/>
    <col min="20" max="21" width="8.85546875" style="7" customWidth="1"/>
    <col min="22" max="16384" width="8.85546875" style="7"/>
  </cols>
  <sheetData>
    <row r="2" spans="2:14" ht="60" customHeight="1" x14ac:dyDescent="0.25">
      <c r="B2" s="174" t="s">
        <v>99</v>
      </c>
      <c r="C2" s="174"/>
      <c r="D2" s="174"/>
      <c r="E2" s="174"/>
      <c r="F2" s="174"/>
      <c r="G2" s="174"/>
      <c r="H2" s="174"/>
      <c r="I2" s="174"/>
      <c r="J2" s="174"/>
      <c r="K2" s="174"/>
      <c r="L2" s="174"/>
      <c r="M2" s="174"/>
      <c r="N2" s="174"/>
    </row>
    <row r="3" spans="2:14" ht="15.75" thickBot="1" x14ac:dyDescent="0.3">
      <c r="B3" s="46"/>
      <c r="C3" s="46"/>
      <c r="D3" s="46"/>
      <c r="E3" s="46"/>
      <c r="F3" s="46"/>
      <c r="G3" s="46"/>
      <c r="H3" s="46"/>
      <c r="I3" s="46"/>
      <c r="J3" s="46"/>
      <c r="K3" s="46"/>
      <c r="L3" s="46"/>
      <c r="M3" s="46"/>
      <c r="N3" s="46"/>
    </row>
    <row r="4" spans="2:14" ht="15.75" thickTop="1" x14ac:dyDescent="0.25"/>
    <row r="5" spans="2:14" s="9" customFormat="1" ht="18.75" x14ac:dyDescent="0.25">
      <c r="B5" s="20" t="s">
        <v>1</v>
      </c>
      <c r="C5" s="20"/>
      <c r="D5" s="20"/>
      <c r="G5" s="176" t="s">
        <v>3</v>
      </c>
      <c r="H5" s="176"/>
      <c r="I5" s="176"/>
      <c r="K5" s="20"/>
      <c r="L5" s="176" t="s">
        <v>4</v>
      </c>
      <c r="M5" s="176"/>
      <c r="N5" s="176"/>
    </row>
    <row r="6" spans="2:14" s="11" customFormat="1" ht="15.75" x14ac:dyDescent="0.25">
      <c r="B6" s="21" t="s">
        <v>2</v>
      </c>
      <c r="C6" s="21"/>
      <c r="D6" s="21"/>
      <c r="G6" s="178">
        <v>45715</v>
      </c>
      <c r="H6" s="178"/>
      <c r="I6" s="178"/>
      <c r="K6" s="22"/>
      <c r="L6" s="179" t="s">
        <v>149</v>
      </c>
      <c r="M6" s="179"/>
      <c r="N6" s="179"/>
    </row>
    <row r="7" spans="2:14" s="11" customFormat="1" ht="16.5" thickBot="1" x14ac:dyDescent="0.3">
      <c r="B7" s="97"/>
      <c r="C7" s="97"/>
      <c r="D7" s="97"/>
      <c r="E7" s="94"/>
      <c r="F7" s="95"/>
      <c r="G7" s="95"/>
      <c r="H7" s="95"/>
      <c r="I7" s="95"/>
      <c r="J7" s="95"/>
      <c r="K7" s="95"/>
      <c r="L7" s="94"/>
      <c r="M7" s="94"/>
      <c r="N7" s="94"/>
    </row>
    <row r="8" spans="2:14" ht="15.75" thickTop="1" x14ac:dyDescent="0.25"/>
    <row r="9" spans="2:14" s="148" customFormat="1" ht="21" x14ac:dyDescent="0.25">
      <c r="B9" s="48" t="s">
        <v>114</v>
      </c>
      <c r="C9" s="147"/>
      <c r="D9" s="147"/>
    </row>
    <row r="11" spans="2:14" ht="31.15" customHeight="1" x14ac:dyDescent="0.25">
      <c r="B11" s="184"/>
      <c r="C11" s="184"/>
      <c r="D11" s="184"/>
      <c r="E11" s="184"/>
      <c r="F11" s="184"/>
      <c r="G11" s="184"/>
      <c r="H11" s="184"/>
      <c r="J11" s="212" t="s">
        <v>31</v>
      </c>
      <c r="K11" s="212"/>
      <c r="L11" s="210">
        <f>data_7!F3</f>
        <v>1302.77001953125</v>
      </c>
      <c r="M11" s="210"/>
      <c r="N11" s="210"/>
    </row>
    <row r="12" spans="2:14" ht="31.15" customHeight="1" x14ac:dyDescent="0.25">
      <c r="B12" s="184"/>
      <c r="C12" s="184"/>
      <c r="D12" s="184"/>
      <c r="E12" s="184"/>
      <c r="F12" s="184"/>
      <c r="G12" s="184"/>
      <c r="H12" s="184"/>
      <c r="J12" s="212" t="s">
        <v>100</v>
      </c>
      <c r="K12" s="212"/>
      <c r="L12" s="210">
        <f>data_7!C3</f>
        <v>1307.1400146484375</v>
      </c>
      <c r="M12" s="210"/>
      <c r="N12" s="210"/>
    </row>
    <row r="13" spans="2:14" ht="31.15" customHeight="1" x14ac:dyDescent="0.25">
      <c r="B13" s="184"/>
      <c r="C13" s="184"/>
      <c r="D13" s="184"/>
      <c r="E13" s="184"/>
      <c r="F13" s="184"/>
      <c r="G13" s="184"/>
      <c r="H13" s="184"/>
      <c r="J13" s="136" t="s">
        <v>112</v>
      </c>
      <c r="K13" s="136"/>
      <c r="L13" s="211">
        <f>data_7!D3</f>
        <v>1308.77001953125</v>
      </c>
      <c r="M13" s="211"/>
      <c r="N13" s="211"/>
    </row>
    <row r="14" spans="2:14" ht="31.15" customHeight="1" x14ac:dyDescent="0.25">
      <c r="B14" s="184"/>
      <c r="C14" s="184"/>
      <c r="D14" s="184"/>
      <c r="E14" s="184"/>
      <c r="F14" s="184"/>
      <c r="G14" s="184"/>
      <c r="H14" s="184"/>
      <c r="J14" s="136" t="s">
        <v>113</v>
      </c>
      <c r="K14" s="136"/>
      <c r="L14" s="211">
        <f>data_7!E3</f>
        <v>1302.47998046875</v>
      </c>
      <c r="M14" s="211"/>
      <c r="N14" s="211"/>
    </row>
    <row r="15" spans="2:14" ht="31.15" customHeight="1" x14ac:dyDescent="0.25">
      <c r="B15" s="184"/>
      <c r="C15" s="184"/>
      <c r="D15" s="184"/>
      <c r="E15" s="184"/>
      <c r="F15" s="184"/>
      <c r="G15" s="184"/>
      <c r="H15" s="184"/>
      <c r="J15" s="213" t="s">
        <v>111</v>
      </c>
      <c r="K15" s="213"/>
      <c r="L15" s="214">
        <f>data_10!C4</f>
        <v>-403.44921702400001</v>
      </c>
      <c r="M15" s="214"/>
      <c r="N15" s="214"/>
    </row>
    <row r="16" spans="2:14" ht="31.15" customHeight="1" x14ac:dyDescent="0.25">
      <c r="B16" s="184"/>
      <c r="C16" s="184"/>
      <c r="D16" s="184"/>
      <c r="E16" s="184"/>
      <c r="F16" s="184"/>
      <c r="G16" s="184"/>
      <c r="H16" s="184"/>
      <c r="J16" s="213" t="s">
        <v>151</v>
      </c>
      <c r="K16" s="213"/>
      <c r="L16" s="215">
        <f>data_7!G3</f>
        <v>290924288</v>
      </c>
      <c r="M16" s="215"/>
      <c r="N16" s="215"/>
    </row>
    <row r="17" spans="1:15" ht="31.15" customHeight="1" x14ac:dyDescent="0.25">
      <c r="B17" s="184"/>
      <c r="C17" s="184"/>
      <c r="D17" s="184"/>
      <c r="E17" s="184"/>
      <c r="F17" s="184"/>
      <c r="G17" s="184"/>
      <c r="H17" s="184"/>
      <c r="J17" s="213" t="s">
        <v>101</v>
      </c>
      <c r="K17" s="213"/>
      <c r="L17" s="216">
        <f>data_7!J3</f>
        <v>6524.1135185920002</v>
      </c>
      <c r="M17" s="216"/>
      <c r="N17" s="216"/>
    </row>
    <row r="18" spans="1:15" ht="15.75" x14ac:dyDescent="0.25">
      <c r="J18" s="76"/>
      <c r="K18" s="76"/>
      <c r="L18" s="76"/>
      <c r="M18" s="76"/>
      <c r="N18" s="76"/>
    </row>
    <row r="19" spans="1:15" s="1" customFormat="1" ht="18.75" x14ac:dyDescent="0.25">
      <c r="B19" s="141" t="s">
        <v>115</v>
      </c>
      <c r="C19" s="149"/>
      <c r="D19" s="149"/>
      <c r="J19" s="140" t="s">
        <v>153</v>
      </c>
      <c r="K19" s="140"/>
      <c r="L19" s="140"/>
      <c r="M19" s="139"/>
      <c r="N19" s="139"/>
    </row>
    <row r="20" spans="1:15" ht="15.75" x14ac:dyDescent="0.25">
      <c r="J20" s="19"/>
      <c r="K20" s="19"/>
      <c r="L20" s="19"/>
      <c r="M20" s="19"/>
      <c r="N20" s="19"/>
    </row>
    <row r="21" spans="1:15" ht="21" x14ac:dyDescent="0.35">
      <c r="J21" s="217" t="s">
        <v>87</v>
      </c>
      <c r="K21" s="217"/>
      <c r="L21" s="217" t="s">
        <v>86</v>
      </c>
      <c r="M21" s="217"/>
      <c r="N21" s="217"/>
    </row>
    <row r="22" spans="1:15" ht="26.25" x14ac:dyDescent="0.4">
      <c r="J22" s="74"/>
      <c r="K22" s="74"/>
      <c r="M22" s="74"/>
      <c r="N22" s="74"/>
    </row>
    <row r="23" spans="1:15" s="78" customFormat="1" ht="24" customHeight="1" x14ac:dyDescent="0.25">
      <c r="A23" s="1"/>
      <c r="B23" s="77"/>
      <c r="D23" s="77"/>
      <c r="F23" s="77"/>
      <c r="G23" s="77"/>
      <c r="H23" s="77"/>
      <c r="I23" s="77"/>
      <c r="O23" s="1"/>
    </row>
    <row r="24" spans="1:15" s="1" customFormat="1" ht="24" customHeight="1" x14ac:dyDescent="0.4">
      <c r="B24" s="76"/>
      <c r="C24" s="4"/>
      <c r="D24" s="76"/>
      <c r="F24" s="76"/>
      <c r="G24" s="76"/>
      <c r="H24" s="76"/>
      <c r="I24" s="76"/>
      <c r="J24" s="218">
        <f>data_5!A2/100</f>
        <v>0.25903614457831325</v>
      </c>
      <c r="K24" s="218"/>
      <c r="L24" s="218">
        <f>data_4!B2</f>
        <v>1.0891711088212723</v>
      </c>
      <c r="M24" s="218"/>
      <c r="N24" s="218"/>
    </row>
    <row r="25" spans="1:15" ht="24" customHeight="1" x14ac:dyDescent="0.4">
      <c r="J25" s="219" t="str">
        <f>data_5!B2</f>
        <v>Tiêu cực</v>
      </c>
      <c r="K25" s="219"/>
      <c r="L25" s="219" t="str">
        <f>data_4!F2</f>
        <v>Trung bình</v>
      </c>
      <c r="M25" s="219"/>
      <c r="N25" s="219"/>
    </row>
    <row r="26" spans="1:15" s="35" customFormat="1" ht="93" customHeight="1" x14ac:dyDescent="0.25">
      <c r="A26" s="7"/>
      <c r="B26" s="49"/>
      <c r="D26" s="49"/>
      <c r="F26" s="49"/>
      <c r="G26" s="49"/>
      <c r="H26" s="49"/>
      <c r="I26" s="49"/>
      <c r="J26" s="49"/>
      <c r="K26" s="49"/>
      <c r="L26" s="49"/>
      <c r="M26" s="49"/>
      <c r="N26" s="49"/>
      <c r="O26" s="7"/>
    </row>
    <row r="27" spans="1:15" s="35" customFormat="1" ht="18.75" x14ac:dyDescent="0.25">
      <c r="A27" s="7"/>
      <c r="B27" s="49"/>
      <c r="D27" s="49"/>
      <c r="F27" s="49"/>
      <c r="G27" s="49"/>
      <c r="H27" s="49"/>
      <c r="I27" s="49"/>
      <c r="J27" s="49"/>
      <c r="K27" s="49"/>
      <c r="L27" s="49"/>
      <c r="M27" s="49"/>
      <c r="N27" s="49"/>
      <c r="O27" s="7"/>
    </row>
    <row r="28" spans="1:15" s="1" customFormat="1" ht="18.75" x14ac:dyDescent="0.25">
      <c r="B28" s="48" t="s">
        <v>152</v>
      </c>
      <c r="C28" s="88"/>
      <c r="D28" s="88"/>
      <c r="E28" s="76"/>
      <c r="F28" s="76"/>
      <c r="G28" s="76"/>
      <c r="H28" s="76"/>
      <c r="I28" s="76"/>
      <c r="J28" s="4"/>
      <c r="K28" s="4"/>
      <c r="L28" s="76"/>
      <c r="M28" s="76"/>
      <c r="N28" s="76"/>
    </row>
    <row r="30" spans="1:15" ht="180" customHeight="1" x14ac:dyDescent="0.25"/>
    <row r="36" spans="2:14" s="76" customFormat="1" ht="16.899999999999999" customHeight="1" x14ac:dyDescent="0.25">
      <c r="B36" s="48" t="s">
        <v>96</v>
      </c>
      <c r="C36" s="88"/>
      <c r="D36" s="88"/>
    </row>
    <row r="37" spans="2:14" s="19" customFormat="1" ht="16.899999999999999" customHeight="1" x14ac:dyDescent="0.25"/>
    <row r="38" spans="2:14" s="80" customFormat="1" ht="16.899999999999999" customHeight="1" x14ac:dyDescent="0.25">
      <c r="B38" s="81" t="s">
        <v>93</v>
      </c>
      <c r="C38" s="82"/>
      <c r="I38" s="81" t="s">
        <v>94</v>
      </c>
      <c r="J38" s="82"/>
    </row>
    <row r="39" spans="2:14" s="27" customFormat="1" ht="26.25" customHeight="1" x14ac:dyDescent="0.25">
      <c r="B39" s="124" t="s">
        <v>107</v>
      </c>
      <c r="C39" s="124" t="s">
        <v>58</v>
      </c>
      <c r="D39" s="124" t="s">
        <v>6</v>
      </c>
      <c r="E39" s="124" t="s">
        <v>108</v>
      </c>
      <c r="F39" s="128" t="s">
        <v>110</v>
      </c>
      <c r="G39" s="128" t="s">
        <v>109</v>
      </c>
      <c r="I39" s="124" t="s">
        <v>107</v>
      </c>
      <c r="J39" s="124" t="s">
        <v>58</v>
      </c>
      <c r="K39" s="124" t="s">
        <v>6</v>
      </c>
      <c r="L39" s="124" t="s">
        <v>108</v>
      </c>
      <c r="M39" s="128" t="s">
        <v>110</v>
      </c>
      <c r="N39" s="128" t="s">
        <v>109</v>
      </c>
    </row>
    <row r="40" spans="2:14" s="27" customFormat="1" ht="24" customHeight="1" x14ac:dyDescent="0.25">
      <c r="B40" s="125" t="str">
        <f>data_6!$A$2</f>
        <v>AMV</v>
      </c>
      <c r="C40" s="126" t="str">
        <f>data_6!$B$2</f>
        <v>Y tế</v>
      </c>
      <c r="D40" s="126" t="str">
        <f>data_6!$C$2</f>
        <v>Hiệu suất D</v>
      </c>
      <c r="E40" s="126" t="str">
        <f>data_6!$D$2</f>
        <v>PENNY</v>
      </c>
      <c r="F40" s="137">
        <f>data_6!$F$2</f>
        <v>5.2631592156154205E-2</v>
      </c>
      <c r="G40" s="137">
        <f>data_6!$H$2</f>
        <v>16.270476809160332</v>
      </c>
      <c r="H40" s="127"/>
      <c r="I40" s="125" t="str">
        <f>data_6!$A$12</f>
        <v>LTG</v>
      </c>
      <c r="J40" s="126" t="str">
        <f>data_6!$B$12</f>
        <v>Hoá chất</v>
      </c>
      <c r="K40" s="126" t="str">
        <f>data_6!$C$12</f>
        <v>Hiệu suất B</v>
      </c>
      <c r="L40" s="126" t="str">
        <f>data_6!$D$12</f>
        <v>SMALLCAP</v>
      </c>
      <c r="M40" s="137">
        <f>data_6!$F$12</f>
        <v>-3.750002384185791E-2</v>
      </c>
      <c r="N40" s="137">
        <f>data_6!$H$12</f>
        <v>5.7369831546707504</v>
      </c>
    </row>
    <row r="41" spans="2:14" s="27" customFormat="1" ht="24" customHeight="1" x14ac:dyDescent="0.25">
      <c r="B41" s="125" t="str">
        <f>data_6!A3</f>
        <v>ITC</v>
      </c>
      <c r="C41" s="126" t="str">
        <f>data_6!B3</f>
        <v>Bất động sản</v>
      </c>
      <c r="D41" s="126" t="str">
        <f>data_6!C3</f>
        <v>Hiệu suất A</v>
      </c>
      <c r="E41" s="126" t="str">
        <f>data_6!D3</f>
        <v>SMALLCAP</v>
      </c>
      <c r="F41" s="137">
        <f>data_6!F3</f>
        <v>1.9512176513671875E-2</v>
      </c>
      <c r="G41" s="137">
        <f>data_6!H3</f>
        <v>4.717176515295459</v>
      </c>
      <c r="H41" s="127"/>
      <c r="I41" s="125" t="str">
        <f>data_6!A13</f>
        <v>TLH</v>
      </c>
      <c r="J41" s="126" t="str">
        <f>data_6!B13</f>
        <v>Thép</v>
      </c>
      <c r="K41" s="126" t="str">
        <f>data_6!C13</f>
        <v>Hiệu suất A</v>
      </c>
      <c r="L41" s="126" t="str">
        <f>data_6!D13</f>
        <v>PENNY</v>
      </c>
      <c r="M41" s="137">
        <f>data_6!F13</f>
        <v>3.8655466629652357E-2</v>
      </c>
      <c r="N41" s="137">
        <f>data_6!H13</f>
        <v>1.7948137621735785</v>
      </c>
    </row>
    <row r="42" spans="2:14" s="27" customFormat="1" ht="24" customHeight="1" x14ac:dyDescent="0.25">
      <c r="B42" s="125" t="str">
        <f>data_6!A4</f>
        <v>PVC</v>
      </c>
      <c r="C42" s="126" t="str">
        <f>data_6!B4</f>
        <v>Dầu khí</v>
      </c>
      <c r="D42" s="126" t="str">
        <f>data_6!C4</f>
        <v>Hiệu suất B</v>
      </c>
      <c r="E42" s="126" t="str">
        <f>data_6!D4</f>
        <v>SMALLCAP</v>
      </c>
      <c r="F42" s="137">
        <f>data_6!F4</f>
        <v>3.5398195732619708E-2</v>
      </c>
      <c r="G42" s="137">
        <f>data_6!H4</f>
        <v>5.0755361383595563</v>
      </c>
      <c r="H42" s="127"/>
      <c r="I42" s="125" t="str">
        <f>data_6!A14</f>
        <v>DHT</v>
      </c>
      <c r="J42" s="126" t="str">
        <f>data_6!B14</f>
        <v>Y tế</v>
      </c>
      <c r="K42" s="126" t="str">
        <f>data_6!C14</f>
        <v>Hiệu suất D</v>
      </c>
      <c r="L42" s="126" t="str">
        <f>data_6!D14</f>
        <v>MIDCAP</v>
      </c>
      <c r="M42" s="137">
        <f>data_6!F14</f>
        <v>2.7586224435389717E-2</v>
      </c>
      <c r="N42" s="137">
        <f>data_6!H14</f>
        <v>6.4103204068261936</v>
      </c>
    </row>
    <row r="43" spans="2:14" s="27" customFormat="1" ht="24" customHeight="1" x14ac:dyDescent="0.25">
      <c r="B43" s="125" t="str">
        <f>data_6!A5</f>
        <v>BGE</v>
      </c>
      <c r="C43" s="126" t="str">
        <f>data_6!B5</f>
        <v>DV hạ tầng</v>
      </c>
      <c r="D43" s="126" t="str">
        <f>data_6!C5</f>
        <v>Hiệu suất D</v>
      </c>
      <c r="E43" s="126" t="str">
        <f>data_6!D5</f>
        <v>SMALLCAP</v>
      </c>
      <c r="F43" s="137">
        <f>data_6!F5</f>
        <v>3.6363601684570313E-2</v>
      </c>
      <c r="G43" s="137">
        <f>data_6!H5</f>
        <v>1.0787156693628475</v>
      </c>
      <c r="H43" s="127"/>
      <c r="I43" s="125" t="str">
        <f>data_6!A15</f>
        <v>SMC</v>
      </c>
      <c r="J43" s="126" t="str">
        <f>data_6!B15</f>
        <v>Thép</v>
      </c>
      <c r="K43" s="126" t="str">
        <f>data_6!C15</f>
        <v>Hiệu suất A</v>
      </c>
      <c r="L43" s="126" t="str">
        <f>data_6!D15</f>
        <v>SMALLCAP</v>
      </c>
      <c r="M43" s="137">
        <f>data_6!F15</f>
        <v>2.134144324798215E-2</v>
      </c>
      <c r="N43" s="137">
        <f>data_6!H15</f>
        <v>2.2041377567235951</v>
      </c>
    </row>
    <row r="44" spans="2:14" s="27" customFormat="1" ht="24" customHeight="1" x14ac:dyDescent="0.25">
      <c r="B44" s="125" t="str">
        <f>data_6!A6</f>
        <v>CMX</v>
      </c>
      <c r="C44" s="126" t="str">
        <f>data_6!B6</f>
        <v>Thuỷ sản</v>
      </c>
      <c r="D44" s="126" t="str">
        <f>data_6!C6</f>
        <v>Hiệu suất B</v>
      </c>
      <c r="E44" s="126" t="str">
        <f>data_6!D6</f>
        <v>SMALLCAP</v>
      </c>
      <c r="F44" s="137">
        <f>data_6!F6</f>
        <v>1.4943946394713192E-2</v>
      </c>
      <c r="G44" s="137">
        <f>data_6!H6</f>
        <v>2.4791767008824217</v>
      </c>
      <c r="H44" s="127"/>
      <c r="I44" s="125" t="str">
        <f>data_6!A16</f>
        <v>C69</v>
      </c>
      <c r="J44" s="126" t="str">
        <f>data_6!B16</f>
        <v>Vật liệu xây dựng</v>
      </c>
      <c r="K44" s="126" t="str">
        <f>data_6!C16</f>
        <v>Hiệu suất A</v>
      </c>
      <c r="L44" s="126" t="str">
        <f>data_6!D16</f>
        <v>PENNY</v>
      </c>
      <c r="M44" s="137">
        <f>data_6!F16</f>
        <v>-3.0769201425405623E-2</v>
      </c>
      <c r="N44" s="137">
        <f>data_6!H16</f>
        <v>1.0980520022141509</v>
      </c>
    </row>
    <row r="45" spans="2:14" s="27" customFormat="1" ht="24" customHeight="1" x14ac:dyDescent="0.25">
      <c r="B45" s="125" t="str">
        <f>data_6!A7</f>
        <v>TCD</v>
      </c>
      <c r="C45" s="126" t="str">
        <f>data_6!B7</f>
        <v>Công nghiệp</v>
      </c>
      <c r="D45" s="126" t="str">
        <f>data_6!C7</f>
        <v>Hiệu suất B</v>
      </c>
      <c r="E45" s="126" t="str">
        <f>data_6!D7</f>
        <v>SMALLCAP</v>
      </c>
      <c r="F45" s="137">
        <f>data_6!F7</f>
        <v>3.3333416590618725E-2</v>
      </c>
      <c r="G45" s="137">
        <f>data_6!H7</f>
        <v>1.5008219116927235</v>
      </c>
      <c r="H45" s="127"/>
      <c r="I45" s="125" t="str">
        <f>data_6!A17</f>
        <v>MFS</v>
      </c>
      <c r="J45" s="126" t="str">
        <f>data_6!B17</f>
        <v>Công nghệ</v>
      </c>
      <c r="K45" s="126" t="str">
        <f>data_6!C17</f>
        <v>Hiệu suất C</v>
      </c>
      <c r="L45" s="126" t="str">
        <f>data_6!D17</f>
        <v>PENNY</v>
      </c>
      <c r="M45" s="137">
        <f>data_6!F17</f>
        <v>5.7407379150390625E-2</v>
      </c>
      <c r="N45" s="137">
        <f>data_6!H17</f>
        <v>3.4667755626665238</v>
      </c>
    </row>
    <row r="46" spans="2:14" s="27" customFormat="1" ht="24" customHeight="1" x14ac:dyDescent="0.25">
      <c r="B46" s="125" t="str">
        <f>data_6!A8</f>
        <v>NLG</v>
      </c>
      <c r="C46" s="126" t="str">
        <f>data_6!B8</f>
        <v>Bất động sản</v>
      </c>
      <c r="D46" s="126" t="str">
        <f>data_6!C8</f>
        <v>Hiệu suất A</v>
      </c>
      <c r="E46" s="126" t="str">
        <f>data_6!D8</f>
        <v>MIDCAP</v>
      </c>
      <c r="F46" s="137">
        <f>data_6!F8</f>
        <v>2.2556390977443552E-2</v>
      </c>
      <c r="G46" s="137">
        <f>data_6!H8</f>
        <v>2.8720969403931513</v>
      </c>
      <c r="H46" s="127"/>
      <c r="I46" s="125" t="str">
        <f>data_6!A18</f>
        <v>HVA</v>
      </c>
      <c r="J46" s="126" t="str">
        <f>data_6!B18</f>
        <v>Công ty tài chính</v>
      </c>
      <c r="K46" s="126" t="str">
        <f>data_6!C18</f>
        <v>Hiệu suất A</v>
      </c>
      <c r="L46" s="126" t="str">
        <f>data_6!D18</f>
        <v>PENNY</v>
      </c>
      <c r="M46" s="137">
        <f>data_6!F18</f>
        <v>-5.7142870766775933E-2</v>
      </c>
      <c r="N46" s="137">
        <f>data_6!H18</f>
        <v>0.93391277905886516</v>
      </c>
    </row>
    <row r="47" spans="2:14" s="27" customFormat="1" ht="24" customHeight="1" x14ac:dyDescent="0.25">
      <c r="B47" s="125" t="str">
        <f>data_6!A9</f>
        <v>VIG</v>
      </c>
      <c r="C47" s="126" t="str">
        <f>data_6!B9</f>
        <v>Chứng khoán</v>
      </c>
      <c r="D47" s="126" t="str">
        <f>data_6!C9</f>
        <v>Hiệu suất A</v>
      </c>
      <c r="E47" s="126" t="str">
        <f>data_6!D9</f>
        <v>PENNY</v>
      </c>
      <c r="F47" s="137">
        <f>data_6!F9</f>
        <v>1.5873000254767344E-2</v>
      </c>
      <c r="G47" s="137">
        <f>data_6!H9</f>
        <v>1.3044443748523145</v>
      </c>
      <c r="H47" s="127"/>
      <c r="I47" s="125" t="str">
        <f>data_6!A19</f>
        <v>BMC</v>
      </c>
      <c r="J47" s="126" t="str">
        <f>data_6!B19</f>
        <v>Khoáng sản</v>
      </c>
      <c r="K47" s="126" t="str">
        <f>data_6!C19</f>
        <v>Hiệu suất B</v>
      </c>
      <c r="L47" s="126" t="str">
        <f>data_6!D19</f>
        <v>PENNY</v>
      </c>
      <c r="M47" s="137">
        <f>data_6!F19</f>
        <v>-5.0347183819537289E-2</v>
      </c>
      <c r="N47" s="137">
        <f>data_6!H19</f>
        <v>1.0170062471928463</v>
      </c>
    </row>
    <row r="48" spans="2:14" s="27" customFormat="1" ht="24" customHeight="1" x14ac:dyDescent="0.25">
      <c r="B48" s="125" t="str">
        <f>data_6!A10</f>
        <v>BSR</v>
      </c>
      <c r="C48" s="126" t="str">
        <f>data_6!B10</f>
        <v>Dầu khí</v>
      </c>
      <c r="D48" s="126" t="str">
        <f>data_6!C10</f>
        <v>Hiệu suất B</v>
      </c>
      <c r="E48" s="126" t="str">
        <f>data_6!D10</f>
        <v>LARGECAP</v>
      </c>
      <c r="F48" s="137">
        <f>data_6!F10</f>
        <v>1.728396945529509E-2</v>
      </c>
      <c r="G48" s="137">
        <f>data_6!H10</f>
        <v>3.4951512256712927</v>
      </c>
      <c r="H48" s="127"/>
      <c r="I48" s="125" t="str">
        <f>data_6!A20</f>
        <v>HNG</v>
      </c>
      <c r="J48" s="126" t="str">
        <f>data_6!B20</f>
        <v>Thực phẩm</v>
      </c>
      <c r="K48" s="126" t="str">
        <f>data_6!C20</f>
        <v>Hiệu suất C</v>
      </c>
      <c r="L48" s="126" t="str">
        <f>data_6!D20</f>
        <v>SMALLCAP</v>
      </c>
      <c r="M48" s="137">
        <f>data_6!F20</f>
        <v>-3.7974707229533333E-2</v>
      </c>
      <c r="N48" s="137">
        <f>data_6!H20</f>
        <v>1.5387495410929992</v>
      </c>
    </row>
    <row r="49" spans="2:14" s="27" customFormat="1" ht="24" customHeight="1" x14ac:dyDescent="0.25">
      <c r="B49" s="125" t="str">
        <f>data_6!A11</f>
        <v>NVL</v>
      </c>
      <c r="C49" s="126" t="str">
        <f>data_6!B11</f>
        <v>Bất động sản</v>
      </c>
      <c r="D49" s="126" t="str">
        <f>data_6!C11</f>
        <v>Hiệu suất A</v>
      </c>
      <c r="E49" s="126" t="str">
        <f>data_6!D11</f>
        <v>MIDCAP</v>
      </c>
      <c r="F49" s="137">
        <f>data_6!F11</f>
        <v>4.4554434878115723E-2</v>
      </c>
      <c r="G49" s="137">
        <f>data_6!H11</f>
        <v>3.5950226851967013</v>
      </c>
      <c r="H49" s="127"/>
      <c r="I49" s="125" t="str">
        <f>data_6!A21</f>
        <v>FCN</v>
      </c>
      <c r="J49" s="126" t="str">
        <f>data_6!B21</f>
        <v>Xây dựng</v>
      </c>
      <c r="K49" s="126" t="str">
        <f>data_6!C21</f>
        <v>Hiệu suất A</v>
      </c>
      <c r="L49" s="126" t="str">
        <f>data_6!D21</f>
        <v>SMALLCAP</v>
      </c>
      <c r="M49" s="137">
        <f>data_6!F21</f>
        <v>-2.5316491606066638E-2</v>
      </c>
      <c r="N49" s="137">
        <f>data_6!H21</f>
        <v>2.0042919661986316</v>
      </c>
    </row>
    <row r="50" spans="2:14" s="27" customFormat="1" ht="15.75" x14ac:dyDescent="0.25">
      <c r="B50" s="52"/>
      <c r="K50" s="75"/>
    </row>
    <row r="51" spans="2:14" s="27" customFormat="1" ht="16.899999999999999" customHeight="1" x14ac:dyDescent="0.25">
      <c r="B51" s="93" t="s">
        <v>133</v>
      </c>
      <c r="L51" s="75"/>
      <c r="M51" s="75"/>
      <c r="N51" s="75"/>
    </row>
    <row r="52" spans="2:14" ht="15.75" thickBot="1" x14ac:dyDescent="0.3">
      <c r="B52" s="114"/>
      <c r="C52" s="114"/>
      <c r="D52" s="114"/>
      <c r="E52" s="114"/>
      <c r="F52" s="114"/>
      <c r="G52" s="114"/>
      <c r="H52" s="114"/>
      <c r="I52" s="114"/>
      <c r="J52" s="114"/>
      <c r="K52" s="114"/>
      <c r="L52" s="114"/>
      <c r="M52" s="114"/>
      <c r="N52" s="114"/>
    </row>
    <row r="53" spans="2:14" ht="15.75" thickTop="1" x14ac:dyDescent="0.25"/>
    <row r="54" spans="2:14" ht="36.6" customHeight="1" x14ac:dyDescent="0.25">
      <c r="B54" s="185" t="s">
        <v>77</v>
      </c>
      <c r="C54" s="185"/>
      <c r="D54" s="185"/>
      <c r="F54" s="186" t="s">
        <v>51</v>
      </c>
      <c r="G54" s="186"/>
      <c r="H54" s="186"/>
      <c r="I54" s="186"/>
      <c r="J54" s="186"/>
      <c r="K54" s="186"/>
      <c r="L54" s="186"/>
      <c r="M54" s="38"/>
      <c r="N54" s="38"/>
    </row>
    <row r="55" spans="2:14" s="1" customFormat="1" ht="151.15" customHeight="1" x14ac:dyDescent="0.25">
      <c r="B55" s="187"/>
      <c r="C55" s="187"/>
      <c r="D55" s="187"/>
      <c r="F55" s="197" t="s">
        <v>102</v>
      </c>
      <c r="G55" s="197"/>
      <c r="H55" s="197"/>
      <c r="I55" s="197"/>
      <c r="J55" s="197"/>
      <c r="K55" s="197"/>
      <c r="L55" s="197"/>
      <c r="M55" s="197"/>
      <c r="N55" s="197"/>
    </row>
  </sheetData>
  <mergeCells count="28">
    <mergeCell ref="L11:N11"/>
    <mergeCell ref="J11:K11"/>
    <mergeCell ref="B54:D54"/>
    <mergeCell ref="B55:D55"/>
    <mergeCell ref="L21:N21"/>
    <mergeCell ref="L24:N24"/>
    <mergeCell ref="L25:N25"/>
    <mergeCell ref="J24:K24"/>
    <mergeCell ref="J25:K25"/>
    <mergeCell ref="J21:K21"/>
    <mergeCell ref="F55:N55"/>
    <mergeCell ref="F54:L54"/>
    <mergeCell ref="B2:N2"/>
    <mergeCell ref="L12:N12"/>
    <mergeCell ref="L13:N13"/>
    <mergeCell ref="L14:N14"/>
    <mergeCell ref="J12:K12"/>
    <mergeCell ref="L5:N5"/>
    <mergeCell ref="L6:N6"/>
    <mergeCell ref="G5:I5"/>
    <mergeCell ref="G6:I6"/>
    <mergeCell ref="B11:H17"/>
    <mergeCell ref="J15:K15"/>
    <mergeCell ref="J16:K16"/>
    <mergeCell ref="J17:K17"/>
    <mergeCell ref="L15:N15"/>
    <mergeCell ref="L16:N16"/>
    <mergeCell ref="L17:N17"/>
  </mergeCells>
  <conditionalFormatting sqref="F40:F49">
    <cfRule type="cellIs" dxfId="45" priority="6" operator="lessThan">
      <formula>0</formula>
    </cfRule>
    <cfRule type="cellIs" dxfId="44" priority="7" operator="between">
      <formula>0</formula>
      <formula>0.06</formula>
    </cfRule>
    <cfRule type="cellIs" dxfId="43" priority="8" operator="greaterThan">
      <formula>0.06</formula>
    </cfRule>
  </conditionalFormatting>
  <conditionalFormatting sqref="G40:G49">
    <cfRule type="cellIs" dxfId="42" priority="13" operator="lessThan">
      <formula>0.8</formula>
    </cfRule>
    <cfRule type="cellIs" dxfId="41" priority="14" operator="between">
      <formula>0.8</formula>
      <formula>1.1</formula>
    </cfRule>
    <cfRule type="cellIs" dxfId="40" priority="15" operator="between">
      <formula>1.1</formula>
      <formula>1.5</formula>
    </cfRule>
    <cfRule type="cellIs" dxfId="39" priority="17" operator="greaterThan">
      <formula>1.5</formula>
    </cfRule>
  </conditionalFormatting>
  <conditionalFormatting sqref="L15">
    <cfRule type="cellIs" dxfId="38" priority="1" operator="lessThan">
      <formula>0</formula>
    </cfRule>
    <cfRule type="cellIs" dxfId="37" priority="2" operator="greaterThanOrEqual">
      <formula>0</formula>
    </cfRule>
  </conditionalFormatting>
  <conditionalFormatting sqref="M40:M49">
    <cfRule type="cellIs" dxfId="36" priority="3" operator="lessThan">
      <formula>0</formula>
    </cfRule>
    <cfRule type="cellIs" dxfId="35" priority="4" operator="between">
      <formula>0</formula>
      <formula>0.06</formula>
    </cfRule>
    <cfRule type="cellIs" dxfId="34" priority="5" operator="greaterThan">
      <formula>0.06</formula>
    </cfRule>
  </conditionalFormatting>
  <conditionalFormatting sqref="N40:N49">
    <cfRule type="cellIs" dxfId="33" priority="9" operator="lessThan">
      <formula>0.8</formula>
    </cfRule>
    <cfRule type="cellIs" dxfId="32" priority="10" operator="between">
      <formula>0.8</formula>
      <formula>1.1</formula>
    </cfRule>
    <cfRule type="cellIs" dxfId="31" priority="11" operator="between">
      <formula>1.1</formula>
      <formula>1.5</formula>
    </cfRule>
    <cfRule type="cellIs" dxfId="30" priority="12" operator="greaterThan">
      <formula>1.5</formula>
    </cfRule>
  </conditionalFormatting>
  <printOptions horizontalCentered="1"/>
  <pageMargins left="0" right="0" top="0" bottom="0" header="0" footer="0"/>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A1A7-86B5-4C3A-A55F-85A88566025C}">
  <sheetPr>
    <pageSetUpPr fitToPage="1"/>
  </sheetPr>
  <dimension ref="A2:Q22"/>
  <sheetViews>
    <sheetView showGridLines="0" view="pageBreakPreview" zoomScale="85" zoomScaleNormal="85" zoomScaleSheetLayoutView="85" workbookViewId="0">
      <selection activeCell="P11" sqref="P11:Q11"/>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7" width="36.7109375" style="1" customWidth="1"/>
    <col min="18" max="16384" width="8.85546875" style="7"/>
  </cols>
  <sheetData>
    <row r="2" spans="1:17" ht="60" customHeight="1" x14ac:dyDescent="0.25">
      <c r="B2" s="174" t="s">
        <v>78</v>
      </c>
      <c r="C2" s="174"/>
      <c r="D2" s="174"/>
      <c r="E2" s="174"/>
      <c r="F2" s="174"/>
      <c r="G2" s="174"/>
      <c r="H2" s="174"/>
      <c r="I2" s="174"/>
      <c r="J2" s="174"/>
      <c r="K2" s="174"/>
      <c r="L2" s="174"/>
      <c r="M2" s="8"/>
    </row>
    <row r="3" spans="1:17" ht="15.75" customHeight="1" thickBot="1" x14ac:dyDescent="0.3">
      <c r="B3" s="46"/>
      <c r="C3" s="46"/>
      <c r="D3" s="46"/>
      <c r="E3" s="46"/>
      <c r="F3" s="46"/>
      <c r="G3" s="46"/>
      <c r="H3" s="46"/>
      <c r="I3" s="46"/>
      <c r="J3" s="46"/>
      <c r="K3" s="46"/>
      <c r="L3" s="46"/>
    </row>
    <row r="4" spans="1:17" ht="15.75" customHeight="1" thickTop="1" x14ac:dyDescent="0.25"/>
    <row r="5" spans="1:17" s="9" customFormat="1" ht="18.75" customHeight="1" x14ac:dyDescent="0.25">
      <c r="B5" s="175" t="s">
        <v>1</v>
      </c>
      <c r="C5" s="175"/>
      <c r="D5" s="175"/>
      <c r="F5" s="176" t="s">
        <v>3</v>
      </c>
      <c r="G5" s="176"/>
      <c r="H5" s="176"/>
      <c r="J5" s="176" t="s">
        <v>4</v>
      </c>
      <c r="K5" s="176"/>
      <c r="L5" s="176"/>
      <c r="O5" s="150"/>
      <c r="P5" s="150"/>
      <c r="Q5" s="150"/>
    </row>
    <row r="6" spans="1:17" s="11" customFormat="1" ht="15.75" x14ac:dyDescent="0.25">
      <c r="B6" s="177" t="s">
        <v>2</v>
      </c>
      <c r="C6" s="177"/>
      <c r="D6" s="177"/>
      <c r="F6" s="178">
        <f>data_7!$B$3</f>
        <v>45716</v>
      </c>
      <c r="G6" s="178"/>
      <c r="H6" s="178"/>
      <c r="J6" s="179" t="s">
        <v>159</v>
      </c>
      <c r="K6" s="179"/>
      <c r="L6" s="179"/>
      <c r="O6" s="158"/>
      <c r="P6" s="158"/>
      <c r="Q6" s="158"/>
    </row>
    <row r="7" spans="1:17" s="11" customFormat="1" ht="16.5" thickBot="1" x14ac:dyDescent="0.3">
      <c r="B7" s="180"/>
      <c r="C7" s="180"/>
      <c r="D7" s="180"/>
      <c r="E7" s="94"/>
      <c r="F7" s="95"/>
      <c r="G7" s="95"/>
      <c r="H7" s="95"/>
      <c r="I7" s="94"/>
      <c r="J7" s="95"/>
      <c r="K7" s="95"/>
      <c r="L7" s="95"/>
      <c r="O7" s="158"/>
      <c r="P7" s="158"/>
      <c r="Q7" s="158"/>
    </row>
    <row r="8" spans="1:17" ht="15.75" thickTop="1" x14ac:dyDescent="0.25"/>
    <row r="9" spans="1:17" s="6" customFormat="1" ht="30" customHeight="1" thickBot="1" x14ac:dyDescent="0.3">
      <c r="B9" s="43" t="s">
        <v>79</v>
      </c>
      <c r="C9" s="44"/>
      <c r="D9" s="44"/>
      <c r="E9" s="44"/>
      <c r="F9" s="44"/>
      <c r="G9" s="44"/>
      <c r="H9" s="44"/>
      <c r="I9" s="44"/>
      <c r="J9" s="44"/>
      <c r="K9" s="44"/>
      <c r="L9" s="44"/>
      <c r="O9" s="222" t="s">
        <v>10</v>
      </c>
      <c r="P9" s="222"/>
      <c r="Q9" s="222"/>
    </row>
    <row r="10" spans="1:17" ht="15.75" thickTop="1" x14ac:dyDescent="0.25">
      <c r="O10" s="222"/>
      <c r="P10" s="222"/>
      <c r="Q10" s="222"/>
    </row>
    <row r="11" spans="1:17" ht="48" customHeight="1" x14ac:dyDescent="0.25">
      <c r="B11" s="184">
        <f>O11</f>
        <v>0</v>
      </c>
      <c r="C11" s="184"/>
      <c r="D11" s="184"/>
      <c r="E11" s="184"/>
      <c r="F11" s="184"/>
      <c r="G11" s="184"/>
      <c r="H11" s="221" t="str">
        <f>P11</f>
        <v>Đến lượt cổ phiếu chứng khoán bùng nổ, khối ngoại ngắt nhịp bán ròng</v>
      </c>
      <c r="I11" s="221"/>
      <c r="J11" s="221"/>
      <c r="K11" s="221"/>
      <c r="L11" s="221"/>
      <c r="O11" s="223"/>
      <c r="P11" s="194" t="s">
        <v>138</v>
      </c>
      <c r="Q11" s="194"/>
    </row>
    <row r="12" spans="1:17" ht="150.6" customHeight="1" x14ac:dyDescent="0.25">
      <c r="B12" s="184"/>
      <c r="C12" s="184"/>
      <c r="D12" s="184"/>
      <c r="E12" s="184"/>
      <c r="F12" s="184"/>
      <c r="G12" s="184"/>
      <c r="H12" s="197" t="str">
        <f>P12</f>
        <v>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v>
      </c>
      <c r="I12" s="197"/>
      <c r="J12" s="197"/>
      <c r="K12" s="197"/>
      <c r="L12" s="197"/>
      <c r="O12" s="223"/>
      <c r="P12" s="194" t="s">
        <v>139</v>
      </c>
      <c r="Q12" s="194"/>
    </row>
    <row r="13" spans="1:17" ht="19.5" thickBot="1" x14ac:dyDescent="0.3">
      <c r="O13" s="224" t="s">
        <v>105</v>
      </c>
      <c r="P13" s="224"/>
      <c r="Q13" s="224"/>
    </row>
    <row r="14" spans="1:17" s="3" customFormat="1" ht="45" customHeight="1" thickTop="1" x14ac:dyDescent="0.25">
      <c r="A14" s="2"/>
      <c r="B14" s="220" t="str">
        <f>O14</f>
        <v>Biến động giá dầu, chuyên gia cảnh báo phải thật thận trọng</v>
      </c>
      <c r="C14" s="220"/>
      <c r="D14" s="220"/>
      <c r="F14" s="220" t="str">
        <f>P14</f>
        <v>Lãi suất huy động tăng, ngân hàng lập kỷ lục về tiền gửi</v>
      </c>
      <c r="G14" s="220"/>
      <c r="H14" s="220"/>
      <c r="J14" s="220" t="str">
        <f>Q14</f>
        <v>CEO: Khởi công phân khu Grand Oceania tại Vân Đồn</v>
      </c>
      <c r="K14" s="220"/>
      <c r="L14" s="220"/>
      <c r="O14" s="98" t="s">
        <v>140</v>
      </c>
      <c r="P14" s="98" t="s">
        <v>17</v>
      </c>
      <c r="Q14" s="98" t="s">
        <v>18</v>
      </c>
    </row>
    <row r="15" spans="1:17" s="1" customFormat="1" ht="123.6" customHeight="1" x14ac:dyDescent="0.25">
      <c r="B15" s="197" t="str">
        <f>O15</f>
        <v>Kết thúc năm 2024, vị trí dẫn đầu về lượng tiền mặt trên sàn chứng khoán đã có sự thay đổi lớn khi Vingroup vượt qua PV Gas với con số kỷ lục 48.000 tỷ đồng.</v>
      </c>
      <c r="C15" s="197"/>
      <c r="D15" s="197"/>
      <c r="E15" s="4"/>
      <c r="F15" s="197" t="str">
        <f>P15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15" s="197"/>
      <c r="H15" s="197"/>
      <c r="I15" s="4"/>
      <c r="J15" s="197" t="str">
        <f>Q15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15" s="197"/>
      <c r="L15" s="197"/>
      <c r="O15" s="98" t="s">
        <v>19</v>
      </c>
      <c r="P15" s="98" t="s">
        <v>20</v>
      </c>
      <c r="Q15" s="98" t="s">
        <v>21</v>
      </c>
    </row>
    <row r="16" spans="1:17" x14ac:dyDescent="0.25">
      <c r="Q16" s="98"/>
    </row>
    <row r="17" spans="1:17" s="16" customFormat="1" ht="60" customHeight="1" x14ac:dyDescent="0.25">
      <c r="A17" s="17"/>
      <c r="B17" s="220" t="str">
        <f>O17</f>
        <v>Sức hấp dẫn của cổ phiếu ngành bán lẻ</v>
      </c>
      <c r="C17" s="220"/>
      <c r="D17" s="220"/>
      <c r="F17" s="220" t="str">
        <f>P17</f>
        <v>Tỷ lệ trái phiếu trả chậm sẽ ổn định dần trong năm 2025</v>
      </c>
      <c r="G17" s="220"/>
      <c r="H17" s="220"/>
      <c r="J17" s="220" t="str">
        <f>Q17</f>
        <v>TAL: Taseco Land bán tòa nhà văn phòng tại dự án Landmark 55 cho đối tác Singapore</v>
      </c>
      <c r="K17" s="220"/>
      <c r="L17" s="220"/>
      <c r="O17" s="98" t="s">
        <v>22</v>
      </c>
      <c r="P17" s="98" t="s">
        <v>23</v>
      </c>
      <c r="Q17" s="98" t="s">
        <v>25</v>
      </c>
    </row>
    <row r="18" spans="1:17" s="1" customFormat="1" ht="123.6" customHeight="1" x14ac:dyDescent="0.25">
      <c r="B18" s="197" t="str">
        <f>O18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18" s="197"/>
      <c r="D18" s="197"/>
      <c r="E18" s="4"/>
      <c r="F18" s="197" t="str">
        <f>P18</f>
        <v>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v>
      </c>
      <c r="G18" s="197"/>
      <c r="H18" s="197"/>
      <c r="I18" s="4"/>
      <c r="J18" s="197" t="str">
        <f>Q18</f>
        <v>Dự án có tổng diện tích quy hoạch 23.600 m2, trong đó diện tích xây dựng dự án là 9.440 m2. Quy mô xây dựng bao gồm tòa tháp Khách sạn 55 tầng (B3-CC2-B) và tòa tháp Văn phòng 37 tầng (B3-CC2-A).</v>
      </c>
      <c r="K18" s="197"/>
      <c r="L18" s="197"/>
      <c r="O18" s="98" t="s">
        <v>106</v>
      </c>
      <c r="P18" s="98" t="s">
        <v>24</v>
      </c>
      <c r="Q18" s="98" t="s">
        <v>26</v>
      </c>
    </row>
    <row r="19" spans="1:17" ht="15.75" thickBot="1" x14ac:dyDescent="0.3">
      <c r="B19" s="46"/>
      <c r="C19" s="46"/>
      <c r="D19" s="46"/>
      <c r="E19" s="46"/>
      <c r="F19" s="46"/>
      <c r="G19" s="46"/>
      <c r="H19" s="46"/>
      <c r="I19" s="46"/>
      <c r="J19" s="46"/>
      <c r="K19" s="46"/>
      <c r="L19" s="46"/>
    </row>
    <row r="20" spans="1:17" ht="15.75" thickTop="1" x14ac:dyDescent="0.25"/>
    <row r="21" spans="1:17" ht="36.6" customHeight="1" x14ac:dyDescent="0.25">
      <c r="B21" s="185" t="s">
        <v>77</v>
      </c>
      <c r="C21" s="185"/>
      <c r="D21" s="185"/>
      <c r="F21" s="186" t="s">
        <v>51</v>
      </c>
      <c r="G21" s="186"/>
      <c r="H21" s="186"/>
      <c r="I21" s="186"/>
      <c r="J21" s="186"/>
      <c r="K21" s="186"/>
      <c r="L21" s="186"/>
    </row>
    <row r="22" spans="1:17" s="1" customFormat="1" ht="180" customHeight="1" x14ac:dyDescent="0.25">
      <c r="B22" s="187"/>
      <c r="C22" s="188"/>
      <c r="D22" s="188"/>
      <c r="F22" s="197" t="s">
        <v>102</v>
      </c>
      <c r="G22" s="197"/>
      <c r="H22" s="197"/>
      <c r="I22" s="197"/>
      <c r="J22" s="197"/>
      <c r="K22" s="197"/>
      <c r="L22" s="197"/>
    </row>
  </sheetData>
  <mergeCells count="32">
    <mergeCell ref="O9:Q10"/>
    <mergeCell ref="O11:O12"/>
    <mergeCell ref="P11:Q11"/>
    <mergeCell ref="O13:Q13"/>
    <mergeCell ref="P12:Q12"/>
    <mergeCell ref="B2:L2"/>
    <mergeCell ref="B5:D5"/>
    <mergeCell ref="F5:H5"/>
    <mergeCell ref="J5:L5"/>
    <mergeCell ref="B6:D6"/>
    <mergeCell ref="F6:H6"/>
    <mergeCell ref="J6:L6"/>
    <mergeCell ref="B7:D7"/>
    <mergeCell ref="H11:L11"/>
    <mergeCell ref="H12:L12"/>
    <mergeCell ref="B14:D14"/>
    <mergeCell ref="F14:H14"/>
    <mergeCell ref="J14:L14"/>
    <mergeCell ref="B11:G12"/>
    <mergeCell ref="B22:D22"/>
    <mergeCell ref="F22:L22"/>
    <mergeCell ref="B15:D15"/>
    <mergeCell ref="F15:H15"/>
    <mergeCell ref="J15:L15"/>
    <mergeCell ref="B17:D17"/>
    <mergeCell ref="F17:H17"/>
    <mergeCell ref="J17:L17"/>
    <mergeCell ref="B18:D18"/>
    <mergeCell ref="F18:H18"/>
    <mergeCell ref="J18:L18"/>
    <mergeCell ref="B21:D21"/>
    <mergeCell ref="F21:L21"/>
  </mergeCells>
  <pageMargins left="0" right="0" top="0" bottom="0" header="0" footer="0"/>
  <pageSetup paperSize="9"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C294-E32E-40FB-A430-F77C6E4E9362}">
  <sheetPr>
    <pageSetUpPr fitToPage="1"/>
  </sheetPr>
  <dimension ref="B1:P86"/>
  <sheetViews>
    <sheetView showGridLines="0" view="pageBreakPreview" zoomScale="85" zoomScaleNormal="70" zoomScaleSheetLayoutView="85" workbookViewId="0">
      <selection activeCell="Z25" sqref="Z25"/>
    </sheetView>
  </sheetViews>
  <sheetFormatPr defaultColWidth="8.85546875" defaultRowHeight="15.75" x14ac:dyDescent="0.25"/>
  <cols>
    <col min="1" max="1" width="8.85546875" style="19"/>
    <col min="2" max="2" width="16.7109375" style="19" customWidth="1"/>
    <col min="3" max="3" width="17.85546875" style="19" customWidth="1"/>
    <col min="4" max="4" width="16.7109375" style="19" customWidth="1"/>
    <col min="5" max="6" width="13.28515625" style="19" customWidth="1"/>
    <col min="7" max="9" width="16.7109375" style="19" customWidth="1"/>
    <col min="10" max="10" width="17.85546875" style="19" customWidth="1"/>
    <col min="11" max="11" width="11.7109375" style="19" bestFit="1" customWidth="1"/>
    <col min="12" max="12" width="16.7109375" style="31" customWidth="1"/>
    <col min="13" max="14" width="16.7109375" style="19" customWidth="1"/>
    <col min="15" max="16" width="8.85546875" style="19" customWidth="1"/>
    <col min="17" max="16384" width="8.85546875" style="19"/>
  </cols>
  <sheetData>
    <row r="1" spans="2:16" s="15" customFormat="1" x14ac:dyDescent="0.25">
      <c r="L1" s="163"/>
    </row>
    <row r="2" spans="2:16" s="15" customFormat="1" ht="60" customHeight="1" x14ac:dyDescent="0.25">
      <c r="B2" s="174" t="s">
        <v>98</v>
      </c>
      <c r="C2" s="174"/>
      <c r="D2" s="174"/>
      <c r="E2" s="174"/>
      <c r="F2" s="174"/>
      <c r="G2" s="174"/>
      <c r="H2" s="174"/>
      <c r="I2" s="174"/>
      <c r="J2" s="174"/>
      <c r="K2" s="174"/>
      <c r="L2" s="174"/>
      <c r="M2" s="174"/>
      <c r="N2" s="174"/>
      <c r="O2" s="174"/>
      <c r="P2" s="24"/>
    </row>
    <row r="3" spans="2:16" s="15" customFormat="1" ht="16.5" thickBot="1" x14ac:dyDescent="0.3">
      <c r="B3" s="96"/>
      <c r="C3" s="96"/>
      <c r="D3" s="96"/>
      <c r="E3" s="96"/>
      <c r="F3" s="96"/>
      <c r="G3" s="96"/>
      <c r="H3" s="96"/>
      <c r="I3" s="96"/>
      <c r="J3" s="96"/>
      <c r="K3" s="96"/>
      <c r="L3" s="164"/>
      <c r="M3" s="96"/>
      <c r="N3" s="96"/>
      <c r="O3" s="122"/>
    </row>
    <row r="4" spans="2:16" s="15" customFormat="1" ht="16.5" thickTop="1" x14ac:dyDescent="0.25">
      <c r="L4" s="163"/>
    </row>
    <row r="5" spans="2:16" s="9" customFormat="1" ht="18.75" x14ac:dyDescent="0.25">
      <c r="B5" s="20" t="s">
        <v>1</v>
      </c>
      <c r="C5" s="20"/>
      <c r="D5" s="20"/>
      <c r="E5" s="20"/>
      <c r="F5" s="49"/>
      <c r="G5" s="176" t="s">
        <v>3</v>
      </c>
      <c r="H5" s="176"/>
      <c r="I5" s="176"/>
      <c r="J5" s="20"/>
      <c r="K5" s="20"/>
      <c r="L5" s="176" t="s">
        <v>4</v>
      </c>
      <c r="M5" s="176"/>
      <c r="N5" s="176"/>
      <c r="O5" s="176"/>
      <c r="P5" s="120"/>
    </row>
    <row r="6" spans="2:16" s="11" customFormat="1" x14ac:dyDescent="0.25">
      <c r="B6" s="21" t="s">
        <v>2</v>
      </c>
      <c r="C6" s="21"/>
      <c r="D6" s="21"/>
      <c r="E6" s="21"/>
      <c r="F6" s="21"/>
      <c r="G6" s="178">
        <v>45715</v>
      </c>
      <c r="H6" s="178"/>
      <c r="I6" s="178"/>
      <c r="J6" s="22"/>
      <c r="K6" s="22"/>
      <c r="L6" s="179" t="s">
        <v>150</v>
      </c>
      <c r="M6" s="179"/>
      <c r="N6" s="179"/>
      <c r="O6" s="179"/>
      <c r="P6" s="12"/>
    </row>
    <row r="7" spans="2:16" s="11" customFormat="1" ht="16.5" thickBot="1" x14ac:dyDescent="0.3">
      <c r="B7" s="97"/>
      <c r="C7" s="97"/>
      <c r="D7" s="97"/>
      <c r="E7" s="97"/>
      <c r="F7" s="97"/>
      <c r="G7" s="97"/>
      <c r="H7" s="97"/>
      <c r="I7" s="97"/>
      <c r="J7" s="97"/>
      <c r="K7" s="97"/>
      <c r="L7" s="95"/>
      <c r="M7" s="95"/>
      <c r="N7" s="95"/>
      <c r="O7" s="121"/>
      <c r="P7" s="12"/>
    </row>
    <row r="8" spans="2:16" ht="16.5" thickTop="1" x14ac:dyDescent="0.25"/>
    <row r="9" spans="2:16" s="143" customFormat="1" ht="30" customHeight="1" thickBot="1" x14ac:dyDescent="0.3">
      <c r="B9" s="115" t="s">
        <v>80</v>
      </c>
      <c r="C9" s="115"/>
      <c r="D9" s="115"/>
      <c r="E9" s="115"/>
      <c r="F9" s="115"/>
      <c r="G9" s="115"/>
      <c r="H9" s="115"/>
      <c r="I9" s="115"/>
      <c r="J9" s="115"/>
      <c r="K9" s="115"/>
      <c r="L9" s="165"/>
      <c r="M9" s="115"/>
      <c r="N9" s="115"/>
      <c r="O9" s="142"/>
    </row>
    <row r="10" spans="2:16" s="50" customFormat="1" ht="21.75" thickTop="1" x14ac:dyDescent="0.35">
      <c r="B10" s="55"/>
      <c r="C10" s="55"/>
      <c r="D10" s="55"/>
      <c r="E10" s="55"/>
      <c r="F10" s="55"/>
      <c r="G10" s="55"/>
      <c r="H10" s="55"/>
      <c r="I10" s="55"/>
      <c r="J10" s="55"/>
      <c r="K10" s="55"/>
      <c r="L10" s="159"/>
      <c r="M10" s="55"/>
      <c r="N10" s="55"/>
    </row>
    <row r="11" spans="2:16" s="143" customFormat="1" ht="18" customHeight="1" x14ac:dyDescent="0.25">
      <c r="B11" s="48" t="s">
        <v>16</v>
      </c>
      <c r="C11" s="144"/>
      <c r="D11" s="144"/>
      <c r="E11" s="36"/>
      <c r="F11" s="36"/>
      <c r="G11" s="36"/>
      <c r="H11" s="36"/>
      <c r="I11" s="145"/>
      <c r="J11" s="145"/>
      <c r="K11" s="145"/>
      <c r="L11" s="166"/>
      <c r="M11" s="145"/>
      <c r="N11" s="36"/>
    </row>
    <row r="12" spans="2:16" s="50" customFormat="1" ht="21" x14ac:dyDescent="0.35">
      <c r="B12" s="10"/>
      <c r="C12" s="55"/>
      <c r="D12" s="55"/>
      <c r="E12" s="55"/>
      <c r="F12" s="55"/>
      <c r="G12" s="55"/>
      <c r="H12" s="55"/>
      <c r="I12" s="84"/>
      <c r="J12" s="84"/>
      <c r="K12" s="84"/>
      <c r="L12" s="159"/>
      <c r="M12" s="84"/>
      <c r="N12" s="55"/>
    </row>
    <row r="13" spans="2:16" ht="150.6" customHeight="1" x14ac:dyDescent="0.25">
      <c r="I13" s="76"/>
      <c r="J13" s="76"/>
      <c r="K13" s="76"/>
      <c r="L13" s="39"/>
      <c r="M13" s="76"/>
      <c r="N13" s="76"/>
    </row>
    <row r="14" spans="2:16" s="40" customFormat="1" ht="21" x14ac:dyDescent="0.25">
      <c r="B14" s="85" t="s">
        <v>5</v>
      </c>
      <c r="C14" s="85"/>
      <c r="D14" s="85"/>
      <c r="G14" s="85" t="s">
        <v>83</v>
      </c>
      <c r="H14" s="85"/>
      <c r="I14" s="85"/>
      <c r="L14" s="167" t="s">
        <v>84</v>
      </c>
      <c r="M14" s="123"/>
      <c r="N14" s="123"/>
      <c r="O14" s="123"/>
    </row>
    <row r="15" spans="2:16" s="40" customFormat="1" ht="21" x14ac:dyDescent="0.25">
      <c r="B15" s="103">
        <f>VLOOKUP(B14,data_7[],6)</f>
        <v>1302.77001953125</v>
      </c>
      <c r="G15" s="103">
        <f>VLOOKUP(G14,data_7[],6)</f>
        <v>1353.699951171875</v>
      </c>
      <c r="I15" s="107"/>
      <c r="L15" s="168">
        <f>VLOOKUP(L14,data_7[],6)</f>
        <v>1353.699951171875</v>
      </c>
    </row>
    <row r="16" spans="2:16" s="86" customFormat="1" ht="16.899999999999999" customHeight="1" x14ac:dyDescent="0.25">
      <c r="B16" s="101">
        <f>VLOOKUP(B14,data_7[],6)</f>
        <v>1302.77001953125</v>
      </c>
      <c r="C16" s="42">
        <f>VLOOKUP(B14,data_7[],9)</f>
        <v>-3.8E-3</v>
      </c>
      <c r="G16" s="101">
        <f>VLOOKUP(G14,data_7[],6)</f>
        <v>1353.699951171875</v>
      </c>
      <c r="H16" s="42">
        <f>VLOOKUP(G14,data_7[],9)</f>
        <v>-7.3000000000000001E-3</v>
      </c>
      <c r="I16" s="108"/>
      <c r="L16" s="169">
        <f>VLOOKUP(L14,data_7[],6)</f>
        <v>1353.699951171875</v>
      </c>
      <c r="M16" s="42">
        <f>VLOOKUP(L14,data_7[],9)</f>
        <v>-7.3000000000000001E-3</v>
      </c>
    </row>
    <row r="17" spans="2:15" s="34" customFormat="1" ht="16.899999999999999" customHeight="1" x14ac:dyDescent="0.25">
      <c r="B17" s="34" t="s">
        <v>82</v>
      </c>
      <c r="D17" s="104">
        <v>846430144</v>
      </c>
      <c r="E17" s="87"/>
      <c r="G17" s="34" t="s">
        <v>82</v>
      </c>
      <c r="I17" s="105">
        <v>232120096</v>
      </c>
      <c r="L17" s="119" t="s">
        <v>85</v>
      </c>
      <c r="N17" s="104">
        <v>170339</v>
      </c>
    </row>
    <row r="18" spans="2:15" s="34" customFormat="1" ht="16.899999999999999" customHeight="1" x14ac:dyDescent="0.25">
      <c r="B18" s="34" t="s">
        <v>81</v>
      </c>
      <c r="D18" s="104">
        <v>17754.172162047998</v>
      </c>
      <c r="E18" s="87"/>
      <c r="G18" s="34" t="s">
        <v>81</v>
      </c>
      <c r="I18" s="105">
        <v>7197.2647075839996</v>
      </c>
      <c r="L18" s="119" t="s">
        <v>81</v>
      </c>
      <c r="N18" s="129">
        <v>23234.239600000001</v>
      </c>
    </row>
    <row r="19" spans="2:15" ht="16.899999999999999" customHeight="1" x14ac:dyDescent="0.25">
      <c r="I19" s="76"/>
      <c r="J19" s="76"/>
      <c r="K19" s="76"/>
      <c r="L19" s="39"/>
      <c r="M19" s="76"/>
      <c r="N19" s="76"/>
    </row>
    <row r="20" spans="2:15" s="76" customFormat="1" ht="18" customHeight="1" x14ac:dyDescent="0.25">
      <c r="B20" s="141" t="s">
        <v>103</v>
      </c>
      <c r="C20" s="133"/>
      <c r="D20" s="133"/>
      <c r="G20" s="141" t="s">
        <v>116</v>
      </c>
      <c r="H20" s="133"/>
      <c r="I20" s="133"/>
      <c r="L20" s="39"/>
    </row>
    <row r="21" spans="2:15" ht="16.899999999999999" customHeight="1" x14ac:dyDescent="0.25">
      <c r="I21" s="76"/>
      <c r="J21" s="76"/>
      <c r="K21" s="76"/>
      <c r="L21" s="39"/>
      <c r="M21" s="76"/>
      <c r="N21" s="76"/>
    </row>
    <row r="22" spans="2:15" s="89" customFormat="1" ht="21" x14ac:dyDescent="0.35">
      <c r="B22" s="217" t="s">
        <v>87</v>
      </c>
      <c r="C22" s="217"/>
      <c r="D22" s="217" t="s">
        <v>86</v>
      </c>
      <c r="E22" s="217"/>
      <c r="F22" s="130"/>
      <c r="G22" s="130"/>
      <c r="I22" s="90"/>
      <c r="J22" s="90"/>
      <c r="K22" s="90"/>
      <c r="L22" s="170"/>
      <c r="M22" s="90"/>
      <c r="N22" s="90"/>
    </row>
    <row r="23" spans="2:15" s="74" customFormat="1" ht="30" customHeight="1" x14ac:dyDescent="0.4">
      <c r="E23" s="106"/>
      <c r="F23" s="106"/>
      <c r="G23" s="106"/>
      <c r="I23" s="91"/>
      <c r="J23" s="91"/>
      <c r="K23" s="91"/>
      <c r="L23" s="91"/>
      <c r="M23" s="91"/>
      <c r="N23" s="91"/>
    </row>
    <row r="24" spans="2:15" ht="30" customHeight="1" x14ac:dyDescent="0.4">
      <c r="B24" s="218">
        <f>data_5!A2/100</f>
        <v>0.25903614457831325</v>
      </c>
      <c r="C24" s="218"/>
      <c r="D24" s="218">
        <f>data_4!B2</f>
        <v>1.0891711088212723</v>
      </c>
      <c r="E24" s="218"/>
      <c r="F24" s="131"/>
      <c r="G24" s="131"/>
      <c r="I24" s="76"/>
      <c r="J24" s="76"/>
      <c r="K24" s="76"/>
      <c r="L24" s="39"/>
      <c r="M24" s="76"/>
      <c r="N24" s="76"/>
    </row>
    <row r="25" spans="2:15" s="79" customFormat="1" ht="30" customHeight="1" x14ac:dyDescent="0.4">
      <c r="B25" s="219" t="str">
        <f>data_5!B2</f>
        <v>Tiêu cực</v>
      </c>
      <c r="C25" s="219"/>
      <c r="D25" s="219" t="str">
        <f>data_4!F2</f>
        <v>Trung bình</v>
      </c>
      <c r="E25" s="219"/>
      <c r="F25" s="132"/>
      <c r="G25" s="132"/>
      <c r="I25" s="92"/>
      <c r="J25" s="92"/>
      <c r="K25" s="92"/>
      <c r="L25" s="171"/>
      <c r="M25" s="92"/>
      <c r="N25" s="92"/>
    </row>
    <row r="26" spans="2:15" s="50" customFormat="1" ht="84" customHeight="1" x14ac:dyDescent="0.35">
      <c r="C26" s="55"/>
      <c r="F26" s="55"/>
      <c r="G26" s="55"/>
      <c r="H26" s="55"/>
      <c r="I26" s="55"/>
      <c r="J26" s="55"/>
      <c r="K26" s="55"/>
      <c r="L26" s="159"/>
      <c r="M26" s="55"/>
      <c r="N26" s="55"/>
    </row>
    <row r="27" spans="2:15" s="50" customFormat="1" ht="21" x14ac:dyDescent="0.35">
      <c r="B27" s="55"/>
      <c r="C27" s="55"/>
      <c r="D27" s="55"/>
      <c r="E27" s="55"/>
      <c r="F27" s="55"/>
      <c r="G27" s="55"/>
      <c r="H27" s="55"/>
      <c r="I27" s="55"/>
      <c r="J27" s="55"/>
      <c r="K27" s="55"/>
      <c r="L27" s="159"/>
      <c r="M27" s="55"/>
      <c r="N27" s="55"/>
    </row>
    <row r="28" spans="2:15" s="50" customFormat="1" ht="21" x14ac:dyDescent="0.35">
      <c r="B28" s="55"/>
      <c r="C28" s="55"/>
      <c r="D28" s="55"/>
      <c r="E28" s="55"/>
      <c r="F28" s="55"/>
      <c r="G28" s="55"/>
      <c r="H28" s="55"/>
      <c r="I28" s="55"/>
      <c r="J28" s="55"/>
      <c r="K28" s="55"/>
      <c r="L28" s="159"/>
      <c r="M28" s="55"/>
      <c r="N28" s="55"/>
    </row>
    <row r="29" spans="2:15" x14ac:dyDescent="0.25">
      <c r="I29" s="76"/>
      <c r="J29" s="76"/>
      <c r="K29" s="76"/>
      <c r="L29" s="39"/>
      <c r="M29" s="76"/>
      <c r="N29" s="76"/>
    </row>
    <row r="30" spans="2:15" x14ac:dyDescent="0.25">
      <c r="I30" s="76"/>
      <c r="J30" s="76"/>
      <c r="K30" s="76"/>
      <c r="L30" s="39"/>
      <c r="M30" s="76"/>
      <c r="N30" s="76"/>
    </row>
    <row r="31" spans="2:15" s="76" customFormat="1" ht="30" customHeight="1" thickBot="1" x14ac:dyDescent="0.3">
      <c r="B31" s="115" t="s">
        <v>88</v>
      </c>
      <c r="C31" s="115"/>
      <c r="D31" s="115"/>
      <c r="E31" s="115"/>
      <c r="F31" s="115"/>
      <c r="G31" s="115"/>
      <c r="H31" s="115"/>
      <c r="I31" s="115"/>
      <c r="J31" s="115"/>
      <c r="K31" s="115"/>
      <c r="L31" s="165"/>
      <c r="M31" s="115"/>
      <c r="N31" s="115"/>
      <c r="O31" s="111"/>
    </row>
    <row r="32" spans="2:15" ht="16.899999999999999" customHeight="1" thickTop="1" x14ac:dyDescent="0.25">
      <c r="I32" s="76"/>
      <c r="J32" s="76"/>
      <c r="K32" s="76"/>
      <c r="L32" s="39"/>
      <c r="M32" s="76"/>
      <c r="N32" s="76"/>
    </row>
    <row r="33" spans="2:14" s="76" customFormat="1" ht="18" customHeight="1" x14ac:dyDescent="0.25">
      <c r="B33" s="48" t="s">
        <v>117</v>
      </c>
      <c r="C33" s="88"/>
      <c r="D33" s="88"/>
      <c r="G33" s="48" t="s">
        <v>92</v>
      </c>
      <c r="H33" s="88"/>
      <c r="I33" s="88"/>
      <c r="L33" s="39"/>
    </row>
    <row r="34" spans="2:14" ht="16.899999999999999" customHeight="1" x14ac:dyDescent="0.25">
      <c r="I34" s="76"/>
      <c r="J34" s="76"/>
      <c r="K34" s="76"/>
      <c r="L34" s="39"/>
      <c r="M34" s="76"/>
      <c r="N34" s="76"/>
    </row>
    <row r="35" spans="2:14" ht="16.899999999999999" customHeight="1" x14ac:dyDescent="0.25">
      <c r="B35" s="27" t="s">
        <v>89</v>
      </c>
      <c r="D35" s="151">
        <f>data_10!C2</f>
        <v>413.76379699199998</v>
      </c>
      <c r="E35" s="134"/>
      <c r="I35" s="76"/>
      <c r="J35" s="76"/>
      <c r="K35" s="76"/>
      <c r="L35" s="39"/>
      <c r="M35" s="76"/>
      <c r="N35" s="76"/>
    </row>
    <row r="36" spans="2:14" ht="16.899999999999999" customHeight="1" x14ac:dyDescent="0.25">
      <c r="B36" s="27" t="s">
        <v>90</v>
      </c>
      <c r="D36" s="151">
        <f>data_10!C3</f>
        <v>-817.21301401599999</v>
      </c>
      <c r="E36" s="135"/>
      <c r="I36" s="76"/>
      <c r="J36" s="76"/>
      <c r="K36" s="76"/>
      <c r="L36" s="39"/>
      <c r="M36" s="76"/>
      <c r="N36" s="76"/>
    </row>
    <row r="37" spans="2:14" ht="16.899999999999999" customHeight="1" x14ac:dyDescent="0.25">
      <c r="B37" s="27" t="s">
        <v>91</v>
      </c>
      <c r="D37" s="151">
        <f>data_10!C4</f>
        <v>-403.44921702400001</v>
      </c>
      <c r="E37" s="135"/>
      <c r="I37" s="76"/>
      <c r="J37" s="76"/>
      <c r="K37" s="76"/>
      <c r="L37" s="39"/>
      <c r="M37" s="76"/>
      <c r="N37" s="76"/>
    </row>
    <row r="38" spans="2:14" ht="16.899999999999999" customHeight="1" x14ac:dyDescent="0.25">
      <c r="I38" s="76"/>
      <c r="J38" s="76"/>
      <c r="K38" s="76"/>
      <c r="L38" s="39"/>
      <c r="M38" s="76"/>
      <c r="N38" s="76"/>
    </row>
    <row r="39" spans="2:14" ht="16.899999999999999" customHeight="1" x14ac:dyDescent="0.25">
      <c r="I39" s="76"/>
      <c r="J39" s="76"/>
      <c r="K39" s="76"/>
      <c r="L39" s="39"/>
      <c r="M39" s="76"/>
      <c r="N39" s="76"/>
    </row>
    <row r="40" spans="2:14" ht="16.899999999999999" customHeight="1" x14ac:dyDescent="0.25">
      <c r="I40" s="76"/>
      <c r="J40" s="76"/>
      <c r="K40" s="76"/>
      <c r="L40" s="39"/>
      <c r="M40" s="76"/>
      <c r="N40" s="76"/>
    </row>
    <row r="41" spans="2:14" ht="16.899999999999999" customHeight="1" x14ac:dyDescent="0.25"/>
    <row r="43" spans="2:14" x14ac:dyDescent="0.25">
      <c r="I43" s="76"/>
      <c r="J43" s="76"/>
      <c r="K43" s="76"/>
      <c r="L43" s="39"/>
      <c r="N43" s="146" t="s">
        <v>122</v>
      </c>
    </row>
    <row r="44" spans="2:14" s="76" customFormat="1" ht="18" customHeight="1" x14ac:dyDescent="0.25">
      <c r="B44" s="48" t="s">
        <v>118</v>
      </c>
      <c r="C44" s="88"/>
      <c r="D44" s="88"/>
      <c r="G44" s="48" t="s">
        <v>92</v>
      </c>
      <c r="H44" s="88"/>
      <c r="I44" s="88"/>
      <c r="L44" s="39"/>
    </row>
    <row r="45" spans="2:14" ht="16.899999999999999" customHeight="1" x14ac:dyDescent="0.25">
      <c r="I45" s="76"/>
      <c r="J45" s="76"/>
      <c r="K45" s="76"/>
      <c r="L45" s="39"/>
      <c r="M45" s="76"/>
      <c r="N45" s="76"/>
    </row>
    <row r="46" spans="2:14" ht="16.899999999999999" customHeight="1" x14ac:dyDescent="0.25">
      <c r="B46" s="27" t="s">
        <v>89</v>
      </c>
      <c r="D46" s="151">
        <f>data_10!E2</f>
        <v>551.66212505600004</v>
      </c>
      <c r="E46" s="134"/>
      <c r="I46" s="76"/>
      <c r="J46" s="76"/>
      <c r="K46" s="76"/>
      <c r="L46" s="39"/>
      <c r="M46" s="76"/>
      <c r="N46" s="76"/>
    </row>
    <row r="47" spans="2:14" ht="16.899999999999999" customHeight="1" x14ac:dyDescent="0.25">
      <c r="B47" s="27" t="s">
        <v>90</v>
      </c>
      <c r="D47" s="151">
        <f>data_10!E3</f>
        <v>-350.15901184000001</v>
      </c>
      <c r="E47" s="135"/>
      <c r="I47" s="76"/>
      <c r="J47" s="76"/>
      <c r="K47" s="76"/>
      <c r="L47" s="39"/>
      <c r="M47" s="76"/>
      <c r="N47" s="76"/>
    </row>
    <row r="48" spans="2:14" ht="16.899999999999999" customHeight="1" x14ac:dyDescent="0.25">
      <c r="B48" s="27" t="s">
        <v>91</v>
      </c>
      <c r="D48" s="151">
        <f>data_10!E4</f>
        <v>201.50311321600003</v>
      </c>
      <c r="E48" s="135"/>
      <c r="I48" s="76"/>
      <c r="J48" s="76"/>
      <c r="K48" s="76"/>
      <c r="L48" s="39"/>
      <c r="M48" s="76"/>
      <c r="N48" s="76"/>
    </row>
    <row r="49" spans="2:14" ht="16.899999999999999" customHeight="1" x14ac:dyDescent="0.25">
      <c r="I49" s="76"/>
      <c r="J49" s="76"/>
      <c r="K49" s="76"/>
      <c r="L49" s="39"/>
      <c r="M49" s="76"/>
      <c r="N49" s="76"/>
    </row>
    <row r="50" spans="2:14" ht="16.899999999999999" customHeight="1" x14ac:dyDescent="0.25">
      <c r="I50" s="76"/>
      <c r="J50" s="76"/>
      <c r="K50" s="76"/>
      <c r="L50" s="39"/>
      <c r="M50" s="76"/>
      <c r="N50" s="76"/>
    </row>
    <row r="51" spans="2:14" ht="16.899999999999999" customHeight="1" x14ac:dyDescent="0.25">
      <c r="I51" s="76"/>
      <c r="J51" s="76"/>
      <c r="K51" s="76"/>
      <c r="L51" s="39"/>
      <c r="M51" s="76"/>
      <c r="N51" s="76"/>
    </row>
    <row r="52" spans="2:14" x14ac:dyDescent="0.25">
      <c r="I52" s="76"/>
      <c r="J52" s="76"/>
      <c r="K52" s="76"/>
      <c r="L52" s="39"/>
      <c r="M52" s="76"/>
      <c r="N52" s="76"/>
    </row>
    <row r="53" spans="2:14" ht="16.899999999999999" customHeight="1" x14ac:dyDescent="0.25">
      <c r="I53" s="76"/>
      <c r="J53" s="76"/>
      <c r="K53" s="76"/>
      <c r="L53" s="39"/>
      <c r="M53" s="76"/>
      <c r="N53" s="76"/>
    </row>
    <row r="54" spans="2:14" ht="16.899999999999999" customHeight="1" x14ac:dyDescent="0.25">
      <c r="I54" s="76"/>
      <c r="J54" s="76"/>
      <c r="K54" s="76"/>
      <c r="L54" s="39"/>
      <c r="M54" s="76"/>
      <c r="N54" s="146" t="s">
        <v>122</v>
      </c>
    </row>
    <row r="55" spans="2:14" ht="16.899999999999999" customHeight="1" x14ac:dyDescent="0.25">
      <c r="I55" s="76"/>
      <c r="J55" s="76"/>
      <c r="K55" s="76"/>
      <c r="L55" s="39"/>
      <c r="M55" s="76"/>
      <c r="N55" s="112"/>
    </row>
    <row r="56" spans="2:14" s="139" customFormat="1" ht="18.600000000000001" customHeight="1" x14ac:dyDescent="0.25">
      <c r="B56" s="48" t="s">
        <v>119</v>
      </c>
      <c r="C56" s="138"/>
      <c r="D56" s="138"/>
      <c r="I56" s="140" t="s">
        <v>120</v>
      </c>
      <c r="J56" s="140"/>
      <c r="K56" s="140"/>
      <c r="L56" s="172"/>
    </row>
    <row r="57" spans="2:14" ht="16.899999999999999" customHeight="1" x14ac:dyDescent="0.25">
      <c r="B57" s="10"/>
      <c r="I57" s="10"/>
      <c r="J57" s="76"/>
      <c r="K57" s="76"/>
      <c r="L57" s="39"/>
      <c r="M57" s="76"/>
    </row>
    <row r="58" spans="2:14" ht="210" customHeight="1" x14ac:dyDescent="0.25">
      <c r="I58" s="76"/>
      <c r="J58" s="76"/>
      <c r="K58" s="76"/>
      <c r="L58" s="39"/>
      <c r="M58" s="76"/>
      <c r="N58" s="76"/>
    </row>
    <row r="59" spans="2:14" ht="16.899999999999999" customHeight="1" x14ac:dyDescent="0.25">
      <c r="I59" s="76"/>
      <c r="J59" s="76"/>
      <c r="K59" s="76"/>
      <c r="L59" s="39"/>
      <c r="M59" s="76"/>
      <c r="N59" s="76"/>
    </row>
    <row r="60" spans="2:14" s="76" customFormat="1" ht="18" customHeight="1" x14ac:dyDescent="0.25">
      <c r="B60" s="48" t="s">
        <v>152</v>
      </c>
      <c r="C60" s="48"/>
      <c r="D60" s="48"/>
      <c r="L60" s="39"/>
    </row>
    <row r="61" spans="2:14" ht="16.899999999999999" customHeight="1" x14ac:dyDescent="0.25">
      <c r="B61" s="10"/>
    </row>
    <row r="62" spans="2:14" ht="179.45" customHeight="1" x14ac:dyDescent="0.25">
      <c r="I62" s="76"/>
      <c r="J62" s="76"/>
      <c r="K62" s="76"/>
      <c r="L62" s="39"/>
      <c r="M62" s="76"/>
      <c r="N62" s="76"/>
    </row>
    <row r="63" spans="2:14" x14ac:dyDescent="0.25">
      <c r="I63" s="76"/>
      <c r="J63" s="76"/>
      <c r="K63" s="76"/>
      <c r="L63" s="39"/>
      <c r="M63" s="76"/>
      <c r="N63" s="76"/>
    </row>
    <row r="64" spans="2:14" ht="30" customHeight="1" x14ac:dyDescent="0.25">
      <c r="I64" s="76"/>
      <c r="J64" s="76"/>
      <c r="K64" s="76"/>
      <c r="L64" s="39"/>
      <c r="M64" s="76"/>
      <c r="N64" s="76"/>
    </row>
    <row r="65" spans="2:14" x14ac:dyDescent="0.25">
      <c r="I65" s="76"/>
      <c r="J65" s="76"/>
      <c r="K65" s="76"/>
      <c r="L65" s="39"/>
      <c r="M65" s="76"/>
      <c r="N65" s="76"/>
    </row>
    <row r="66" spans="2:14" s="76" customFormat="1" ht="18.600000000000001" customHeight="1" x14ac:dyDescent="0.25">
      <c r="B66" s="48" t="s">
        <v>97</v>
      </c>
      <c r="C66" s="88"/>
      <c r="D66" s="88"/>
      <c r="L66" s="39"/>
    </row>
    <row r="67" spans="2:14" ht="16.899999999999999" customHeight="1" x14ac:dyDescent="0.25">
      <c r="J67" s="76"/>
      <c r="K67" s="76"/>
      <c r="L67" s="39"/>
      <c r="M67" s="76"/>
      <c r="N67" s="76"/>
    </row>
    <row r="68" spans="2:14" s="80" customFormat="1" ht="18" customHeight="1" x14ac:dyDescent="0.25">
      <c r="B68" s="81" t="s">
        <v>93</v>
      </c>
      <c r="C68" s="82"/>
      <c r="I68" s="81" t="s">
        <v>94</v>
      </c>
      <c r="J68" s="82"/>
      <c r="K68" s="82"/>
      <c r="L68" s="119"/>
    </row>
    <row r="69" spans="2:14" s="27" customFormat="1" ht="30.6" customHeight="1" x14ac:dyDescent="0.25">
      <c r="B69" s="124" t="s">
        <v>107</v>
      </c>
      <c r="C69" s="124" t="s">
        <v>58</v>
      </c>
      <c r="D69" s="124" t="s">
        <v>6</v>
      </c>
      <c r="E69" s="128" t="s">
        <v>108</v>
      </c>
      <c r="F69" s="128" t="s">
        <v>110</v>
      </c>
      <c r="G69" s="128" t="s">
        <v>109</v>
      </c>
      <c r="I69" s="124" t="s">
        <v>107</v>
      </c>
      <c r="J69" s="124" t="s">
        <v>58</v>
      </c>
      <c r="K69" s="124" t="s">
        <v>6</v>
      </c>
      <c r="L69" s="128" t="s">
        <v>108</v>
      </c>
      <c r="M69" s="128" t="s">
        <v>110</v>
      </c>
      <c r="N69" s="128" t="s">
        <v>109</v>
      </c>
    </row>
    <row r="70" spans="2:14" s="27" customFormat="1" ht="24" customHeight="1" x14ac:dyDescent="0.25">
      <c r="B70" s="125" t="str">
        <f>data_6!A2</f>
        <v>AMV</v>
      </c>
      <c r="C70" s="126" t="str">
        <f>data_6!B2</f>
        <v>Y tế</v>
      </c>
      <c r="D70" s="126" t="str">
        <f>data_6!C2</f>
        <v>Hiệu suất D</v>
      </c>
      <c r="E70" s="126" t="str">
        <f>data_6!D2</f>
        <v>PENNY</v>
      </c>
      <c r="F70" s="137">
        <f>data_6!F2</f>
        <v>5.2631592156154205E-2</v>
      </c>
      <c r="G70" s="137">
        <f>data_6!H2</f>
        <v>16.270476809160332</v>
      </c>
      <c r="H70" s="127"/>
      <c r="I70" s="125" t="str">
        <f>data_6!A12</f>
        <v>LTG</v>
      </c>
      <c r="J70" s="126" t="str">
        <f>data_6!B12</f>
        <v>Hoá chất</v>
      </c>
      <c r="K70" s="126" t="str">
        <f>data_6!C12</f>
        <v>Hiệu suất B</v>
      </c>
      <c r="L70" s="31" t="str">
        <f>data_6!D12</f>
        <v>SMALLCAP</v>
      </c>
      <c r="M70" s="137">
        <f>data_6!F12</f>
        <v>-3.750002384185791E-2</v>
      </c>
      <c r="N70" s="137">
        <f>data_6!H12</f>
        <v>5.7369831546707504</v>
      </c>
    </row>
    <row r="71" spans="2:14" s="27" customFormat="1" ht="24" customHeight="1" x14ac:dyDescent="0.25">
      <c r="B71" s="125" t="str">
        <f>data_6!A3</f>
        <v>ITC</v>
      </c>
      <c r="C71" s="126" t="str">
        <f>data_6!B3</f>
        <v>Bất động sản</v>
      </c>
      <c r="D71" s="126" t="str">
        <f>data_6!C3</f>
        <v>Hiệu suất A</v>
      </c>
      <c r="E71" s="126" t="str">
        <f>data_6!D3</f>
        <v>SMALLCAP</v>
      </c>
      <c r="F71" s="137">
        <f>data_6!F3</f>
        <v>1.9512176513671875E-2</v>
      </c>
      <c r="G71" s="137">
        <f>data_6!H3</f>
        <v>4.717176515295459</v>
      </c>
      <c r="H71" s="127"/>
      <c r="I71" s="125" t="str">
        <f>data_6!A13</f>
        <v>TLH</v>
      </c>
      <c r="J71" s="126" t="str">
        <f>data_6!B13</f>
        <v>Thép</v>
      </c>
      <c r="K71" s="126" t="str">
        <f>data_6!C13</f>
        <v>Hiệu suất A</v>
      </c>
      <c r="L71" s="31" t="str">
        <f>data_6!D13</f>
        <v>PENNY</v>
      </c>
      <c r="M71" s="137">
        <f>data_6!F13</f>
        <v>3.8655466629652357E-2</v>
      </c>
      <c r="N71" s="137">
        <f>data_6!H13</f>
        <v>1.7948137621735785</v>
      </c>
    </row>
    <row r="72" spans="2:14" s="27" customFormat="1" ht="24" customHeight="1" x14ac:dyDescent="0.25">
      <c r="B72" s="125" t="str">
        <f>data_6!A4</f>
        <v>PVC</v>
      </c>
      <c r="C72" s="126" t="str">
        <f>data_6!B4</f>
        <v>Dầu khí</v>
      </c>
      <c r="D72" s="126" t="str">
        <f>data_6!C4</f>
        <v>Hiệu suất B</v>
      </c>
      <c r="E72" s="126" t="str">
        <f>data_6!D4</f>
        <v>SMALLCAP</v>
      </c>
      <c r="F72" s="137">
        <f>data_6!F4</f>
        <v>3.5398195732619708E-2</v>
      </c>
      <c r="G72" s="137">
        <f>data_6!H4</f>
        <v>5.0755361383595563</v>
      </c>
      <c r="H72" s="127"/>
      <c r="I72" s="125" t="str">
        <f>data_6!A14</f>
        <v>DHT</v>
      </c>
      <c r="J72" s="126" t="str">
        <f>data_6!B14</f>
        <v>Y tế</v>
      </c>
      <c r="K72" s="126" t="str">
        <f>data_6!C14</f>
        <v>Hiệu suất D</v>
      </c>
      <c r="L72" s="31" t="str">
        <f>data_6!D14</f>
        <v>MIDCAP</v>
      </c>
      <c r="M72" s="137">
        <f>data_6!F14</f>
        <v>2.7586224435389717E-2</v>
      </c>
      <c r="N72" s="137">
        <f>data_6!H14</f>
        <v>6.4103204068261936</v>
      </c>
    </row>
    <row r="73" spans="2:14" ht="24" customHeight="1" x14ac:dyDescent="0.25">
      <c r="B73" s="125" t="str">
        <f>data_6!A5</f>
        <v>BGE</v>
      </c>
      <c r="C73" s="126" t="str">
        <f>data_6!B5</f>
        <v>DV hạ tầng</v>
      </c>
      <c r="D73" s="126" t="str">
        <f>data_6!C5</f>
        <v>Hiệu suất D</v>
      </c>
      <c r="E73" s="126" t="str">
        <f>data_6!D5</f>
        <v>SMALLCAP</v>
      </c>
      <c r="F73" s="137">
        <f>data_6!F5</f>
        <v>3.6363601684570313E-2</v>
      </c>
      <c r="G73" s="137">
        <f>data_6!H5</f>
        <v>1.0787156693628475</v>
      </c>
      <c r="H73" s="127"/>
      <c r="I73" s="125" t="str">
        <f>data_6!A15</f>
        <v>SMC</v>
      </c>
      <c r="J73" s="126" t="str">
        <f>data_6!B15</f>
        <v>Thép</v>
      </c>
      <c r="K73" s="126" t="str">
        <f>data_6!C15</f>
        <v>Hiệu suất A</v>
      </c>
      <c r="L73" s="31" t="str">
        <f>data_6!D15</f>
        <v>SMALLCAP</v>
      </c>
      <c r="M73" s="137">
        <f>data_6!F15</f>
        <v>2.134144324798215E-2</v>
      </c>
      <c r="N73" s="137">
        <f>data_6!H15</f>
        <v>2.2041377567235951</v>
      </c>
    </row>
    <row r="74" spans="2:14" ht="24" customHeight="1" x14ac:dyDescent="0.25">
      <c r="B74" s="125" t="str">
        <f>data_6!A6</f>
        <v>CMX</v>
      </c>
      <c r="C74" s="126" t="str">
        <f>data_6!B6</f>
        <v>Thuỷ sản</v>
      </c>
      <c r="D74" s="126" t="str">
        <f>data_6!C6</f>
        <v>Hiệu suất B</v>
      </c>
      <c r="E74" s="126" t="str">
        <f>data_6!D6</f>
        <v>SMALLCAP</v>
      </c>
      <c r="F74" s="137">
        <f>data_6!F6</f>
        <v>1.4943946394713192E-2</v>
      </c>
      <c r="G74" s="137">
        <f>data_6!H6</f>
        <v>2.4791767008824217</v>
      </c>
      <c r="H74" s="127"/>
      <c r="I74" s="125" t="str">
        <f>data_6!A16</f>
        <v>C69</v>
      </c>
      <c r="J74" s="126" t="str">
        <f>data_6!B16</f>
        <v>Vật liệu xây dựng</v>
      </c>
      <c r="K74" s="126" t="str">
        <f>data_6!C16</f>
        <v>Hiệu suất A</v>
      </c>
      <c r="L74" s="31" t="str">
        <f>data_6!D16</f>
        <v>PENNY</v>
      </c>
      <c r="M74" s="137">
        <f>data_6!F16</f>
        <v>-3.0769201425405623E-2</v>
      </c>
      <c r="N74" s="137">
        <f>data_6!H16</f>
        <v>1.0980520022141509</v>
      </c>
    </row>
    <row r="75" spans="2:14" ht="24" customHeight="1" x14ac:dyDescent="0.25">
      <c r="B75" s="125" t="str">
        <f>data_6!A7</f>
        <v>TCD</v>
      </c>
      <c r="C75" s="126" t="str">
        <f>data_6!B7</f>
        <v>Công nghiệp</v>
      </c>
      <c r="D75" s="126" t="str">
        <f>data_6!C7</f>
        <v>Hiệu suất B</v>
      </c>
      <c r="E75" s="126" t="str">
        <f>data_6!D7</f>
        <v>SMALLCAP</v>
      </c>
      <c r="F75" s="137">
        <f>data_6!F7</f>
        <v>3.3333416590618725E-2</v>
      </c>
      <c r="G75" s="137">
        <f>data_6!H7</f>
        <v>1.5008219116927235</v>
      </c>
      <c r="H75" s="127"/>
      <c r="I75" s="125" t="str">
        <f>data_6!A17</f>
        <v>MFS</v>
      </c>
      <c r="J75" s="126" t="str">
        <f>data_6!B17</f>
        <v>Công nghệ</v>
      </c>
      <c r="K75" s="126" t="str">
        <f>data_6!C17</f>
        <v>Hiệu suất C</v>
      </c>
      <c r="L75" s="31" t="str">
        <f>data_6!D17</f>
        <v>PENNY</v>
      </c>
      <c r="M75" s="137">
        <f>data_6!F17</f>
        <v>5.7407379150390625E-2</v>
      </c>
      <c r="N75" s="137">
        <f>data_6!H17</f>
        <v>3.4667755626665238</v>
      </c>
    </row>
    <row r="76" spans="2:14" ht="24" customHeight="1" x14ac:dyDescent="0.25">
      <c r="B76" s="125" t="str">
        <f>data_6!A8</f>
        <v>NLG</v>
      </c>
      <c r="C76" s="126" t="str">
        <f>data_6!B8</f>
        <v>Bất động sản</v>
      </c>
      <c r="D76" s="126" t="str">
        <f>data_6!C8</f>
        <v>Hiệu suất A</v>
      </c>
      <c r="E76" s="126" t="str">
        <f>data_6!D8</f>
        <v>MIDCAP</v>
      </c>
      <c r="F76" s="137">
        <f>data_6!F8</f>
        <v>2.2556390977443552E-2</v>
      </c>
      <c r="G76" s="137">
        <f>data_6!H8</f>
        <v>2.8720969403931513</v>
      </c>
      <c r="H76" s="127"/>
      <c r="I76" s="125" t="str">
        <f>data_6!A18</f>
        <v>HVA</v>
      </c>
      <c r="J76" s="126" t="str">
        <f>data_6!B18</f>
        <v>Công ty tài chính</v>
      </c>
      <c r="K76" s="126" t="str">
        <f>data_6!C18</f>
        <v>Hiệu suất A</v>
      </c>
      <c r="L76" s="31" t="str">
        <f>data_6!D18</f>
        <v>PENNY</v>
      </c>
      <c r="M76" s="137">
        <f>data_6!F18</f>
        <v>-5.7142870766775933E-2</v>
      </c>
      <c r="N76" s="137">
        <f>data_6!H18</f>
        <v>0.93391277905886516</v>
      </c>
    </row>
    <row r="77" spans="2:14" ht="24" customHeight="1" x14ac:dyDescent="0.25">
      <c r="B77" s="125" t="str">
        <f>data_6!A9</f>
        <v>VIG</v>
      </c>
      <c r="C77" s="126" t="str">
        <f>data_6!B9</f>
        <v>Chứng khoán</v>
      </c>
      <c r="D77" s="126" t="str">
        <f>data_6!C9</f>
        <v>Hiệu suất A</v>
      </c>
      <c r="E77" s="126" t="str">
        <f>data_6!D9</f>
        <v>PENNY</v>
      </c>
      <c r="F77" s="137">
        <f>data_6!F9</f>
        <v>1.5873000254767344E-2</v>
      </c>
      <c r="G77" s="137">
        <f>data_6!H9</f>
        <v>1.3044443748523145</v>
      </c>
      <c r="H77" s="127"/>
      <c r="I77" s="125" t="str">
        <f>data_6!A19</f>
        <v>BMC</v>
      </c>
      <c r="J77" s="126" t="str">
        <f>data_6!B19</f>
        <v>Khoáng sản</v>
      </c>
      <c r="K77" s="126" t="str">
        <f>data_6!C19</f>
        <v>Hiệu suất B</v>
      </c>
      <c r="L77" s="31" t="str">
        <f>data_6!D19</f>
        <v>PENNY</v>
      </c>
      <c r="M77" s="137">
        <f>data_6!F19</f>
        <v>-5.0347183819537289E-2</v>
      </c>
      <c r="N77" s="137">
        <f>data_6!H19</f>
        <v>1.0170062471928463</v>
      </c>
    </row>
    <row r="78" spans="2:14" ht="24" customHeight="1" x14ac:dyDescent="0.25">
      <c r="B78" s="125" t="str">
        <f>data_6!A10</f>
        <v>BSR</v>
      </c>
      <c r="C78" s="126" t="str">
        <f>data_6!B10</f>
        <v>Dầu khí</v>
      </c>
      <c r="D78" s="126" t="str">
        <f>data_6!C10</f>
        <v>Hiệu suất B</v>
      </c>
      <c r="E78" s="126" t="str">
        <f>data_6!D10</f>
        <v>LARGECAP</v>
      </c>
      <c r="F78" s="137">
        <f>data_6!F10</f>
        <v>1.728396945529509E-2</v>
      </c>
      <c r="G78" s="137">
        <f>data_6!H10</f>
        <v>3.4951512256712927</v>
      </c>
      <c r="H78" s="127"/>
      <c r="I78" s="125" t="str">
        <f>data_6!A20</f>
        <v>HNG</v>
      </c>
      <c r="J78" s="126" t="str">
        <f>data_6!B20</f>
        <v>Thực phẩm</v>
      </c>
      <c r="K78" s="126" t="str">
        <f>data_6!C20</f>
        <v>Hiệu suất C</v>
      </c>
      <c r="L78" s="31" t="str">
        <f>data_6!D20</f>
        <v>SMALLCAP</v>
      </c>
      <c r="M78" s="137">
        <f>data_6!F20</f>
        <v>-3.7974707229533333E-2</v>
      </c>
      <c r="N78" s="137">
        <f>data_6!H20</f>
        <v>1.5387495410929992</v>
      </c>
    </row>
    <row r="79" spans="2:14" ht="24" customHeight="1" x14ac:dyDescent="0.25">
      <c r="B79" s="125" t="str">
        <f>data_6!A11</f>
        <v>NVL</v>
      </c>
      <c r="C79" s="126" t="str">
        <f>data_6!B11</f>
        <v>Bất động sản</v>
      </c>
      <c r="D79" s="126" t="str">
        <f>data_6!C11</f>
        <v>Hiệu suất A</v>
      </c>
      <c r="E79" s="126" t="str">
        <f>data_6!D11</f>
        <v>MIDCAP</v>
      </c>
      <c r="F79" s="137">
        <f>data_6!F11</f>
        <v>4.4554434878115723E-2</v>
      </c>
      <c r="G79" s="137">
        <f>data_6!H11</f>
        <v>3.5950226851967013</v>
      </c>
      <c r="H79" s="127"/>
      <c r="I79" s="125" t="str">
        <f>data_6!A21</f>
        <v>FCN</v>
      </c>
      <c r="J79" s="126" t="str">
        <f>data_6!B21</f>
        <v>Xây dựng</v>
      </c>
      <c r="K79" s="126" t="str">
        <f>data_6!C21</f>
        <v>Hiệu suất A</v>
      </c>
      <c r="L79" s="31" t="str">
        <f>data_6!D21</f>
        <v>SMALLCAP</v>
      </c>
      <c r="M79" s="137">
        <f>data_6!F21</f>
        <v>-2.5316491606066638E-2</v>
      </c>
      <c r="N79" s="137">
        <f>data_6!H21</f>
        <v>2.0042919661986316</v>
      </c>
    </row>
    <row r="80" spans="2:14" x14ac:dyDescent="0.25">
      <c r="I80" s="76"/>
      <c r="J80" s="76"/>
      <c r="K80" s="76"/>
      <c r="L80" s="39"/>
      <c r="M80" s="76"/>
      <c r="N80" s="76"/>
    </row>
    <row r="81" spans="2:16" x14ac:dyDescent="0.25">
      <c r="B81" s="93" t="s">
        <v>132</v>
      </c>
      <c r="I81" s="76"/>
      <c r="J81" s="76"/>
      <c r="K81" s="76"/>
      <c r="L81" s="39"/>
      <c r="M81" s="76"/>
      <c r="N81" s="76"/>
    </row>
    <row r="82" spans="2:16" x14ac:dyDescent="0.25">
      <c r="B82" s="93" t="s">
        <v>121</v>
      </c>
      <c r="I82" s="76"/>
      <c r="J82" s="76"/>
      <c r="K82" s="76"/>
      <c r="L82" s="39"/>
      <c r="M82" s="76"/>
      <c r="N82" s="76"/>
    </row>
    <row r="83" spans="2:16" ht="16.5" thickBot="1" x14ac:dyDescent="0.3">
      <c r="B83" s="109"/>
      <c r="C83" s="110"/>
      <c r="D83" s="110"/>
      <c r="E83" s="110"/>
      <c r="F83" s="110"/>
      <c r="G83" s="110"/>
      <c r="H83" s="110"/>
      <c r="I83" s="111"/>
      <c r="J83" s="111"/>
      <c r="K83" s="111"/>
      <c r="L83" s="173"/>
      <c r="M83" s="111"/>
      <c r="N83" s="111"/>
      <c r="O83" s="110"/>
    </row>
    <row r="84" spans="2:16" ht="16.5" thickTop="1" x14ac:dyDescent="0.25">
      <c r="B84" s="93"/>
      <c r="I84" s="76"/>
      <c r="J84" s="76"/>
      <c r="K84" s="76"/>
      <c r="L84" s="39"/>
      <c r="M84" s="76"/>
      <c r="N84" s="76"/>
    </row>
    <row r="85" spans="2:16" s="1" customFormat="1" ht="36" customHeight="1" x14ac:dyDescent="0.25">
      <c r="B85" s="187" t="s">
        <v>77</v>
      </c>
      <c r="C85" s="187"/>
      <c r="D85" s="187"/>
      <c r="E85" s="187"/>
      <c r="G85" s="186" t="s">
        <v>51</v>
      </c>
      <c r="H85" s="186"/>
      <c r="I85" s="186"/>
      <c r="J85" s="186"/>
      <c r="K85" s="186"/>
      <c r="L85" s="186"/>
      <c r="M85" s="186"/>
      <c r="N85" s="186"/>
      <c r="O85" s="75"/>
      <c r="P85" s="75"/>
    </row>
    <row r="86" spans="2:16" s="1" customFormat="1" ht="132" customHeight="1" x14ac:dyDescent="0.25">
      <c r="B86" s="187"/>
      <c r="C86" s="187"/>
      <c r="D86" s="187"/>
      <c r="E86" s="187"/>
      <c r="G86" s="197" t="s">
        <v>102</v>
      </c>
      <c r="H86" s="197"/>
      <c r="I86" s="197"/>
      <c r="J86" s="197"/>
      <c r="K86" s="197"/>
      <c r="L86" s="197"/>
      <c r="M86" s="197"/>
      <c r="N86" s="197"/>
      <c r="O86" s="197"/>
      <c r="P86" s="23"/>
    </row>
  </sheetData>
  <mergeCells count="15">
    <mergeCell ref="B2:O2"/>
    <mergeCell ref="B86:E86"/>
    <mergeCell ref="G86:O86"/>
    <mergeCell ref="G85:N85"/>
    <mergeCell ref="B85:E85"/>
    <mergeCell ref="G5:I5"/>
    <mergeCell ref="G6:I6"/>
    <mergeCell ref="L5:O5"/>
    <mergeCell ref="L6:O6"/>
    <mergeCell ref="B22:C22"/>
    <mergeCell ref="B24:C24"/>
    <mergeCell ref="B25:C25"/>
    <mergeCell ref="D22:E22"/>
    <mergeCell ref="D24:E24"/>
    <mergeCell ref="D25:E25"/>
  </mergeCells>
  <conditionalFormatting sqref="B16:C16">
    <cfRule type="cellIs" dxfId="29" priority="35" operator="lessThan">
      <formula>0</formula>
    </cfRule>
    <cfRule type="cellIs" dxfId="28" priority="36" operator="greaterThanOrEqual">
      <formula>0</formula>
    </cfRule>
  </conditionalFormatting>
  <conditionalFormatting sqref="D35:D37">
    <cfRule type="cellIs" dxfId="27" priority="25" operator="lessThan">
      <formula>0</formula>
    </cfRule>
    <cfRule type="cellIs" dxfId="26" priority="26" operator="greaterThanOrEqual">
      <formula>0</formula>
    </cfRule>
  </conditionalFormatting>
  <conditionalFormatting sqref="D46:D48">
    <cfRule type="cellIs" dxfId="25" priority="19" operator="lessThan">
      <formula>0</formula>
    </cfRule>
    <cfRule type="cellIs" dxfId="24" priority="20" operator="greaterThanOrEqual">
      <formula>0</formula>
    </cfRule>
  </conditionalFormatting>
  <conditionalFormatting sqref="F70:F79">
    <cfRule type="cellIs" dxfId="23" priority="4" operator="lessThan">
      <formula>0</formula>
    </cfRule>
    <cfRule type="cellIs" dxfId="22" priority="5" operator="between">
      <formula>0</formula>
      <formula>0.06</formula>
    </cfRule>
    <cfRule type="cellIs" dxfId="21" priority="6" operator="greaterThan">
      <formula>0.06</formula>
    </cfRule>
  </conditionalFormatting>
  <conditionalFormatting sqref="G70:G79">
    <cfRule type="cellIs" dxfId="20" priority="11" operator="lessThan">
      <formula>0.8</formula>
    </cfRule>
    <cfRule type="cellIs" dxfId="19" priority="12" operator="between">
      <formula>0.8</formula>
      <formula>1.1</formula>
    </cfRule>
    <cfRule type="cellIs" dxfId="18" priority="13" operator="between">
      <formula>1.1</formula>
      <formula>1.5</formula>
    </cfRule>
    <cfRule type="cellIs" dxfId="17" priority="14" operator="greaterThan">
      <formula>1.5</formula>
    </cfRule>
  </conditionalFormatting>
  <conditionalFormatting sqref="G16:H16">
    <cfRule type="cellIs" dxfId="16" priority="17" operator="lessThan">
      <formula>0</formula>
    </cfRule>
    <cfRule type="cellIs" dxfId="15" priority="18" operator="greaterThanOrEqual">
      <formula>0</formula>
    </cfRule>
  </conditionalFormatting>
  <conditionalFormatting sqref="L16:M16">
    <cfRule type="cellIs" dxfId="14" priority="15" operator="lessThan">
      <formula>0</formula>
    </cfRule>
    <cfRule type="cellIs" dxfId="13" priority="16" operator="greaterThanOrEqual">
      <formula>0</formula>
    </cfRule>
  </conditionalFormatting>
  <conditionalFormatting sqref="M70:M79">
    <cfRule type="cellIs" dxfId="12" priority="1" operator="lessThan">
      <formula>0</formula>
    </cfRule>
    <cfRule type="cellIs" dxfId="11" priority="2" operator="between">
      <formula>0</formula>
      <formula>0.06</formula>
    </cfRule>
    <cfRule type="cellIs" dxfId="10" priority="3" operator="greaterThan">
      <formula>0.06</formula>
    </cfRule>
  </conditionalFormatting>
  <conditionalFormatting sqref="N70:N79">
    <cfRule type="cellIs" dxfId="9" priority="7" operator="lessThan">
      <formula>0.8</formula>
    </cfRule>
    <cfRule type="cellIs" dxfId="8" priority="8" operator="between">
      <formula>0.8</formula>
      <formula>1.1</formula>
    </cfRule>
    <cfRule type="cellIs" dxfId="7" priority="9" operator="between">
      <formula>1.1</formula>
      <formula>1.5</formula>
    </cfRule>
    <cfRule type="cellIs" dxfId="6" priority="10" operator="greaterThan">
      <formula>1.5</formula>
    </cfRule>
  </conditionalFormatting>
  <printOptions horizontalCentered="1"/>
  <pageMargins left="0" right="0" top="0" bottom="0" header="0" footer="0"/>
  <pageSetup paperSize="5" scale="4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6549-4905-4299-BBDB-1692E34E3403}">
  <dimension ref="A1:H46"/>
  <sheetViews>
    <sheetView workbookViewId="0">
      <selection activeCell="D21" sqref="D21"/>
    </sheetView>
  </sheetViews>
  <sheetFormatPr defaultRowHeight="15" x14ac:dyDescent="0.25"/>
  <cols>
    <col min="1" max="1" width="10.7109375" bestFit="1" customWidth="1"/>
    <col min="2" max="3" width="12" bestFit="1" customWidth="1"/>
    <col min="4" max="4" width="13.28515625" bestFit="1" customWidth="1"/>
    <col min="5" max="5" width="15.5703125" bestFit="1" customWidth="1"/>
    <col min="6" max="8" width="12.7109375" bestFit="1" customWidth="1"/>
  </cols>
  <sheetData>
    <row r="1" spans="1:8" x14ac:dyDescent="0.25">
      <c r="A1" t="s">
        <v>175</v>
      </c>
      <c r="B1" t="s">
        <v>176</v>
      </c>
      <c r="C1" t="s">
        <v>177</v>
      </c>
      <c r="D1" t="s">
        <v>178</v>
      </c>
      <c r="E1" t="s">
        <v>179</v>
      </c>
      <c r="F1" t="s">
        <v>180</v>
      </c>
      <c r="G1" t="s">
        <v>181</v>
      </c>
      <c r="H1" t="s">
        <v>182</v>
      </c>
    </row>
    <row r="2" spans="1:8" x14ac:dyDescent="0.25">
      <c r="A2" t="s">
        <v>183</v>
      </c>
      <c r="B2">
        <v>503.989990234375</v>
      </c>
      <c r="C2">
        <v>15737000</v>
      </c>
      <c r="D2">
        <v>-1.6441842197246759E-3</v>
      </c>
      <c r="E2">
        <v>-0.83001708984375</v>
      </c>
      <c r="F2">
        <v>3.2937234752170546E-3</v>
      </c>
      <c r="G2">
        <v>7.9148365848117297E-2</v>
      </c>
      <c r="H2">
        <v>4.3790506228858286E-2</v>
      </c>
    </row>
    <row r="3" spans="1:8" x14ac:dyDescent="0.25">
      <c r="A3" t="s">
        <v>184</v>
      </c>
      <c r="B3">
        <v>239.3699951171875</v>
      </c>
      <c r="C3">
        <v>30120024</v>
      </c>
      <c r="D3">
        <v>-8.3563526095287166E-5</v>
      </c>
      <c r="E3">
        <v>-2.00042724609375E-2</v>
      </c>
      <c r="F3">
        <v>3.676273726757709E-3</v>
      </c>
      <c r="G3">
        <v>6.6340769302556613E-2</v>
      </c>
      <c r="H3">
        <v>5.8695693192834582E-2</v>
      </c>
    </row>
    <row r="4" spans="1:8" x14ac:dyDescent="0.25">
      <c r="A4" t="s">
        <v>185</v>
      </c>
      <c r="B4">
        <v>99.550003051757813</v>
      </c>
      <c r="C4">
        <v>26982400</v>
      </c>
      <c r="D4">
        <v>-2.6048944313750155E-3</v>
      </c>
      <c r="E4">
        <v>-0.2599945068359375</v>
      </c>
      <c r="F4">
        <v>-6.6297941987174033E-3</v>
      </c>
      <c r="G4">
        <v>5.0627832858096022E-2</v>
      </c>
      <c r="H4">
        <v>7.1421400224919607E-2</v>
      </c>
    </row>
    <row r="5" spans="1:8" x14ac:dyDescent="0.25">
      <c r="A5" t="s">
        <v>83</v>
      </c>
      <c r="B5">
        <v>1351.9599609375</v>
      </c>
      <c r="C5">
        <v>93124096</v>
      </c>
      <c r="D5">
        <v>-8.5507943719214108E-3</v>
      </c>
      <c r="E5">
        <v>-11.6600341796875</v>
      </c>
      <c r="F5">
        <v>-9.2902592951350296E-3</v>
      </c>
      <c r="G5">
        <v>2.699784095284118E-2</v>
      </c>
      <c r="H5">
        <v>3.1901835948532478E-2</v>
      </c>
    </row>
    <row r="6" spans="1:8" x14ac:dyDescent="0.25">
      <c r="A6" t="s">
        <v>5</v>
      </c>
      <c r="B6">
        <v>1301.3599853515625</v>
      </c>
      <c r="C6">
        <v>301859264</v>
      </c>
      <c r="D6">
        <v>-4.9243487047834211E-3</v>
      </c>
      <c r="E6">
        <v>-6.4400634765625</v>
      </c>
      <c r="F6">
        <v>-2.4590223137397299E-3</v>
      </c>
      <c r="G6">
        <v>3.7138037590445164E-2</v>
      </c>
      <c r="H6">
        <v>3.9597059904184898E-2</v>
      </c>
    </row>
    <row r="7" spans="1:8" x14ac:dyDescent="0.25">
      <c r="A7" t="s">
        <v>186</v>
      </c>
      <c r="B7">
        <v>2165.31005859375</v>
      </c>
      <c r="C7">
        <v>286506048</v>
      </c>
      <c r="D7">
        <v>-6.7248229592110631E-3</v>
      </c>
      <c r="E7">
        <v>-14.659912109375</v>
      </c>
      <c r="F7">
        <v>-4.12408911378932E-3</v>
      </c>
      <c r="G7">
        <v>2.2306296798664128E-2</v>
      </c>
      <c r="H7">
        <v>3.9601718774488086E-2</v>
      </c>
    </row>
    <row r="8" spans="1:8" x14ac:dyDescent="0.25">
      <c r="A8" t="s">
        <v>84</v>
      </c>
      <c r="B8">
        <v>1348.4000244140625</v>
      </c>
      <c r="C8">
        <v>78423</v>
      </c>
      <c r="D8">
        <v>-1.1436932247754772E-2</v>
      </c>
      <c r="E8">
        <v>-15.5999755859375</v>
      </c>
      <c r="F8">
        <v>-1.3275010449396E-2</v>
      </c>
      <c r="G8">
        <v>2.2545256499288933E-2</v>
      </c>
      <c r="H8">
        <v>2.2545256499288933E-2</v>
      </c>
    </row>
    <row r="9" spans="1:8" x14ac:dyDescent="0.25">
      <c r="A9" t="s">
        <v>187</v>
      </c>
      <c r="B9">
        <v>1354</v>
      </c>
      <c r="C9">
        <v>12</v>
      </c>
      <c r="D9">
        <v>-7.7678263048378549E-3</v>
      </c>
      <c r="E9">
        <v>-10.5999755859375</v>
      </c>
      <c r="F9">
        <v>-9.2319054652880359E-3</v>
      </c>
      <c r="G9">
        <v>1.8685412723873706E-2</v>
      </c>
      <c r="H9">
        <v>2.4372230428360415E-2</v>
      </c>
    </row>
    <row r="10" spans="1:8" x14ac:dyDescent="0.25">
      <c r="A10" t="s">
        <v>188</v>
      </c>
      <c r="B10">
        <v>1351.800048828125</v>
      </c>
      <c r="C10">
        <v>170</v>
      </c>
      <c r="D10">
        <v>-9.3074028375779161E-3</v>
      </c>
      <c r="E10">
        <v>-12.699951171875</v>
      </c>
      <c r="F10">
        <v>-1.0208556191261904E-2</v>
      </c>
      <c r="G10">
        <v>2.1304962115581926E-2</v>
      </c>
      <c r="H10">
        <v>2.2932385619362783E-2</v>
      </c>
    </row>
    <row r="11" spans="1:8" x14ac:dyDescent="0.25">
      <c r="A11" t="s">
        <v>189</v>
      </c>
      <c r="B11">
        <v>1353.699951171875</v>
      </c>
      <c r="C11">
        <v>17</v>
      </c>
      <c r="D11">
        <v>-8.7867031039307042E-3</v>
      </c>
      <c r="E11">
        <v>-12</v>
      </c>
      <c r="F11">
        <v>-1.0563676844152717E-2</v>
      </c>
      <c r="G11">
        <v>1.7507536401518191E-2</v>
      </c>
      <c r="H11">
        <v>2.1422768003275167E-2</v>
      </c>
    </row>
    <row r="12" spans="1:8" x14ac:dyDescent="0.25">
      <c r="A12" t="s">
        <v>104</v>
      </c>
      <c r="B12">
        <v>107.25099945068359</v>
      </c>
      <c r="C12">
        <v>0</v>
      </c>
      <c r="D12">
        <v>1.0181796179539404E-2</v>
      </c>
      <c r="E12">
        <v>1.0810012817382813</v>
      </c>
      <c r="F12">
        <v>7.3752260609436758E-3</v>
      </c>
      <c r="G12">
        <v>-5.6782795758281122E-3</v>
      </c>
      <c r="H12">
        <v>1.3342530728745149E-2</v>
      </c>
    </row>
    <row r="13" spans="1:8" x14ac:dyDescent="0.25">
      <c r="A13" t="s">
        <v>190</v>
      </c>
      <c r="B13">
        <v>25535</v>
      </c>
      <c r="C13">
        <v>0</v>
      </c>
      <c r="D13">
        <v>5.8777429467093967E-4</v>
      </c>
      <c r="E13">
        <v>15</v>
      </c>
      <c r="F13">
        <v>1.3706677109849227E-3</v>
      </c>
      <c r="G13">
        <v>1.8601918934795379E-2</v>
      </c>
      <c r="H13">
        <v>5.2868611709418444E-3</v>
      </c>
    </row>
    <row r="14" spans="1:8" x14ac:dyDescent="0.25">
      <c r="A14" t="s">
        <v>191</v>
      </c>
      <c r="B14">
        <v>31.575000762939453</v>
      </c>
      <c r="C14">
        <v>5327</v>
      </c>
      <c r="D14">
        <v>-2.1021226668937576E-2</v>
      </c>
      <c r="E14">
        <v>-0.67799758911132813</v>
      </c>
      <c r="F14">
        <v>-5.5423593276806148E-2</v>
      </c>
      <c r="G14">
        <v>-3.4837638877025644E-2</v>
      </c>
      <c r="H14">
        <v>2.0269240903653736E-2</v>
      </c>
    </row>
    <row r="15" spans="1:8" x14ac:dyDescent="0.25">
      <c r="A15" t="s">
        <v>192</v>
      </c>
      <c r="B15">
        <v>4.5560002326965332</v>
      </c>
      <c r="C15">
        <v>3301</v>
      </c>
      <c r="D15">
        <v>3.0824342506412528E-3</v>
      </c>
      <c r="E15">
        <v>1.4000415802001953E-2</v>
      </c>
      <c r="F15">
        <v>4.6093907400866071E-3</v>
      </c>
      <c r="G15">
        <v>6.1567251461988305E-2</v>
      </c>
      <c r="H15">
        <v>0.10118534217721784</v>
      </c>
    </row>
    <row r="16" spans="1:8" x14ac:dyDescent="0.25">
      <c r="A16" t="s">
        <v>193</v>
      </c>
      <c r="B16">
        <v>73.339996337890625</v>
      </c>
      <c r="C16">
        <v>660</v>
      </c>
      <c r="D16">
        <v>2.7344401136335517E-3</v>
      </c>
      <c r="E16">
        <v>0.1999969482421875</v>
      </c>
      <c r="F16">
        <v>-4.3905118373172493E-2</v>
      </c>
      <c r="G16">
        <v>-4.9904606556660791E-2</v>
      </c>
      <c r="H16">
        <v>2.0179926389966733E-2</v>
      </c>
    </row>
    <row r="17" spans="1:8" x14ac:dyDescent="0.25">
      <c r="A17" t="s">
        <v>194</v>
      </c>
      <c r="B17">
        <v>70.169998168945313</v>
      </c>
      <c r="C17">
        <v>5713</v>
      </c>
      <c r="D17">
        <v>1.5337831706442984E-2</v>
      </c>
      <c r="E17">
        <v>1.05999755859375</v>
      </c>
      <c r="F17">
        <v>-3.4345214835361862E-2</v>
      </c>
      <c r="G17">
        <v>-4.3180830246021616E-2</v>
      </c>
      <c r="H17">
        <v>2.8644642429611577E-2</v>
      </c>
    </row>
    <row r="18" spans="1:8" x14ac:dyDescent="0.25">
      <c r="A18" t="s">
        <v>195</v>
      </c>
      <c r="B18">
        <v>3.9389998912811279</v>
      </c>
      <c r="C18">
        <v>3045</v>
      </c>
      <c r="D18">
        <v>-4.6247026117975265E-2</v>
      </c>
      <c r="E18">
        <v>-0.19100022315979004</v>
      </c>
      <c r="F18">
        <v>-5.9659787149522713E-2</v>
      </c>
      <c r="G18">
        <v>0.21782173783119468</v>
      </c>
      <c r="H18">
        <v>0.18583394118269783</v>
      </c>
    </row>
    <row r="19" spans="1:8" x14ac:dyDescent="0.25">
      <c r="A19" t="s">
        <v>196</v>
      </c>
      <c r="B19">
        <v>2868.338134765625</v>
      </c>
      <c r="C19">
        <v>5932564</v>
      </c>
      <c r="D19">
        <v>-2.9270479342501377E-3</v>
      </c>
      <c r="E19">
        <v>-8.42041015625</v>
      </c>
      <c r="F19">
        <v>-2.8295184332105143E-2</v>
      </c>
      <c r="G19">
        <v>6.8467073797785338E-4</v>
      </c>
      <c r="H19">
        <v>8.5852382299235669E-2</v>
      </c>
    </row>
    <row r="20" spans="1:8" x14ac:dyDescent="0.25">
      <c r="A20" t="s">
        <v>215</v>
      </c>
      <c r="B20">
        <v>5861.56982421875</v>
      </c>
      <c r="C20">
        <v>3331939072</v>
      </c>
      <c r="D20">
        <v>-1.5864553655509872E-2</v>
      </c>
      <c r="E20">
        <v>-94.490234375</v>
      </c>
      <c r="F20">
        <v>-2.5856564561857871E-2</v>
      </c>
      <c r="G20">
        <v>-3.57583555159963E-2</v>
      </c>
      <c r="H20">
        <v>-2.914066772488139E-2</v>
      </c>
    </row>
    <row r="21" spans="1:8" x14ac:dyDescent="0.25">
      <c r="A21" t="s">
        <v>216</v>
      </c>
      <c r="B21">
        <v>43239.5</v>
      </c>
      <c r="C21">
        <v>739625664</v>
      </c>
      <c r="D21">
        <v>-4.4579134281432786E-3</v>
      </c>
      <c r="E21">
        <v>-193.62109375</v>
      </c>
      <c r="F21">
        <v>-4.3598915632696959E-3</v>
      </c>
      <c r="G21">
        <v>-3.7989081886932084E-2</v>
      </c>
      <c r="H21">
        <v>-3.8648653141225037E-2</v>
      </c>
    </row>
    <row r="22" spans="1:8" x14ac:dyDescent="0.25">
      <c r="A22" t="s">
        <v>217</v>
      </c>
      <c r="B22">
        <v>18544.41796875</v>
      </c>
      <c r="C22">
        <v>6826378752</v>
      </c>
      <c r="D22">
        <v>-2.7829009981533925E-2</v>
      </c>
      <c r="E22">
        <v>-530.845703125</v>
      </c>
      <c r="F22">
        <v>-5.2823868199894215E-2</v>
      </c>
      <c r="G22">
        <v>-6.133015515324166E-2</v>
      </c>
      <c r="H22">
        <v>-3.6331792901797645E-2</v>
      </c>
    </row>
    <row r="23" spans="1:8" x14ac:dyDescent="0.25">
      <c r="A23" t="s">
        <v>218</v>
      </c>
      <c r="B23">
        <v>19808.150390625</v>
      </c>
      <c r="C23">
        <v>0</v>
      </c>
      <c r="D23">
        <v>-6.2559654637313056E-3</v>
      </c>
      <c r="E23">
        <v>-124.69921875</v>
      </c>
      <c r="F23">
        <v>-3.7047762753120187E-3</v>
      </c>
      <c r="G23">
        <v>-1.8076918108894766E-2</v>
      </c>
      <c r="H23">
        <v>-2.3419080667650517E-2</v>
      </c>
    </row>
    <row r="24" spans="1:8" x14ac:dyDescent="0.25">
      <c r="A24" t="s">
        <v>219</v>
      </c>
      <c r="B24">
        <v>37182.08984375</v>
      </c>
      <c r="C24">
        <v>0</v>
      </c>
      <c r="D24">
        <v>-2.8076045736084243E-2</v>
      </c>
      <c r="E24">
        <v>-1074.08203125</v>
      </c>
      <c r="F24">
        <v>-4.2893004917206969E-2</v>
      </c>
      <c r="G24">
        <v>-6.2715111389629694E-2</v>
      </c>
      <c r="H24">
        <v>-3.1385238293596282E-2</v>
      </c>
    </row>
    <row r="25" spans="1:8" x14ac:dyDescent="0.25">
      <c r="A25" t="s">
        <v>220</v>
      </c>
      <c r="B25">
        <v>8756.2099609375</v>
      </c>
      <c r="C25">
        <v>0</v>
      </c>
      <c r="D25">
        <v>2.8345775060214518E-3</v>
      </c>
      <c r="E25">
        <v>24.75</v>
      </c>
      <c r="F25">
        <v>1.1059561634772822E-2</v>
      </c>
      <c r="G25">
        <v>9.3933334589882019E-3</v>
      </c>
      <c r="H25">
        <v>4.5317502901679491E-2</v>
      </c>
    </row>
    <row r="26" spans="1:8" x14ac:dyDescent="0.25">
      <c r="A26" t="s">
        <v>221</v>
      </c>
      <c r="B26">
        <v>23204.26953125</v>
      </c>
      <c r="C26">
        <v>0</v>
      </c>
      <c r="D26">
        <v>-2.167186384715647E-2</v>
      </c>
      <c r="E26">
        <v>-514.01953125</v>
      </c>
      <c r="F26">
        <v>-5.91873161812052E-3</v>
      </c>
      <c r="G26">
        <v>0.12872673115619043</v>
      </c>
      <c r="H26">
        <v>0.16292950532911424</v>
      </c>
    </row>
    <row r="27" spans="1:8" x14ac:dyDescent="0.25">
      <c r="A27" t="s">
        <v>222</v>
      </c>
      <c r="B27">
        <v>3357.650390625</v>
      </c>
      <c r="C27">
        <v>1400017664</v>
      </c>
      <c r="D27">
        <v>-8.9761825308198873E-3</v>
      </c>
      <c r="E27">
        <v>-30.411865234375</v>
      </c>
      <c r="F27">
        <v>-4.5797493713342369E-3</v>
      </c>
      <c r="G27">
        <v>3.1279139232524601E-2</v>
      </c>
      <c r="H27">
        <v>1.8451114729247632E-2</v>
      </c>
    </row>
    <row r="28" spans="1:8" x14ac:dyDescent="0.25">
      <c r="A28" t="s">
        <v>223</v>
      </c>
      <c r="B28">
        <v>5472.56005859375</v>
      </c>
      <c r="C28">
        <v>0</v>
      </c>
      <c r="D28">
        <v>-1.0027184099668962E-2</v>
      </c>
      <c r="E28">
        <v>-55.43017578125</v>
      </c>
      <c r="F28">
        <v>-4.1845846148437835E-4</v>
      </c>
      <c r="G28">
        <v>3.3931092471914434E-2</v>
      </c>
      <c r="H28">
        <v>0.10855071239207184</v>
      </c>
    </row>
    <row r="29" spans="1:8" x14ac:dyDescent="0.25">
      <c r="A29" t="s">
        <v>197</v>
      </c>
      <c r="B29">
        <v>0.62151563167572021</v>
      </c>
      <c r="C29">
        <v>0</v>
      </c>
      <c r="D29">
        <v>-2.958432210690809E-3</v>
      </c>
      <c r="E29">
        <v>-1.8441677093505859E-3</v>
      </c>
      <c r="F29">
        <v>-2.0085061313079838E-2</v>
      </c>
      <c r="G29">
        <v>-9.3914993542912641E-3</v>
      </c>
      <c r="H29">
        <v>-1.4377640544025673E-3</v>
      </c>
    </row>
    <row r="30" spans="1:8" x14ac:dyDescent="0.25">
      <c r="A30" t="s">
        <v>198</v>
      </c>
      <c r="B30">
        <v>1.0391769409179688</v>
      </c>
      <c r="C30">
        <v>0</v>
      </c>
      <c r="D30">
        <v>-7.2745246970462585E-4</v>
      </c>
      <c r="E30">
        <v>-7.5650215148925781E-4</v>
      </c>
      <c r="F30">
        <v>-6.9059639005337467E-3</v>
      </c>
      <c r="G30">
        <v>-9.3618995352661761E-4</v>
      </c>
      <c r="H30">
        <v>-1.2308012804040909E-2</v>
      </c>
    </row>
    <row r="31" spans="1:8" x14ac:dyDescent="0.25">
      <c r="A31" t="s">
        <v>199</v>
      </c>
      <c r="B31">
        <v>1.2587800025939941</v>
      </c>
      <c r="C31">
        <v>0</v>
      </c>
      <c r="D31">
        <v>-1.1203021779344624E-3</v>
      </c>
      <c r="E31">
        <v>-1.4117956161499023E-3</v>
      </c>
      <c r="F31">
        <v>-2.3088406816591683E-3</v>
      </c>
      <c r="G31">
        <v>1.1939964081333316E-2</v>
      </c>
      <c r="H31">
        <v>1.3827474484374698E-3</v>
      </c>
    </row>
    <row r="32" spans="1:8" x14ac:dyDescent="0.25">
      <c r="A32" t="s">
        <v>200</v>
      </c>
      <c r="B32">
        <v>0.56056952476501465</v>
      </c>
      <c r="C32">
        <v>0</v>
      </c>
      <c r="D32">
        <v>-4.0921528595512235E-3</v>
      </c>
      <c r="E32">
        <v>-2.3033618927001953E-3</v>
      </c>
      <c r="F32">
        <v>-2.1765278056004617E-2</v>
      </c>
      <c r="G32">
        <v>-7.5115930212627689E-3</v>
      </c>
      <c r="H32">
        <v>-5.0707107309929953E-3</v>
      </c>
    </row>
    <row r="33" spans="1:8" x14ac:dyDescent="0.25">
      <c r="A33" t="s">
        <v>201</v>
      </c>
      <c r="B33">
        <v>1.4442000389099121</v>
      </c>
      <c r="C33">
        <v>0</v>
      </c>
      <c r="D33">
        <v>2.7709266057840409E-4</v>
      </c>
      <c r="E33">
        <v>4.0006637573242188E-4</v>
      </c>
      <c r="F33">
        <v>1.1445808392822415E-2</v>
      </c>
      <c r="G33">
        <v>7.5474451638933709E-3</v>
      </c>
      <c r="H33">
        <v>2.4234764207960689E-3</v>
      </c>
    </row>
    <row r="34" spans="1:8" x14ac:dyDescent="0.25">
      <c r="A34" t="s">
        <v>202</v>
      </c>
      <c r="B34">
        <v>0.89897000789642334</v>
      </c>
      <c r="C34">
        <v>0</v>
      </c>
      <c r="D34">
        <v>-9.3353957361885787E-4</v>
      </c>
      <c r="E34">
        <v>-8.4000825881958008E-4</v>
      </c>
      <c r="F34">
        <v>1.8020563824382814E-3</v>
      </c>
      <c r="G34">
        <v>-6.8967991038981413E-3</v>
      </c>
      <c r="H34">
        <v>5.450791243248504E-4</v>
      </c>
    </row>
    <row r="35" spans="1:8" x14ac:dyDescent="0.25">
      <c r="A35" t="s">
        <v>203</v>
      </c>
      <c r="B35">
        <v>149.5260009765625</v>
      </c>
      <c r="C35">
        <v>0</v>
      </c>
      <c r="D35">
        <v>-2.0289718399321144E-3</v>
      </c>
      <c r="E35">
        <v>-0.3040008544921875</v>
      </c>
      <c r="F35">
        <v>-2.5212932794630165E-3</v>
      </c>
      <c r="G35">
        <v>-2.0872638717562089E-2</v>
      </c>
      <c r="H35">
        <v>-2.6249635689601827E-2</v>
      </c>
    </row>
    <row r="36" spans="1:8" x14ac:dyDescent="0.25">
      <c r="A36" t="s">
        <v>204</v>
      </c>
      <c r="B36">
        <v>80885.96875</v>
      </c>
      <c r="C36">
        <v>62756560896</v>
      </c>
      <c r="D36">
        <v>-4.4513875141949155E-2</v>
      </c>
      <c r="E36">
        <v>-3768.2890625</v>
      </c>
      <c r="F36">
        <v>-0.13029676036982618</v>
      </c>
      <c r="G36">
        <v>-0.19303091041361856</v>
      </c>
      <c r="H36">
        <v>-0.15362039383375747</v>
      </c>
    </row>
    <row r="37" spans="1:8" x14ac:dyDescent="0.25">
      <c r="A37" t="s">
        <v>205</v>
      </c>
      <c r="B37">
        <v>282.62078857421875</v>
      </c>
      <c r="C37">
        <v>350885088</v>
      </c>
      <c r="D37">
        <v>-4.803953101988756E-2</v>
      </c>
      <c r="E37">
        <v>-14.262115478515625</v>
      </c>
      <c r="F37">
        <v>-3.177266011857572E-2</v>
      </c>
      <c r="G37">
        <v>-0.14953992681934988</v>
      </c>
      <c r="H37">
        <v>-0.53514953917095476</v>
      </c>
    </row>
    <row r="38" spans="1:8" x14ac:dyDescent="0.25">
      <c r="A38" t="s">
        <v>206</v>
      </c>
      <c r="B38">
        <v>123.75157165527344</v>
      </c>
      <c r="C38">
        <v>1847123200</v>
      </c>
      <c r="D38">
        <v>-2.375501931771884E-2</v>
      </c>
      <c r="E38">
        <v>-3.0112533569335938</v>
      </c>
      <c r="F38">
        <v>7.505132744846818E-2</v>
      </c>
      <c r="G38">
        <v>0.13165356441402123</v>
      </c>
      <c r="H38">
        <v>0.17000565831868406</v>
      </c>
    </row>
    <row r="39" spans="1:8" x14ac:dyDescent="0.25">
      <c r="A39" t="s">
        <v>207</v>
      </c>
      <c r="B39">
        <v>2.0372486114501953</v>
      </c>
      <c r="C39">
        <v>5880193024</v>
      </c>
      <c r="D39">
        <v>-7.3161419364075941E-2</v>
      </c>
      <c r="E39">
        <v>-0.16081333160400391</v>
      </c>
      <c r="F39">
        <v>-0.11712928504220091</v>
      </c>
      <c r="G39">
        <v>-0.17654537709307605</v>
      </c>
      <c r="H39">
        <v>-1.892299914334265E-2</v>
      </c>
    </row>
    <row r="40" spans="1:8" x14ac:dyDescent="0.25">
      <c r="A40" t="s">
        <v>208</v>
      </c>
      <c r="B40">
        <v>2160.268310546875</v>
      </c>
      <c r="C40">
        <v>28360265728</v>
      </c>
      <c r="D40">
        <v>-6.2528479994422903E-2</v>
      </c>
      <c r="E40">
        <v>-144.087890625</v>
      </c>
      <c r="F40">
        <v>-0.16179257879818396</v>
      </c>
      <c r="G40">
        <v>-0.21681651008384623</v>
      </c>
      <c r="H40">
        <v>-0.54044077053416872</v>
      </c>
    </row>
    <row r="41" spans="1:8" x14ac:dyDescent="0.25">
      <c r="A41" t="s">
        <v>209</v>
      </c>
      <c r="B41">
        <v>4.2849998474121094</v>
      </c>
      <c r="C41">
        <v>0</v>
      </c>
      <c r="D41">
        <v>8.4725286699880442E-3</v>
      </c>
      <c r="E41">
        <v>3.5999774932861328E-2</v>
      </c>
      <c r="F41">
        <v>-3.1505305411706895E-2</v>
      </c>
      <c r="G41">
        <v>-5.297555299758655E-2</v>
      </c>
      <c r="H41">
        <v>2.4970799982551209E-2</v>
      </c>
    </row>
    <row r="42" spans="1:8" x14ac:dyDescent="0.25">
      <c r="A42" t="s">
        <v>210</v>
      </c>
      <c r="B42">
        <v>5.2779998779296875</v>
      </c>
      <c r="C42">
        <v>0</v>
      </c>
      <c r="D42">
        <v>8.021355310341205E-3</v>
      </c>
      <c r="E42">
        <v>4.199981689453125E-2</v>
      </c>
      <c r="F42">
        <v>3.9219360275687412E-2</v>
      </c>
      <c r="G42">
        <v>7.7112556700077189E-2</v>
      </c>
      <c r="H42">
        <v>4.2061320645621986E-2</v>
      </c>
    </row>
    <row r="43" spans="1:8" x14ac:dyDescent="0.25">
      <c r="A43" t="s">
        <v>211</v>
      </c>
      <c r="B43">
        <v>4.1029996871948242</v>
      </c>
      <c r="C43">
        <v>0</v>
      </c>
      <c r="D43">
        <v>6.3771266006704685E-3</v>
      </c>
      <c r="E43">
        <v>2.5999546051025391E-2</v>
      </c>
      <c r="F43">
        <v>-3.7777406400798456E-2</v>
      </c>
      <c r="G43">
        <v>-5.0694662189378861E-2</v>
      </c>
      <c r="H43">
        <v>1.1698723498811219E-2</v>
      </c>
    </row>
    <row r="44" spans="1:8" x14ac:dyDescent="0.25">
      <c r="A44" t="s">
        <v>212</v>
      </c>
      <c r="B44">
        <v>3.3080000877380371</v>
      </c>
      <c r="C44">
        <v>0</v>
      </c>
      <c r="D44">
        <v>2.1618336465614618E-2</v>
      </c>
      <c r="E44">
        <v>7.0000171661376953E-2</v>
      </c>
      <c r="F44">
        <v>4.9879140234373814E-2</v>
      </c>
      <c r="G44">
        <v>-1.5114497852863453E-3</v>
      </c>
      <c r="H44">
        <v>-0.38603383208557585</v>
      </c>
    </row>
    <row r="45" spans="1:8" x14ac:dyDescent="0.25">
      <c r="A45" t="s">
        <v>213</v>
      </c>
      <c r="B45">
        <v>2.687000036239624</v>
      </c>
      <c r="C45">
        <v>0</v>
      </c>
      <c r="D45">
        <v>8.6336342383395159E-3</v>
      </c>
      <c r="E45">
        <v>2.3000001907348633E-2</v>
      </c>
      <c r="F45">
        <v>1.1909216381938217E-2</v>
      </c>
      <c r="G45">
        <v>0</v>
      </c>
      <c r="H45">
        <v>-0.5091178911979003</v>
      </c>
    </row>
    <row r="46" spans="1:8" x14ac:dyDescent="0.25">
      <c r="A46" t="s">
        <v>214</v>
      </c>
      <c r="B46">
        <v>2.7279999256134033</v>
      </c>
      <c r="C46">
        <v>0</v>
      </c>
      <c r="D46">
        <v>1.6393409129832559E-2</v>
      </c>
      <c r="E46">
        <v>4.3999910354614258E-2</v>
      </c>
      <c r="F46">
        <v>4.3255144331078119E-2</v>
      </c>
      <c r="G46">
        <v>-5.4985723288837563E-3</v>
      </c>
      <c r="H46">
        <v>-0.50549852863046263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CFCF-7C2B-4D0E-B484-05E97069B4D3}">
  <dimension ref="A1:B10"/>
  <sheetViews>
    <sheetView workbookViewId="0">
      <selection activeCell="A3" sqref="A3"/>
    </sheetView>
  </sheetViews>
  <sheetFormatPr defaultRowHeight="15" x14ac:dyDescent="0.25"/>
  <cols>
    <col min="1" max="1" width="15" bestFit="1" customWidth="1"/>
    <col min="2" max="2" width="12.7109375" bestFit="1" customWidth="1"/>
  </cols>
  <sheetData>
    <row r="1" spans="1:2" x14ac:dyDescent="0.25">
      <c r="A1" t="s">
        <v>175</v>
      </c>
      <c r="B1" t="s">
        <v>224</v>
      </c>
    </row>
    <row r="2" spans="1:2" x14ac:dyDescent="0.25">
      <c r="A2" t="s">
        <v>225</v>
      </c>
      <c r="B2">
        <v>39432</v>
      </c>
    </row>
    <row r="3" spans="1:2" x14ac:dyDescent="0.25">
      <c r="A3" t="s">
        <v>177</v>
      </c>
      <c r="B3">
        <v>78423</v>
      </c>
    </row>
    <row r="4" spans="1:2" x14ac:dyDescent="0.25">
      <c r="A4" t="s">
        <v>226</v>
      </c>
      <c r="B4">
        <v>-3.5599365234375</v>
      </c>
    </row>
    <row r="5" spans="1:2" x14ac:dyDescent="0.25">
      <c r="A5" t="s">
        <v>176</v>
      </c>
      <c r="B5">
        <v>1348.4000244140625</v>
      </c>
    </row>
    <row r="6" spans="1:2" x14ac:dyDescent="0.25">
      <c r="A6" t="s">
        <v>227</v>
      </c>
      <c r="B6">
        <v>1331</v>
      </c>
    </row>
    <row r="7" spans="1:2" x14ac:dyDescent="0.25">
      <c r="A7" t="s">
        <v>228</v>
      </c>
      <c r="B7">
        <v>1350.0999755859375</v>
      </c>
    </row>
    <row r="8" spans="1:2" x14ac:dyDescent="0.25">
      <c r="A8" t="s">
        <v>229</v>
      </c>
      <c r="B8">
        <v>1367</v>
      </c>
    </row>
    <row r="9" spans="1:2" x14ac:dyDescent="0.25">
      <c r="A9" t="s">
        <v>230</v>
      </c>
      <c r="B9">
        <v>1346.5999755859375</v>
      </c>
    </row>
    <row r="10" spans="1:2" x14ac:dyDescent="0.25">
      <c r="A10" t="s">
        <v>231</v>
      </c>
      <c r="B10">
        <v>1356.7999877929688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0270-215F-4334-94D5-ECDA9D52AF03}">
  <dimension ref="A1:D4"/>
  <sheetViews>
    <sheetView workbookViewId="0">
      <selection activeCell="P21" sqref="P21"/>
    </sheetView>
  </sheetViews>
  <sheetFormatPr defaultRowHeight="15" x14ac:dyDescent="0.25"/>
  <cols>
    <col min="1" max="1" width="9.85546875" bestFit="1" customWidth="1"/>
    <col min="2" max="2" width="8.28515625" bestFit="1" customWidth="1"/>
    <col min="3" max="3" width="10" bestFit="1" customWidth="1"/>
    <col min="4" max="4" width="12" bestFit="1" customWidth="1"/>
  </cols>
  <sheetData>
    <row r="1" spans="1:4" x14ac:dyDescent="0.25">
      <c r="A1" t="s">
        <v>276</v>
      </c>
      <c r="B1" t="s">
        <v>277</v>
      </c>
      <c r="C1" t="s">
        <v>177</v>
      </c>
      <c r="D1" t="s">
        <v>224</v>
      </c>
    </row>
    <row r="2" spans="1:4" x14ac:dyDescent="0.25">
      <c r="A2" t="s">
        <v>278</v>
      </c>
      <c r="B2">
        <v>80</v>
      </c>
      <c r="C2">
        <v>116359000</v>
      </c>
      <c r="D2">
        <v>2476.7431007355444</v>
      </c>
    </row>
    <row r="3" spans="1:4" x14ac:dyDescent="0.25">
      <c r="A3" t="s">
        <v>279</v>
      </c>
      <c r="B3">
        <v>196</v>
      </c>
      <c r="C3">
        <v>156573200</v>
      </c>
      <c r="D3">
        <v>3706.8422383093834</v>
      </c>
    </row>
    <row r="4" spans="1:4" x14ac:dyDescent="0.25">
      <c r="A4" t="s">
        <v>280</v>
      </c>
      <c r="B4">
        <v>56</v>
      </c>
      <c r="C4">
        <v>39877700</v>
      </c>
      <c r="D4">
        <v>609.07959063348767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5 b d 5 3 d - d d f 6 - 4 5 6 d - a 3 a 5 - 4 d 9 a b f 5 e b 9 a d "   x m l n s = " h t t p : / / s c h e m a s . m i c r o s o f t . c o m / D a t a M a s h u p " > A A A A A B Y E A A B Q S w M E F A A C A A g A c F R c W m F r I S 2 l A A A A + A A A A B I A H A B D b 2 5 m a W c v U G F j a 2 F n Z S 5 4 b W w g o h g A K K A U A A A A A A A A A A A A A A A A A A A A A A A A A A A A h Y + 9 D o I w H M R f h X S n H z A I p J T B V R I T E + P a l A q N 8 M f Q Y n k 3 B x / J V x C j q J v j 3 f 2 S u 7 t f b 7 y Y u j a 4 6 M G a H n L E M E W B B t V X B u o c j e 4 Y J q g Q f C v V S d Y 6 m G G w 2 W S r H D X O n T N C v P f Y x 7 g f a h J R y s i h 3 O x U o z u J P r D 5 D 4 c G r J O g N B J 8 / x o j I s z i F L N k l W L K y e L y 0 s C X i O b B z / T H 5 O u x d e O g h Y Z w 7 u B k 0 Z y 8 X 4 g H U E s D B B Q A A g A I A H B U 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V F x a S N M t 9 w 8 B A A B B C A A A E w A c A E Z v c m 1 1 b G F z L 1 N l Y 3 R p b 2 4 x L m 0 g o h g A K K A U A A A A A A A A A A A A A A A A A A A A A A A A A A A A r d I 9 a 8 M w E A b g 3 e D / I D S 1 Y I w + b Y u Q r U t n j y E Y 2 R Y k k M Q k V q f S / 1 6 1 h g 5 V O G 4 4 L R L 6 O B 7 u 1 R q m e F 5 u r N 9 m u S u L s l h P / h F m N v v o B 8 n 2 7 B J i W b A 0 + u X j M Y W 0 0 9 8 v 9 V s 6 H v 0 a X r g 0 t V K 2 l k 7 V W v C K 8 S m u w z z y 1 2 p 7 N o / L 8 F d s q / F 5 6 K d T u P o 9 T 4 e 8 e o / h m p a / d / j x 6 / B T + 1 g W 5 9 v / A p l P U f o U w q c g n 8 r 7 J 0 g b K D A d F G A L R W 6 k D R m V M h z z k 3 9 I G r T E J C 3 B q O W T r D W p U W O M G j T q z E h K x A h B Y O 4 z l D 6 D 8 B n I Z z K f p f R Z h M 9 C P p v 5 G k p f g / A 1 k K / J f C 2 l r 0 X 4 W s j X Z r 6 O 0 t c h f B 3 k 6 z K f o / Q 5 h M 9 B P r f 7 B l B L A Q I t A B Q A A g A I A H B U X F p h a y E t p Q A A A P g A A A A S A A A A A A A A A A A A A A A A A A A A A A B D b 2 5 m a W c v U G F j a 2 F n Z S 5 4 b W x Q S w E C L Q A U A A I A C A B w V F x a D 8 r p q 6 Q A A A D p A A A A E w A A A A A A A A A A A A A A A A D x A A A A W 0 N v b n R l b n R f V H l w Z X N d L n h t b F B L A Q I t A B Q A A g A I A H B U X F p I 0 y 3 3 D w E A A E E I A A A T A A A A A A A A A A A A A A A A A O I B A A B G b 3 J t d W x h c y 9 T Z W N 0 a W 9 u M S 5 t U E s F B g A A A A A D A A M A w g A A A D 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2 U A A A A A A A A S 5 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M T w v S X R l b V B h d G g + P C 9 J d G V t T G 9 j Y X R p b 2 4 + P F N 0 Y W J s Z U V u d H J p Z X M + P E V u d H J 5 I F R 5 c G U 9 I k l z U H J p d m F 0 Z S I g V m F s d W U 9 I m w w I i A v P j x F b n R y e S B U e X B l P S J R d W V y e U l E I i B W Y W x 1 Z T 0 i c z E 1 N z N j N G F k L T B h M z k t N G J k Z S 1 h O T g y L W V j M 2 F m M j B m N W R k 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8 x I i A v P j x F b n R y e S B U e X B l P S J G a W x s Z W R D b 2 1 w b G V 0 Z V J l c 3 V s d F R v V 2 9 y a 3 N o Z W V 0 I i B W Y W x 1 Z T 0 i b D E i I C 8 + P E V u d H J 5 I F R 5 c G U 9 I k Z p b G x T d G F 0 d X M i I F Z h b H V l P S J z Q 2 9 t c G x l d G U i I C 8 + P E V u d H J 5 I F R 5 c G U 9 I k Z p b G x D b 2 x 1 b W 5 O Y W 1 l c y I g V m F s d W U 9 I n N b J n F 1 b 3 Q 7 a W 5 k Z X g m c X V v d D s s J n F 1 b 3 Q 7 Y 2 x v c 2 U m c X V v d D s s J n F 1 b 3 Q 7 d m 9 s d W 1 l J n F 1 b 3 Q 7 L C Z x d W 9 0 O 3 B j d F 9 j a G F u Z 2 U m c X V v d D s s J n F 1 b 3 Q 7 d m F s d W V f Y 2 h h b m d l J n F 1 b 3 Q 7 L C Z x d W 9 0 O 3 B j d F 8 1 J n F 1 b 3 Q 7 L C Z x d W 9 0 O 3 B j d F 8 y M C Z x d W 9 0 O y w m c X V v d D t w Y 3 R f N j A m c X V v d D t d I i A v P j x F b n R y e S B U e X B l P S J G a W x s Q 2 9 s d W 1 u V H l w Z X M i I F Z h b H V l P S J z Q m d V R k J R V U Z C U V U 9 I i A v P j x F b n R y e S B U e X B l P S J G a W x s T G F z d F V w Z G F 0 Z W Q i I F Z h b H V l P S J k M j A y N S 0 w M i 0 y O F Q w M z o z N T o z M i 4 1 M T Y w O T Y 1 W i I g L z 4 8 R W 5 0 c n k g V H l w Z T 0 i R m l s b E V y c m 9 y Q 2 9 1 b n Q i I F Z h b H V l P S J s M C I g L z 4 8 R W 5 0 c n k g V H l w Z T 0 i R m l s b E V y c m 9 y Q 2 9 k Z S I g V m F s d W U 9 I n N V b m t u b 3 d u I i A v P j x F b n R y e S B U e X B l P S J G a W x s Q 2 9 1 b n Q i I F Z h b H V l P S J s N D U i I C 8 + P E V u d H J 5 I F R 5 c G U 9 I l J l b G F 0 a W 9 u c 2 h p c E l u Z m 9 D b 2 5 0 Y W l u Z X I i I F Z h b H V l P S J z e y Z x d W 9 0 O 2 N v b H V t b k N v d W 5 0 J n F 1 b 3 Q 7 O j g s J n F 1 b 3 Q 7 a 2 V 5 Q 2 9 s d W 1 u T m F t Z X M m c X V v d D s 6 W 1 0 s J n F 1 b 3 Q 7 c X V l c n l S Z W x h d G l v b n N o a X B z J n F 1 b 3 Q 7 O l t d L C Z x d W 9 0 O 2 N v b H V t b k l k Z W 5 0 a X R p Z X M m c X V v d D s 6 W y Z x d W 9 0 O 1 N l c n Z l c i 5 E Y X R h Y m F z Z V x c L z I v U 1 F M L z E 0 L j I y N S 4 x O T I u M z A 7 Y 3 R z X 2 R i L 2 R i b y 9 k Y X R h X z E u e 2 l u Z G V 4 L D B 9 J n F 1 b 3 Q 7 L C Z x d W 9 0 O 1 N l c n Z l c i 5 E Y X R h Y m F z Z V x c L z I v U 1 F M L z E 0 L j I y N S 4 x O T I u M z A 7 Y 3 R z X 2 R i L 2 R i b y 9 k Y X R h X z E u e 2 N s b 3 N l L D F 9 J n F 1 b 3 Q 7 L C Z x d W 9 0 O 1 N l c n Z l c i 5 E Y X R h Y m F z Z V x c L z I v U 1 F M L z E 0 L j I y N S 4 x O T I u M z A 7 Y 3 R z X 2 R i L 2 R i b y 9 k Y X R h X z E u e 3 Z v b H V t Z S w y f S Z x d W 9 0 O y w m c X V v d D t T Z X J 2 Z X I u R G F 0 Y W J h c 2 V c X C 8 y L 1 N R T C 8 x N C 4 y M j U u M T k y L j M w O 2 N 0 c 1 9 k Y i 9 k Y m 8 v Z G F 0 Y V 8 x L n t w Y 3 R f Y 2 h h b m d l L D N 9 J n F 1 b 3 Q 7 L C Z x d W 9 0 O 1 N l c n Z l c i 5 E Y X R h Y m F z Z V x c L z I v U 1 F M L z E 0 L j I y N S 4 x O T I u M z A 7 Y 3 R z X 2 R i L 2 R i b y 9 k Y X R h X z E u e 3 Z h b H V l X 2 N o Y W 5 n Z S w 0 f S Z x d W 9 0 O y w m c X V v d D t T Z X J 2 Z X I u R G F 0 Y W J h c 2 V c X C 8 y L 1 N R T C 8 x N C 4 y M j U u M T k y L j M w O 2 N 0 c 1 9 k Y i 9 k Y m 8 v Z G F 0 Y V 8 x L n t w Y 3 R f N S w 1 f S Z x d W 9 0 O y w m c X V v d D t T Z X J 2 Z X I u R G F 0 Y W J h c 2 V c X C 8 y L 1 N R T C 8 x N C 4 y M j U u M T k y L j M w O 2 N 0 c 1 9 k Y i 9 k Y m 8 v Z G F 0 Y V 8 x L n t w Y 3 R f M j A s N n 0 m c X V v d D s s J n F 1 b 3 Q 7 U 2 V y d m V y L k R h d G F i Y X N l X F w v M i 9 T U U w v M T Q u M j I 1 L j E 5 M i 4 z M D t j d H N f Z G I v Z G J v L 2 R h d G F f M S 5 7 c G N 0 X z Y w L D d 9 J n F 1 b 3 Q 7 X S w m c X V v d D t D b 2 x 1 b W 5 D b 3 V u d C Z x d W 9 0 O z o 4 L C Z x d W 9 0 O 0 t l e U N v b H V t b k 5 h b W V z J n F 1 b 3 Q 7 O l t d L C Z x d W 9 0 O 0 N v b H V t b k l k Z W 5 0 a X R p Z X M m c X V v d D s 6 W y Z x d W 9 0 O 1 N l c n Z l c i 5 E Y X R h Y m F z Z V x c L z I v U 1 F M L z E 0 L j I y N S 4 x O T I u M z A 7 Y 3 R z X 2 R i L 2 R i b y 9 k Y X R h X z E u e 2 l u Z G V 4 L D B 9 J n F 1 b 3 Q 7 L C Z x d W 9 0 O 1 N l c n Z l c i 5 E Y X R h Y m F z Z V x c L z I v U 1 F M L z E 0 L j I y N S 4 x O T I u M z A 7 Y 3 R z X 2 R i L 2 R i b y 9 k Y X R h X z E u e 2 N s b 3 N l L D F 9 J n F 1 b 3 Q 7 L C Z x d W 9 0 O 1 N l c n Z l c i 5 E Y X R h Y m F z Z V x c L z I v U 1 F M L z E 0 L j I y N S 4 x O T I u M z A 7 Y 3 R z X 2 R i L 2 R i b y 9 k Y X R h X z E u e 3 Z v b H V t Z S w y f S Z x d W 9 0 O y w m c X V v d D t T Z X J 2 Z X I u R G F 0 Y W J h c 2 V c X C 8 y L 1 N R T C 8 x N C 4 y M j U u M T k y L j M w O 2 N 0 c 1 9 k Y i 9 k Y m 8 v Z G F 0 Y V 8 x L n t w Y 3 R f Y 2 h h b m d l L D N 9 J n F 1 b 3 Q 7 L C Z x d W 9 0 O 1 N l c n Z l c i 5 E Y X R h Y m F z Z V x c L z I v U 1 F M L z E 0 L j I y N S 4 x O T I u M z A 7 Y 3 R z X 2 R i L 2 R i b y 9 k Y X R h X z E u e 3 Z h b H V l X 2 N o Y W 5 n Z S w 0 f S Z x d W 9 0 O y w m c X V v d D t T Z X J 2 Z X I u R G F 0 Y W J h c 2 V c X C 8 y L 1 N R T C 8 x N C 4 y M j U u M T k y L j M w O 2 N 0 c 1 9 k Y i 9 k Y m 8 v Z G F 0 Y V 8 x L n t w Y 3 R f N S w 1 f S Z x d W 9 0 O y w m c X V v d D t T Z X J 2 Z X I u R G F 0 Y W J h c 2 V c X C 8 y L 1 N R T C 8 x N C 4 y M j U u M T k y L j M w O 2 N 0 c 1 9 k Y i 9 k Y m 8 v Z G F 0 Y V 8 x L n t w Y 3 R f M j A s N n 0 m c X V v d D s s J n F 1 b 3 Q 7 U 2 V y d m V y L k R h d G F i Y X N l X F w v M i 9 T U U w v M T Q u M j I 1 L j E 5 M i 4 z M D t j d H N f Z G I v Z G J v L 2 R h d G F f M S 5 7 c G N 0 X z Y w L D d 9 J n F 1 b 3 Q 7 X S w m c X V v d D t S Z W x h d G l v b n N o a X B J b m Z v J n F 1 b 3 Q 7 O l t d f S I g L z 4 8 R W 5 0 c n k g V H l w Z T 0 i Q W R k Z W R U b 0 R h d G F N b 2 R l b C I g V m F s d W U 9 I m w w I i A v P j w v U 3 R h Y m x l R W 5 0 c m l l c z 4 8 L 0 l 0 Z W 0 + P E l 0 Z W 0 + P E l 0 Z W 1 M b 2 N h d G l v b j 4 8 S X R l b V R 5 c G U + R m 9 y b X V s Y T w v S X R l b V R 5 c G U + P E l 0 Z W 1 Q Y X R o P l N l Y 3 R p b 2 4 x L 2 R h d G F f M S 9 T b 3 V y Y 2 U 8 L 0 l 0 Z W 1 Q Y X R o P j w v S X R l b U x v Y 2 F 0 a W 9 u P j x T d G F i b G V F b n R y a W V z I C 8 + P C 9 J d G V t P j x J d G V t P j x J d G V t T G 9 j Y X R p b 2 4 + P E l 0 Z W 1 U e X B l P k Z v c m 1 1 b G E 8 L 0 l 0 Z W 1 U e X B l P j x J d G V t U G F 0 a D 5 T Z W N 0 a W 9 u M S 9 k Y X R h X z E v Z G J v X 2 R h d G F f M T w v S X R l b V B h d G g + P C 9 J d G V t T G 9 j Y X R p b 2 4 + P F N 0 Y W J s Z U V u d H J p Z X M g L z 4 8 L 0 l 0 Z W 0 + P E l 0 Z W 0 + P E l 0 Z W 1 M b 2 N h d G l v b j 4 8 S X R l b V R 5 c G U + R m 9 y b X V s Y T w v S X R l b V R 5 c G U + P E l 0 Z W 1 Q Y X R o P l N l Y 3 R p b 2 4 x L 2 R h d G F f M j w v S X R l b V B h d G g + P C 9 J d G V t T G 9 j Y X R p b 2 4 + P F N 0 Y W J s Z U V u d H J p Z X M + P E V u d H J 5 I F R 5 c G U 9 I k l z U H J p d m F 0 Z S I g V m F s d W U 9 I m w w I i A v P j x F b n R y e S B U e X B l P S J R d W V y e U l E I i B W Y W x 1 Z T 0 i c z I z Z m Q w Z W U 0 L T Q 5 N j I t N D B l Z i 0 5 N j A 3 L W I z Z G U z M z F m N 2 N h N 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I i I C 8 + P E V u d H J 5 I F R 5 c G U 9 I k Z p b G x l Z E N v b X B s Z X R l U m V z d W x 0 V G 9 X b 3 J r c 2 h l Z X Q i I F Z h b H V l P S J s M S I g L z 4 8 R W 5 0 c n k g V H l w Z T 0 i R m l s b E N v d W 5 0 I i B W Y W x 1 Z T 0 i b D k i I C 8 + P E V u d H J 5 I F R 5 c G U 9 I k Z p b G x F c n J v c k N v Z G U i I F Z h b H V l P S J z V W 5 r b m 9 3 b i I g L z 4 8 R W 5 0 c n k g V H l w Z T 0 i R m l s b E V y c m 9 y Q 2 9 1 b n Q i I F Z h b H V l P S J s M C I g L z 4 8 R W 5 0 c n k g V H l w Z T 0 i R m l s b E x h c 3 R V c G R h d G V k I i B W Y W x 1 Z T 0 i Z D I w M j U t M D I t M j h U M D M 6 M z U 6 M z I u N T A x M j I z M F o i I C 8 + P E V u d H J 5 I F R 5 c G U 9 I k Z p b G x D b 2 x 1 b W 5 U e X B l c y I g V m F s d W U 9 I n N C Z 1 U 9 I i A v P j x F b n R y e S B U e X B l P S J G a W x s Q 2 9 s d W 1 u T m F t Z X M i I F Z h b H V l P S J z W y Z x d W 9 0 O 2 l u Z G V 4 J n F 1 b 3 Q 7 L C Z x d W 9 0 O 3 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M T Q u M j I 1 L j E 5 M i 4 z M D t j d H N f Z G I v Z G J v L 2 R h d G F f M i 5 7 a W 5 k Z X g s M H 0 m c X V v d D s s J n F 1 b 3 Q 7 U 2 V y d m V y L k R h d G F i Y X N l X F w v M i 9 T U U w v M T Q u M j I 1 L j E 5 M i 4 z M D t j d H N f Z G I v Z G J v L 2 R h d G F f M i 5 7 d m F s d W U s M X 0 m c X V v d D t d L C Z x d W 9 0 O 0 N v b H V t b k N v d W 5 0 J n F 1 b 3 Q 7 O j I s J n F 1 b 3 Q 7 S 2 V 5 Q 2 9 s d W 1 u T m F t Z X M m c X V v d D s 6 W 1 0 s J n F 1 b 3 Q 7 Q 2 9 s d W 1 u S W R l b n R p d G l l c y Z x d W 9 0 O z p b J n F 1 b 3 Q 7 U 2 V y d m V y L k R h d G F i Y X N l X F w v M i 9 T U U w v M T Q u M j I 1 L j E 5 M i 4 z M D t j d H N f Z G I v Z G J v L 2 R h d G F f M i 5 7 a W 5 k Z X g s M H 0 m c X V v d D s s J n F 1 b 3 Q 7 U 2 V y d m V y L k R h d G F i Y X N l X F w v M i 9 T U U w v M T Q u M j I 1 L j E 5 M i 4 z M D t j d H N f Z G I v Z G J v L 2 R h d G F f M i 5 7 d m F s d W U s M X 0 m c X V v d D t d L C Z x d W 9 0 O 1 J l b G F 0 a W 9 u c 2 h p c E l u Z m 8 m c X V v d D s 6 W 1 1 9 I i A v P j x F b n R y e S B U e X B l P S J B Z G R l Z F R v R G F 0 Y U 1 v Z G V s I i B W Y W x 1 Z T 0 i b D A i I C 8 + P C 9 T d G F i b G V F b n R y a W V z P j w v S X R l b T 4 8 S X R l b T 4 8 S X R l b U x v Y 2 F 0 a W 9 u P j x J d G V t V H l w Z T 5 G b 3 J t d W x h P C 9 J d G V t V H l w Z T 4 8 S X R l b V B h d G g + U 2 V j d G l v b j E v Z G F 0 Y V 8 y L 1 N v d X J j Z T w v S X R l b V B h d G g + P C 9 J d G V t T G 9 j Y X R p b 2 4 + P F N 0 Y W J s Z U V u d H J p Z X M g L z 4 8 L 0 l 0 Z W 0 + P E l 0 Z W 0 + P E l 0 Z W 1 M b 2 N h d G l v b j 4 8 S X R l b V R 5 c G U + R m 9 y b X V s Y T w v S X R l b V R 5 c G U + P E l 0 Z W 1 Q Y X R o P l N l Y 3 R p b 2 4 x L 2 R h d G F f M i 9 k Y m 9 f Z G F 0 Y V 8 y P C 9 J d G V t U G F 0 a D 4 8 L 0 l 0 Z W 1 M b 2 N h d G l v b j 4 8 U 3 R h Y m x l R W 5 0 c m l l c y A v P j w v S X R l b T 4 8 S X R l b T 4 8 S X R l b U x v Y 2 F 0 a W 9 u P j x J d G V t V H l w Z T 5 G b 3 J t d W x h P C 9 J d G V t V H l w Z T 4 8 S X R l b V B h d G g + U 2 V j d G l v b j E v Z G F 0 Y V 8 x M D w v S X R l b V B h d G g + P C 9 J d G V t T G 9 j Y X R p b 2 4 + P F N 0 Y W J s Z U V u d H J p Z X M + P E V u d H J 5 I F R 5 c G U 9 I k l z U H J p d m F 0 Z S I g V m F s d W U 9 I m w w I i A v P j x F b n R y e S B U e X B l P S J R d W V y e U l E I i B W Y W x 1 Z T 0 i c z V i M D U 4 N T Y x L T Q 0 M W Q t N D Q 1 Y y 0 4 Y W M 1 L T Z i N j Q y O T A w Y W E 1 N 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E w I i A v P j x F b n R y e S B U e X B l P S J G a W x s Z W R D b 2 1 w b G V 0 Z V J l c 3 V s d F R v V 2 9 y a 3 N o Z W V 0 I i B W Y W x 1 Z T 0 i b D E i I C 8 + P E V u d H J 5 I F R 5 c G U 9 I k Z p b G x T d G F 0 d X M i I F Z h b H V l P S J z Q 2 9 t c G x l d G U i I C 8 + P E V u d H J 5 I F R 5 c G U 9 I k Z p b G x D b 2 x 1 b W 5 O Y W 1 l c y I g V m F s d W U 9 I n N b J n F 1 b 3 Q 7 d H l w Z S Z x d W 9 0 O y w m c X V v d D t L T E d E X 0 5 O J n F 1 b 3 Q 7 L C Z x d W 9 0 O 0 d U R 0 R f T k 4 m c X V v d D s s J n F 1 b 3 Q 7 S 0 x H R F 9 U R C Z x d W 9 0 O y w m c X V v d D t H V E d E X 1 R E J n F 1 b 3 Q 7 X S I g L z 4 8 R W 5 0 c n k g V H l w Z T 0 i R m l s b E N v b H V t b l R 5 c G V z I i B W Y W x 1 Z T 0 i c 0 J n V U Z C U V U 9 I i A v P j x F b n R y e S B U e X B l P S J G a W x s T G F z d F V w Z G F 0 Z W Q i I F Z h b H V l P S J k M j A y N S 0 w M i 0 y O F Q w M z o z N T o z M i 4 z O T Y w O T A 1 W i I g L z 4 8 R W 5 0 c n k g V H l w Z T 0 i R m l s b E V y c m 9 y Q 2 9 1 b n Q i I F Z h b H V l P S J s M C I g L z 4 8 R W 5 0 c n k g V H l w Z T 0 i R m l s b E V y c m 9 y Q 2 9 k Z S I g V m F s d W U 9 I n N V b m t u b 3 d u I i A v P j x F b n R y e S B U e X B l P S J G a W x s Q 2 9 1 b n Q i I F Z h b H V l P S J s M y I g L z 4 8 R W 5 0 c n k g V H l w Z T 0 i U m V s Y X R p b 2 5 z a G l w S W 5 m b 0 N v b n R h a W 5 l c i I g V m F s d W U 9 I n N 7 J n F 1 b 3 Q 7 Y 2 9 s d W 1 u Q 2 9 1 b n Q m c X V v d D s 6 N S w m c X V v d D t r Z X l D b 2 x 1 b W 5 O Y W 1 l c y Z x d W 9 0 O z p b X S w m c X V v d D t x d W V y e V J l b G F 0 a W 9 u c 2 h p c H M m c X V v d D s 6 W 1 0 s J n F 1 b 3 Q 7 Y 2 9 s d W 1 u S W R l b n R p d G l l c y Z x d W 9 0 O z p b J n F 1 b 3 Q 7 U 2 V y d m V y L k R h d G F i Y X N l X F w v M i 9 T U U w v M T Q u M j I 1 L j E 5 M i 4 z M D t j d H N f Z G I v Z G J v L 2 R h d G F f M T A u e 3 R 5 c G U s M H 0 m c X V v d D s s J n F 1 b 3 Q 7 U 2 V y d m V y L k R h d G F i Y X N l X F w v M i 9 T U U w v M T Q u M j I 1 L j E 5 M i 4 z M D t j d H N f Z G I v Z G J v L 2 R h d G F f M T A u e 0 t M R 0 R f T k 4 s M X 0 m c X V v d D s s J n F 1 b 3 Q 7 U 2 V y d m V y L k R h d G F i Y X N l X F w v M i 9 T U U w v M T Q u M j I 1 L j E 5 M i 4 z M D t j d H N f Z G I v Z G J v L 2 R h d G F f M T A u e 0 d U R 0 R f T k 4 s M n 0 m c X V v d D s s J n F 1 b 3 Q 7 U 2 V y d m V y L k R h d G F i Y X N l X F w v M i 9 T U U w v M T Q u M j I 1 L j E 5 M i 4 z M D t j d H N f Z G I v Z G J v L 2 R h d G F f M T A u e 0 t M R 0 R f V E Q s M 3 0 m c X V v d D s s J n F 1 b 3 Q 7 U 2 V y d m V y L k R h d G F i Y X N l X F w v M i 9 T U U w v M T Q u M j I 1 L j E 5 M i 4 z M D t j d H N f Z G I v Z G J v L 2 R h d G F f M T A u e 0 d U R 0 R f V E Q s N H 0 m c X V v d D t d L C Z x d W 9 0 O 0 N v b H V t b k N v d W 5 0 J n F 1 b 3 Q 7 O j U s J n F 1 b 3 Q 7 S 2 V 5 Q 2 9 s d W 1 u T m F t Z X M m c X V v d D s 6 W 1 0 s J n F 1 b 3 Q 7 Q 2 9 s d W 1 u S W R l b n R p d G l l c y Z x d W 9 0 O z p b J n F 1 b 3 Q 7 U 2 V y d m V y L k R h d G F i Y X N l X F w v M i 9 T U U w v M T Q u M j I 1 L j E 5 M i 4 z M D t j d H N f Z G I v Z G J v L 2 R h d G F f M T A u e 3 R 5 c G U s M H 0 m c X V v d D s s J n F 1 b 3 Q 7 U 2 V y d m V y L k R h d G F i Y X N l X F w v M i 9 T U U w v M T Q u M j I 1 L j E 5 M i 4 z M D t j d H N f Z G I v Z G J v L 2 R h d G F f M T A u e 0 t M R 0 R f T k 4 s M X 0 m c X V v d D s s J n F 1 b 3 Q 7 U 2 V y d m V y L k R h d G F i Y X N l X F w v M i 9 T U U w v M T Q u M j I 1 L j E 5 M i 4 z M D t j d H N f Z G I v Z G J v L 2 R h d G F f M T A u e 0 d U R 0 R f T k 4 s M n 0 m c X V v d D s s J n F 1 b 3 Q 7 U 2 V y d m V y L k R h d G F i Y X N l X F w v M i 9 T U U w v M T Q u M j I 1 L j E 5 M i 4 z M D t j d H N f Z G I v Z G J v L 2 R h d G F f M T A u e 0 t M R 0 R f V E Q s M 3 0 m c X V v d D s s J n F 1 b 3 Q 7 U 2 V y d m V y L k R h d G F i Y X N l X F w v M i 9 T U U w v M T Q u M j I 1 L j E 5 M i 4 z M D t j d H N f Z G I v Z G J v L 2 R h d G F f M T A u e 0 d U R 0 R f V E Q s N H 0 m c X V v d D t d L C Z x d W 9 0 O 1 J l b G F 0 a W 9 u c 2 h p c E l u Z m 8 m c X V v d D s 6 W 1 1 9 I i A v P j x F b n R y e S B U e X B l P S J B Z G R l Z F R v R G F 0 Y U 1 v Z G V s I i B W Y W x 1 Z T 0 i b D A i I C 8 + P C 9 T d G F i b G V F b n R y a W V z P j w v S X R l b T 4 8 S X R l b T 4 8 S X R l b U x v Y 2 F 0 a W 9 u P j x J d G V t V H l w Z T 5 G b 3 J t d W x h P C 9 J d G V t V H l w Z T 4 8 S X R l b V B h d G g + U 2 V j d G l v b j E v Z G F 0 Y V 8 x M C 9 T b 3 V y Y 2 U 8 L 0 l 0 Z W 1 Q Y X R o P j w v S X R l b U x v Y 2 F 0 a W 9 u P j x T d G F i b G V F b n R y a W V z I C 8 + P C 9 J d G V t P j x J d G V t P j x J d G V t T G 9 j Y X R p b 2 4 + P E l 0 Z W 1 U e X B l P k Z v c m 1 1 b G E 8 L 0 l 0 Z W 1 U e X B l P j x J d G V t U G F 0 a D 5 T Z W N 0 a W 9 u M S 9 k Y X R h X z E w L 2 R i b 1 9 k Y X R h X z E w P C 9 J d G V t U G F 0 a D 4 8 L 0 l 0 Z W 1 M b 2 N h d G l v b j 4 8 U 3 R h Y m x l R W 5 0 c m l l c y A v P j w v S X R l b T 4 8 S X R l b T 4 8 S X R l b U x v Y 2 F 0 a W 9 u P j x J d G V t V H l w Z T 5 G b 3 J t d W x h P C 9 J d G V t V H l w Z T 4 8 S X R l b V B h d G g + U 2 V j d G l v b j E v Z G F 0 Y V 8 x M T w v S X R l b V B h d G g + P C 9 J d G V t T G 9 j Y X R p b 2 4 + P F N 0 Y W J s Z U V u d H J p Z X M + P E V u d H J 5 I F R 5 c G U 9 I k l z U H J p d m F 0 Z S I g V m F s d W U 9 I m w w I i A v P j x F b n R y e S B U e X B l P S J R d W V y e U l E I i B W Y W x 1 Z T 0 i c 2 R l Z m N j Y T U z L W Y 4 Z W M t N G U 5 M i 0 5 M T E z L T Q x Z m F i O T A y Y W E 0 Z 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E x I i A v P j x F b n R y e S B U e X B l P S J G a W x s Z W R D b 2 1 w b G V 0 Z V J l c 3 V s d F R v V 2 9 y a 3 N o Z W V 0 I i B W Y W x 1 Z T 0 i b D E i I C 8 + P E V u d H J 5 I F R 5 c G U 9 I k Z p b G x T d G F 0 d X M i I F Z h b H V l P S J z Q 2 9 t c G x l d G U i I C 8 + P E V u d H J 5 I F R 5 c G U 9 I k Z p b G x D b 2 x 1 b W 5 O Y W 1 l c y I g V m F s d W U 9 I n N b J n F 1 b 3 Q 7 Z G F 0 Z S Z x d W 9 0 O y w m c X V v d D t z Z W x s X 3 Z v b H V t Z S Z x d W 9 0 O y w m c X V v d D t i d X l f d m 9 s d W 1 l J n F 1 b 3 Q 7 L C Z x d W 9 0 O 3 N l b G x f d m F s d W U m c X V v d D s s J n F 1 b 3 Q 7 Y n V 5 X 3 Z h b H V l J n F 1 b 3 Q 7 L C Z x d W 9 0 O 2 5 l d F 9 2 b 2 x 1 b W U m c X V v d D s s J n F 1 b 3 Q 7 b m V 0 X 3 Z h b H V l J n F 1 b 3 Q 7 L C Z x d W 9 0 O 3 R 5 c G U m c X V v d D s s J n F 1 b 3 Q 7 d G l j a 2 V y J n F 1 b 3 Q 7 L C Z x d W 9 0 O 2 x 1 e V 9 r Z S Z x d W 9 0 O 1 0 i I C 8 + P E V u d H J 5 I F R 5 c G U 9 I k Z p b G x D b 2 x 1 b W 5 U e X B l c y I g V m F s d W U 9 I n N C d 1 V G Q l F V R k J R W U d C U T 0 9 I i A v P j x F b n R y e S B U e X B l P S J G a W x s T G F z d F V w Z G F 0 Z W Q i I F Z h b H V l P S J k M j A y N S 0 w M i 0 y O F Q w M z o z N T o z M i 4 z N j U 1 M z Q z W i I g L z 4 8 R W 5 0 c n k g V H l w Z T 0 i R m l s b E V y c m 9 y Q 2 9 1 b n Q i I F Z h b H V l P S J s M C I g L z 4 8 R W 5 0 c n k g V H l w Z T 0 i R m l s b E V y c m 9 y Q 2 9 k Z S I g V m F s d W U 9 I n N V b m t u b 3 d u I i A v P j x F b n R y e S B U e X B l P S J G a W x s Q 2 9 1 b n Q i I F Z h b H V l P S J s N C I g L z 4 8 R W 5 0 c n k g V H l w Z T 0 i U m V s Y X R p b 2 5 z a G l w S W 5 m b 0 N v b n R h a W 5 l c i I g V m F s d W U 9 I n N 7 J n F 1 b 3 Q 7 Y 2 9 s d W 1 u Q 2 9 1 b n Q m c X V v d D s 6 M T A s J n F 1 b 3 Q 7 a 2 V 5 Q 2 9 s d W 1 u T m F t Z X M m c X V v d D s 6 W 1 0 s J n F 1 b 3 Q 7 c X V l c n l S Z W x h d G l v b n N o a X B z J n F 1 b 3 Q 7 O l t d L C Z x d W 9 0 O 2 N v b H V t b k l k Z W 5 0 a X R p Z X M m c X V v d D s 6 W y Z x d W 9 0 O 1 N l c n Z l c i 5 E Y X R h Y m F z Z V x c L z I v U 1 F M L z E 0 L j I y N S 4 x O T I u M z A 7 Y 3 R z X 2 R i L 2 R i b y 9 k Y X R h X z E x L n t k Y X R l L D B 9 J n F 1 b 3 Q 7 L C Z x d W 9 0 O 1 N l c n Z l c i 5 E Y X R h Y m F z Z V x c L z I v U 1 F M L z E 0 L j I y N S 4 x O T I u M z A 7 Y 3 R z X 2 R i L 2 R i b y 9 k Y X R h X z E x L n t z Z W x s X 3 Z v b H V t Z S w x f S Z x d W 9 0 O y w m c X V v d D t T Z X J 2 Z X I u R G F 0 Y W J h c 2 V c X C 8 y L 1 N R T C 8 x N C 4 y M j U u M T k y L j M w O 2 N 0 c 1 9 k Y i 9 k Y m 8 v Z G F 0 Y V 8 x M S 5 7 Y n V 5 X 3 Z v b H V t Z S w y f S Z x d W 9 0 O y w m c X V v d D t T Z X J 2 Z X I u R G F 0 Y W J h c 2 V c X C 8 y L 1 N R T C 8 x N C 4 y M j U u M T k y L j M w O 2 N 0 c 1 9 k Y i 9 k Y m 8 v Z G F 0 Y V 8 x M S 5 7 c 2 V s b F 9 2 Y W x 1 Z S w z f S Z x d W 9 0 O y w m c X V v d D t T Z X J 2 Z X I u R G F 0 Y W J h c 2 V c X C 8 y L 1 N R T C 8 x N C 4 y M j U u M T k y L j M w O 2 N 0 c 1 9 k Y i 9 k Y m 8 v Z G F 0 Y V 8 x M S 5 7 Y n V 5 X 3 Z h b H V l L D R 9 J n F 1 b 3 Q 7 L C Z x d W 9 0 O 1 N l c n Z l c i 5 E Y X R h Y m F z Z V x c L z I v U 1 F M L z E 0 L j I y N S 4 x O T I u M z A 7 Y 3 R z X 2 R i L 2 R i b y 9 k Y X R h X z E x L n t u Z X R f d m 9 s d W 1 l L D V 9 J n F 1 b 3 Q 7 L C Z x d W 9 0 O 1 N l c n Z l c i 5 E Y X R h Y m F z Z V x c L z I v U 1 F M L z E 0 L j I y N S 4 x O T I u M z A 7 Y 3 R z X 2 R i L 2 R i b y 9 k Y X R h X z E x L n t u Z X R f d m F s d W U s N n 0 m c X V v d D s s J n F 1 b 3 Q 7 U 2 V y d m V y L k R h d G F i Y X N l X F w v M i 9 T U U w v M T Q u M j I 1 L j E 5 M i 4 z M D t j d H N f Z G I v Z G J v L 2 R h d G F f M T E u e 3 R 5 c G U s N 3 0 m c X V v d D s s J n F 1 b 3 Q 7 U 2 V y d m V y L k R h d G F i Y X N l X F w v M i 9 T U U w v M T Q u M j I 1 L j E 5 M i 4 z M D t j d H N f Z G I v Z G J v L 2 R h d G F f M T E u e 3 R p Y 2 t l c i w 4 f S Z x d W 9 0 O y w m c X V v d D t T Z X J 2 Z X I u R G F 0 Y W J h c 2 V c X C 8 y L 1 N R T C 8 x N C 4 y M j U u M T k y L j M w O 2 N 0 c 1 9 k Y i 9 k Y m 8 v Z G F 0 Y V 8 x M S 5 7 b H V 5 X 2 t l L D l 9 J n F 1 b 3 Q 7 X S w m c X V v d D t D b 2 x 1 b W 5 D b 3 V u d C Z x d W 9 0 O z o x M C w m c X V v d D t L Z X l D b 2 x 1 b W 5 O Y W 1 l c y Z x d W 9 0 O z p b X S w m c X V v d D t D b 2 x 1 b W 5 J Z G V u d G l 0 a W V z J n F 1 b 3 Q 7 O l s m c X V v d D t T Z X J 2 Z X I u R G F 0 Y W J h c 2 V c X C 8 y L 1 N R T C 8 x N C 4 y M j U u M T k y L j M w O 2 N 0 c 1 9 k Y i 9 k Y m 8 v Z G F 0 Y V 8 x M S 5 7 Z G F 0 Z S w w f S Z x d W 9 0 O y w m c X V v d D t T Z X J 2 Z X I u R G F 0 Y W J h c 2 V c X C 8 y L 1 N R T C 8 x N C 4 y M j U u M T k y L j M w O 2 N 0 c 1 9 k Y i 9 k Y m 8 v Z G F 0 Y V 8 x M S 5 7 c 2 V s b F 9 2 b 2 x 1 b W U s M X 0 m c X V v d D s s J n F 1 b 3 Q 7 U 2 V y d m V y L k R h d G F i Y X N l X F w v M i 9 T U U w v M T Q u M j I 1 L j E 5 M i 4 z M D t j d H N f Z G I v Z G J v L 2 R h d G F f M T E u e 2 J 1 e V 9 2 b 2 x 1 b W U s M n 0 m c X V v d D s s J n F 1 b 3 Q 7 U 2 V y d m V y L k R h d G F i Y X N l X F w v M i 9 T U U w v M T Q u M j I 1 L j E 5 M i 4 z M D t j d H N f Z G I v Z G J v L 2 R h d G F f M T E u e 3 N l b G x f d m F s d W U s M 3 0 m c X V v d D s s J n F 1 b 3 Q 7 U 2 V y d m V y L k R h d G F i Y X N l X F w v M i 9 T U U w v M T Q u M j I 1 L j E 5 M i 4 z M D t j d H N f Z G I v Z G J v L 2 R h d G F f M T E u e 2 J 1 e V 9 2 Y W x 1 Z S w 0 f S Z x d W 9 0 O y w m c X V v d D t T Z X J 2 Z X I u R G F 0 Y W J h c 2 V c X C 8 y L 1 N R T C 8 x N C 4 y M j U u M T k y L j M w O 2 N 0 c 1 9 k Y i 9 k Y m 8 v Z G F 0 Y V 8 x M S 5 7 b m V 0 X 3 Z v b H V t Z S w 1 f S Z x d W 9 0 O y w m c X V v d D t T Z X J 2 Z X I u R G F 0 Y W J h c 2 V c X C 8 y L 1 N R T C 8 x N C 4 y M j U u M T k y L j M w O 2 N 0 c 1 9 k Y i 9 k Y m 8 v Z G F 0 Y V 8 x M S 5 7 b m V 0 X 3 Z h b H V l L D Z 9 J n F 1 b 3 Q 7 L C Z x d W 9 0 O 1 N l c n Z l c i 5 E Y X R h Y m F z Z V x c L z I v U 1 F M L z E 0 L j I y N S 4 x O T I u M z A 7 Y 3 R z X 2 R i L 2 R i b y 9 k Y X R h X z E x L n t 0 e X B l L D d 9 J n F 1 b 3 Q 7 L C Z x d W 9 0 O 1 N l c n Z l c i 5 E Y X R h Y m F z Z V x c L z I v U 1 F M L z E 0 L j I y N S 4 x O T I u M z A 7 Y 3 R z X 2 R i L 2 R i b y 9 k Y X R h X z E x L n t 0 a W N r Z X I s O H 0 m c X V v d D s s J n F 1 b 3 Q 7 U 2 V y d m V y L k R h d G F i Y X N l X F w v M i 9 T U U w v M T Q u M j I 1 L j E 5 M i 4 z M D t j d H N f Z G I v Z G J v L 2 R h d G F f M T E u e 2 x 1 e V 9 r Z S w 5 f S Z x d W 9 0 O 1 0 s J n F 1 b 3 Q 7 U m V s Y X R p b 2 5 z a G l w S W 5 m b y Z x d W 9 0 O z p b X X 0 i I C 8 + P E V u d H J 5 I F R 5 c G U 9 I k F k Z G V k V G 9 E Y X R h T W 9 k Z W w i I F Z h b H V l P S J s M C I g L z 4 8 L 1 N 0 Y W J s Z U V u d H J p Z X M + P C 9 J d G V t P j x J d G V t P j x J d G V t T G 9 j Y X R p b 2 4 + P E l 0 Z W 1 U e X B l P k Z v c m 1 1 b G E 8 L 0 l 0 Z W 1 U e X B l P j x J d G V t U G F 0 a D 5 T Z W N 0 a W 9 u M S 9 k Y X R h X z E x L 1 N v d X J j Z T w v S X R l b V B h d G g + P C 9 J d G V t T G 9 j Y X R p b 2 4 + P F N 0 Y W J s Z U V u d H J p Z X M g L z 4 8 L 0 l 0 Z W 0 + P E l 0 Z W 0 + P E l 0 Z W 1 M b 2 N h d G l v b j 4 8 S X R l b V R 5 c G U + R m 9 y b X V s Y T w v S X R l b V R 5 c G U + P E l 0 Z W 1 Q Y X R o P l N l Y 3 R p b 2 4 x L 2 R h d G F f M T E v Z G J v X 2 R h d G F f M T E 8 L 0 l 0 Z W 1 Q Y X R o P j w v S X R l b U x v Y 2 F 0 a W 9 u P j x T d G F i b G V F b n R y a W V z I C 8 + P C 9 J d G V t P j x J d G V t P j x J d G V t T G 9 j Y X R p b 2 4 + P E l 0 Z W 1 U e X B l P k Z v c m 1 1 b G E 8 L 0 l 0 Z W 1 U e X B l P j x J d G V t U G F 0 a D 5 T Z W N 0 a W 9 u M S 9 k Y X R h X z E y P C 9 J d G V t U G F 0 a D 4 8 L 0 l 0 Z W 1 M b 2 N h d G l v b j 4 8 U 3 R h Y m x l R W 5 0 c m l l c z 4 8 R W 5 0 c n k g V H l w Z T 0 i S X N Q c m l 2 Y X R l I i B W Y W x 1 Z T 0 i b D A i I C 8 + P E V u d H J 5 I F R 5 c G U 9 I l F 1 Z X J 5 S U Q i I F Z h b H V l P S J z Z D Q w Z W I 3 N D g t Y m Q y Z S 0 0 Z T g 5 L W E 3 M m M t Z G M x Y z k 0 M G F l O T l k 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M T I i I C 8 + P E V u d H J 5 I F R 5 c G U 9 I k Z p b G x l Z E N v b X B s Z X R l U m V z d W x 0 V G 9 X b 3 J r c 2 h l Z X Q i I F Z h b H V l P S J s M S I g L z 4 8 R W 5 0 c n k g V H l w Z T 0 i R m l s b F N 0 Y X R 1 c y I g V m F s d W U 9 I n N D b 2 1 w b G V 0 Z S I g L z 4 8 R W 5 0 c n k g V H l w Z T 0 i R m l s b E N v b H V t b k 5 h b W V z I i B W Y W x 1 Z T 0 i c 1 s m c X V v d D t k Y X R l J n F 1 b 3 Q 7 L C Z x d W 9 0 O 0 5 O J n F 1 b 3 Q 7 L C Z x d W 9 0 O 1 R E J n F 1 b 3 Q 7 X S I g L z 4 8 R W 5 0 c n k g V H l w Z T 0 i R m l s b E N v b H V t b l R 5 c G V z I i B W Y W x 1 Z T 0 i c 0 J 3 V U Y i I C 8 + P E V u d H J 5 I F R 5 c G U 9 I k Z p b G x M Y X N 0 V X B k Y X R l Z C I g V m F s d W U 9 I m Q y M D I 1 L T A y L T I 4 V D A z O j M 1 O j M y L j M z N T U 2 M j d a I i A v P j x F b n R y e S B U e X B l P S J G a W x s R X J y b 3 J D b 3 V u d C I g V m F s d W U 9 I m w w I i A v P j x F b n R y e S B U e X B l P S J G a W x s R X J y b 3 J D b 2 R l I i B W Y W x 1 Z T 0 i c 1 V u a 2 5 v d 2 4 i I C 8 + P E V u d H J 5 I F R 5 c G U 9 I k Z p b G x D b 3 V u d C I g V m F s d W U 9 I m w y M C I g L z 4 8 R W 5 0 c n k g V H l w Z T 0 i U m V s Y X R p b 2 5 z a G l w S W 5 m b 0 N v b n R h a W 5 l c i I g V m F s d W U 9 I n N 7 J n F 1 b 3 Q 7 Y 2 9 s d W 1 u Q 2 9 1 b n Q m c X V v d D s 6 M y w m c X V v d D t r Z X l D b 2 x 1 b W 5 O Y W 1 l c y Z x d W 9 0 O z p b X S w m c X V v d D t x d W V y e V J l b G F 0 a W 9 u c 2 h p c H M m c X V v d D s 6 W 1 0 s J n F 1 b 3 Q 7 Y 2 9 s d W 1 u S W R l b n R p d G l l c y Z x d W 9 0 O z p b J n F 1 b 3 Q 7 U 2 V y d m V y L k R h d G F i Y X N l X F w v M i 9 T U U w v M T Q u M j I 1 L j E 5 M i 4 z M D t j d H N f Z G I v Z G J v L 2 R h d G F f M T I u e 2 R h d G U s M H 0 m c X V v d D s s J n F 1 b 3 Q 7 U 2 V y d m V y L k R h d G F i Y X N l X F w v M i 9 T U U w v M T Q u M j I 1 L j E 5 M i 4 z M D t j d H N f Z G I v Z G J v L 2 R h d G F f M T I u e 0 5 O L D F 9 J n F 1 b 3 Q 7 L C Z x d W 9 0 O 1 N l c n Z l c i 5 E Y X R h Y m F z Z V x c L z I v U 1 F M L z E 0 L j I y N S 4 x O T I u M z A 7 Y 3 R z X 2 R i L 2 R i b y 9 k Y X R h X z E y L n t U R C w y f S Z x d W 9 0 O 1 0 s J n F 1 b 3 Q 7 Q 2 9 s d W 1 u Q 2 9 1 b n Q m c X V v d D s 6 M y w m c X V v d D t L Z X l D b 2 x 1 b W 5 O Y W 1 l c y Z x d W 9 0 O z p b X S w m c X V v d D t D b 2 x 1 b W 5 J Z G V u d G l 0 a W V z J n F 1 b 3 Q 7 O l s m c X V v d D t T Z X J 2 Z X I u R G F 0 Y W J h c 2 V c X C 8 y L 1 N R T C 8 x N C 4 y M j U u M T k y L j M w O 2 N 0 c 1 9 k Y i 9 k Y m 8 v Z G F 0 Y V 8 x M i 5 7 Z G F 0 Z S w w f S Z x d W 9 0 O y w m c X V v d D t T Z X J 2 Z X I u R G F 0 Y W J h c 2 V c X C 8 y L 1 N R T C 8 x N C 4 y M j U u M T k y L j M w O 2 N 0 c 1 9 k Y i 9 k Y m 8 v Z G F 0 Y V 8 x M i 5 7 T k 4 s M X 0 m c X V v d D s s J n F 1 b 3 Q 7 U 2 V y d m V y L k R h d G F i Y X N l X F w v M i 9 T U U w v M T Q u M j I 1 L j E 5 M i 4 z M D t j d H N f Z G I v Z G J v L 2 R h d G F f M T I u e 1 R E L D J 9 J n F 1 b 3 Q 7 X S w m c X V v d D t S Z W x h d G l v b n N o a X B J b m Z v J n F 1 b 3 Q 7 O l t d f S I g L z 4 8 R W 5 0 c n k g V H l w Z T 0 i Q W R k Z W R U b 0 R h d G F N b 2 R l b C I g V m F s d W U 9 I m w w I i A v P j w v U 3 R h Y m x l R W 5 0 c m l l c z 4 8 L 0 l 0 Z W 0 + P E l 0 Z W 0 + P E l 0 Z W 1 M b 2 N h d G l v b j 4 8 S X R l b V R 5 c G U + R m 9 y b X V s Y T w v S X R l b V R 5 c G U + P E l 0 Z W 1 Q Y X R o P l N l Y 3 R p b 2 4 x L 2 R h d G F f M T I v U 2 9 1 c m N l P C 9 J d G V t U G F 0 a D 4 8 L 0 l 0 Z W 1 M b 2 N h d G l v b j 4 8 U 3 R h Y m x l R W 5 0 c m l l c y A v P j w v S X R l b T 4 8 S X R l b T 4 8 S X R l b U x v Y 2 F 0 a W 9 u P j x J d G V t V H l w Z T 5 G b 3 J t d W x h P C 9 J d G V t V H l w Z T 4 8 S X R l b V B h d G g + U 2 V j d G l v b j E v Z G F 0 Y V 8 x M i 9 k Y m 9 f Z G F 0 Y V 8 x M j w v S X R l b V B h d G g + P C 9 J d G V t T G 9 j Y X R p b 2 4 + P F N 0 Y W J s Z U V u d H J p Z X M g L z 4 8 L 0 l 0 Z W 0 + P E l 0 Z W 0 + P E l 0 Z W 1 M b 2 N h d G l v b j 4 8 S X R l b V R 5 c G U + R m 9 y b X V s Y T w v S X R l b V R 5 c G U + P E l 0 Z W 1 Q Y X R o P l N l Y 3 R p b 2 4 x L 2 R h d G F f M T M 8 L 0 l 0 Z W 1 Q Y X R o P j w v S X R l b U x v Y 2 F 0 a W 9 u P j x T d G F i b G V F b n R y a W V z P j x F b n R y e S B U e X B l P S J J c 1 B y a X Z h d G U i I F Z h b H V l P S J s M C I g L z 4 8 R W 5 0 c n k g V H l w Z T 0 i U X V l c n l J R C I g V m F s d W U 9 I n N j Y m I 0 Y 2 N m Z i 0 x Y m E 1 L T Q w O D A t O T E 3 M y 0 2 M z Z i N G Y 4 M z Q 2 Z j 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Z p b G x U Y X J n Z X Q i I F Z h b H V l P S J z Z G F 0 Y V 8 x M y I g L z 4 8 R W 5 0 c n k g V H l w Z T 0 i R m l s b G V k Q 2 9 t c G x l d G V S Z X N 1 b H R U b 1 d v c m t z a G V l d C I g V m F s d W U 9 I m w x I i A v P j x F b n R y e S B U e X B l P S J G a W x s U 3 R h d H V z I i B W Y W x 1 Z T 0 i c 0 N v b X B s Z X R l I i A v P j x F b n R y e S B U e X B l P S J G a W x s Q 2 9 s d W 1 u T m F t Z X M i I F Z h b H V l P S J z W y Z x d W 9 0 O 2 R h d G U m c X V v d D s s J n F 1 b 3 Q 7 S E 5 Y M z B f Y 2 x v c 2 U m c X V v d D s s J n F 1 b 3 Q 7 S E 5 Y M z B f d m 9 s J n F 1 b 3 Q 7 L C Z x d W 9 0 O 0 h O W E l O R E V Y X 2 N s b 3 N l J n F 1 b 3 Q 7 L C Z x d W 9 0 O 0 h O W E l O R E V Y X 3 Z v b C Z x d W 9 0 O y w m c X V v d D t V U E l O R E V Y X 2 N s b 3 N l J n F 1 b 3 Q 7 L C Z x d W 9 0 O 1 V Q S U 5 E R V h f d m 9 s J n F 1 b 3 Q 7 L C Z x d W 9 0 O 1 Z O M z B f Y 2 x v c 2 U m c X V v d D s s J n F 1 b 3 Q 7 V k 4 z M F 9 2 b 2 w m c X V v d D s s J n F 1 b 3 Q 7 V k 5 J T k R F W F 9 j b G 9 z Z S Z x d W 9 0 O y w m c X V v d D t W T k l O R E V Y X 3 Z v b C Z x d W 9 0 O y w m c X V v d D t W T l h B T E x f Y 2 x v c 2 U m c X V v d D s s J n F 1 b 3 Q 7 V k 5 Y Q U x M X 3 Z v b C Z x d W 9 0 O y w m c X V v d D t W T j M w R j F N X 2 N s b 3 N l J n F 1 b 3 Q 7 L C Z x d W 9 0 O 1 Z O M z B G M U 1 f d m 9 s J n F 1 b 3 Q 7 L C Z x d W 9 0 O 1 Z O M z B G M V F f Y 2 x v c 2 U m c X V v d D s s J n F 1 b 3 Q 7 V k 4 z M E Y x U V 9 2 b 2 w m c X V v d D s s J n F 1 b 3 Q 7 V k 4 z M E Y y T V 9 j b G 9 z Z S Z x d W 9 0 O y w m c X V v d D t W T j M w R j J N X 3 Z v b C Z x d W 9 0 O y w m c X V v d D t W T j M w R j J R X 2 N s b 3 N l J n F 1 b 3 Q 7 L C Z x d W 9 0 O 1 Z O M z B G M l F f d m 9 s J n F 1 b 3 Q 7 X S I g L z 4 8 R W 5 0 c n k g V H l w Z T 0 i R m l s b E N v b H V t b l R 5 c G V z I i B W Y W x 1 Z T 0 i c 0 J 3 V U Z C U V V G Q l F V R k J R V U Z C U V V G Q l F V R k J R V U Y i I C 8 + P E V u d H J 5 I F R 5 c G U 9 I k Z p b G x M Y X N 0 V X B k Y X R l Z C I g V m F s d W U 9 I m Q y M D I 1 L T A y L T I 4 V D A z O j M 1 O j M y L j M x N j Q y M j V a I i A v P j x F b n R y e S B U e X B l P S J G a W x s R X J y b 3 J D b 3 V u d C I g V m F s d W U 9 I m w w I i A v P j x F b n R y e S B U e X B l P S J G a W x s R X J y b 3 J D b 2 R l I i B W Y W x 1 Z T 0 i c 1 V u a 2 5 v d 2 4 i I C 8 + P E V u d H J 5 I F R 5 c G U 9 I k Z p b G x D b 3 V u d C I g V m F s d W U 9 I m w 1 N C I g L z 4 8 R W 5 0 c n k g V H l w Z T 0 i Q n V m Z m V y T m V 4 d F J l Z n J l c 2 g i I F Z h b H V l P S J s M S I g L z 4 8 R W 5 0 c n k g V H l w Z T 0 i U m V s Y X R p b 2 5 z a G l w S W 5 m b 0 N v b n R h a W 5 l c i I g V m F s d W U 9 I n N 7 J n F 1 b 3 Q 7 Y 2 9 s d W 1 u Q 2 9 1 b n Q m c X V v d D s 6 M j E s J n F 1 b 3 Q 7 a 2 V 5 Q 2 9 s d W 1 u T m F t Z X M m c X V v d D s 6 W 1 0 s J n F 1 b 3 Q 7 c X V l c n l S Z W x h d G l v b n N o a X B z J n F 1 b 3 Q 7 O l t d L C Z x d W 9 0 O 2 N v b H V t b k l k Z W 5 0 a X R p Z X M m c X V v d D s 6 W y Z x d W 9 0 O 1 N l c n Z l c i 5 E Y X R h Y m F z Z V x c L z I v U 1 F M L z E 0 L j I y N S 4 x O T I u M z A 7 Y 3 R z X 2 R i L 2 R i b y 9 k Y X R h X z E z L n t k Y X R l L D B 9 J n F 1 b 3 Q 7 L C Z x d W 9 0 O 1 N l c n Z l c i 5 E Y X R h Y m F z Z V x c L z I v U 1 F M L z E 0 L j I y N S 4 x O T I u M z A 7 Y 3 R z X 2 R i L 2 R i b y 9 k Y X R h X z E z L n t I T l g z M F 9 j b G 9 z Z S w x f S Z x d W 9 0 O y w m c X V v d D t T Z X J 2 Z X I u R G F 0 Y W J h c 2 V c X C 8 y L 1 N R T C 8 x N C 4 y M j U u M T k y L j M w O 2 N 0 c 1 9 k Y i 9 k Y m 8 v Z G F 0 Y V 8 x M y 5 7 S E 5 Y M z B f d m 9 s L D J 9 J n F 1 b 3 Q 7 L C Z x d W 9 0 O 1 N l c n Z l c i 5 E Y X R h Y m F z Z V x c L z I v U 1 F M L z E 0 L j I y N S 4 x O T I u M z A 7 Y 3 R z X 2 R i L 2 R i b y 9 k Y X R h X z E z L n t I T l h J T k R F W F 9 j b G 9 z Z S w z f S Z x d W 9 0 O y w m c X V v d D t T Z X J 2 Z X I u R G F 0 Y W J h c 2 V c X C 8 y L 1 N R T C 8 x N C 4 y M j U u M T k y L j M w O 2 N 0 c 1 9 k Y i 9 k Y m 8 v Z G F 0 Y V 8 x M y 5 7 S E 5 Y S U 5 E R V h f d m 9 s L D R 9 J n F 1 b 3 Q 7 L C Z x d W 9 0 O 1 N l c n Z l c i 5 E Y X R h Y m F z Z V x c L z I v U 1 F M L z E 0 L j I y N S 4 x O T I u M z A 7 Y 3 R z X 2 R i L 2 R i b y 9 k Y X R h X z E z L n t V U E l O R E V Y X 2 N s b 3 N l L D V 9 J n F 1 b 3 Q 7 L C Z x d W 9 0 O 1 N l c n Z l c i 5 E Y X R h Y m F z Z V x c L z I v U 1 F M L z E 0 L j I y N S 4 x O T I u M z A 7 Y 3 R z X 2 R i L 2 R i b y 9 k Y X R h X z E z L n t V U E l O R E V Y X 3 Z v b C w 2 f S Z x d W 9 0 O y w m c X V v d D t T Z X J 2 Z X I u R G F 0 Y W J h c 2 V c X C 8 y L 1 N R T C 8 x N C 4 y M j U u M T k y L j M w O 2 N 0 c 1 9 k Y i 9 k Y m 8 v Z G F 0 Y V 8 x M y 5 7 V k 4 z M F 9 j b G 9 z Z S w 3 f S Z x d W 9 0 O y w m c X V v d D t T Z X J 2 Z X I u R G F 0 Y W J h c 2 V c X C 8 y L 1 N R T C 8 x N C 4 y M j U u M T k y L j M w O 2 N 0 c 1 9 k Y i 9 k Y m 8 v Z G F 0 Y V 8 x M y 5 7 V k 4 z M F 9 2 b 2 w s O H 0 m c X V v d D s s J n F 1 b 3 Q 7 U 2 V y d m V y L k R h d G F i Y X N l X F w v M i 9 T U U w v M T Q u M j I 1 L j E 5 M i 4 z M D t j d H N f Z G I v Z G J v L 2 R h d G F f M T M u e 1 Z O S U 5 E R V h f Y 2 x v c 2 U s O X 0 m c X V v d D s s J n F 1 b 3 Q 7 U 2 V y d m V y L k R h d G F i Y X N l X F w v M i 9 T U U w v M T Q u M j I 1 L j E 5 M i 4 z M D t j d H N f Z G I v Z G J v L 2 R h d G F f M T M u e 1 Z O S U 5 E R V h f d m 9 s L D E w f S Z x d W 9 0 O y w m c X V v d D t T Z X J 2 Z X I u R G F 0 Y W J h c 2 V c X C 8 y L 1 N R T C 8 x N C 4 y M j U u M T k y L j M w O 2 N 0 c 1 9 k Y i 9 k Y m 8 v Z G F 0 Y V 8 x M y 5 7 V k 5 Y Q U x M X 2 N s b 3 N l L D E x f S Z x d W 9 0 O y w m c X V v d D t T Z X J 2 Z X I u R G F 0 Y W J h c 2 V c X C 8 y L 1 N R T C 8 x N C 4 y M j U u M T k y L j M w O 2 N 0 c 1 9 k Y i 9 k Y m 8 v Z G F 0 Y V 8 x M y 5 7 V k 5 Y Q U x M X 3 Z v b C w x M n 0 m c X V v d D s s J n F 1 b 3 Q 7 U 2 V y d m V y L k R h d G F i Y X N l X F w v M i 9 T U U w v M T Q u M j I 1 L j E 5 M i 4 z M D t j d H N f Z G I v Z G J v L 2 R h d G F f M T M u e 1 Z O M z B G M U 1 f Y 2 x v c 2 U s M T N 9 J n F 1 b 3 Q 7 L C Z x d W 9 0 O 1 N l c n Z l c i 5 E Y X R h Y m F z Z V x c L z I v U 1 F M L z E 0 L j I y N S 4 x O T I u M z A 7 Y 3 R z X 2 R i L 2 R i b y 9 k Y X R h X z E z L n t W T j M w R j F N X 3 Z v b C w x N H 0 m c X V v d D s s J n F 1 b 3 Q 7 U 2 V y d m V y L k R h d G F i Y X N l X F w v M i 9 T U U w v M T Q u M j I 1 L j E 5 M i 4 z M D t j d H N f Z G I v Z G J v L 2 R h d G F f M T M u e 1 Z O M z B G M V F f Y 2 x v c 2 U s M T V 9 J n F 1 b 3 Q 7 L C Z x d W 9 0 O 1 N l c n Z l c i 5 E Y X R h Y m F z Z V x c L z I v U 1 F M L z E 0 L j I y N S 4 x O T I u M z A 7 Y 3 R z X 2 R i L 2 R i b y 9 k Y X R h X z E z L n t W T j M w R j F R X 3 Z v b C w x N n 0 m c X V v d D s s J n F 1 b 3 Q 7 U 2 V y d m V y L k R h d G F i Y X N l X F w v M i 9 T U U w v M T Q u M j I 1 L j E 5 M i 4 z M D t j d H N f Z G I v Z G J v L 2 R h d G F f M T M u e 1 Z O M z B G M k 1 f Y 2 x v c 2 U s M T d 9 J n F 1 b 3 Q 7 L C Z x d W 9 0 O 1 N l c n Z l c i 5 E Y X R h Y m F z Z V x c L z I v U 1 F M L z E 0 L j I y N S 4 x O T I u M z A 7 Y 3 R z X 2 R i L 2 R i b y 9 k Y X R h X z E z L n t W T j M w R j J N X 3 Z v b C w x O H 0 m c X V v d D s s J n F 1 b 3 Q 7 U 2 V y d m V y L k R h d G F i Y X N l X F w v M i 9 T U U w v M T Q u M j I 1 L j E 5 M i 4 z M D t j d H N f Z G I v Z G J v L 2 R h d G F f M T M u e 1 Z O M z B G M l F f Y 2 x v c 2 U s M T l 9 J n F 1 b 3 Q 7 L C Z x d W 9 0 O 1 N l c n Z l c i 5 E Y X R h Y m F z Z V x c L z I v U 1 F M L z E 0 L j I y N S 4 x O T I u M z A 7 Y 3 R z X 2 R i L 2 R i b y 9 k Y X R h X z E z L n t W T j M w R j J R X 3 Z v b C w y M H 0 m c X V v d D t d L C Z x d W 9 0 O 0 N v b H V t b k N v d W 5 0 J n F 1 b 3 Q 7 O j I x L C Z x d W 9 0 O 0 t l e U N v b H V t b k 5 h b W V z J n F 1 b 3 Q 7 O l t d L C Z x d W 9 0 O 0 N v b H V t b k l k Z W 5 0 a X R p Z X M m c X V v d D s 6 W y Z x d W 9 0 O 1 N l c n Z l c i 5 E Y X R h Y m F z Z V x c L z I v U 1 F M L z E 0 L j I y N S 4 x O T I u M z A 7 Y 3 R z X 2 R i L 2 R i b y 9 k Y X R h X z E z L n t k Y X R l L D B 9 J n F 1 b 3 Q 7 L C Z x d W 9 0 O 1 N l c n Z l c i 5 E Y X R h Y m F z Z V x c L z I v U 1 F M L z E 0 L j I y N S 4 x O T I u M z A 7 Y 3 R z X 2 R i L 2 R i b y 9 k Y X R h X z E z L n t I T l g z M F 9 j b G 9 z Z S w x f S Z x d W 9 0 O y w m c X V v d D t T Z X J 2 Z X I u R G F 0 Y W J h c 2 V c X C 8 y L 1 N R T C 8 x N C 4 y M j U u M T k y L j M w O 2 N 0 c 1 9 k Y i 9 k Y m 8 v Z G F 0 Y V 8 x M y 5 7 S E 5 Y M z B f d m 9 s L D J 9 J n F 1 b 3 Q 7 L C Z x d W 9 0 O 1 N l c n Z l c i 5 E Y X R h Y m F z Z V x c L z I v U 1 F M L z E 0 L j I y N S 4 x O T I u M z A 7 Y 3 R z X 2 R i L 2 R i b y 9 k Y X R h X z E z L n t I T l h J T k R F W F 9 j b G 9 z Z S w z f S Z x d W 9 0 O y w m c X V v d D t T Z X J 2 Z X I u R G F 0 Y W J h c 2 V c X C 8 y L 1 N R T C 8 x N C 4 y M j U u M T k y L j M w O 2 N 0 c 1 9 k Y i 9 k Y m 8 v Z G F 0 Y V 8 x M y 5 7 S E 5 Y S U 5 E R V h f d m 9 s L D R 9 J n F 1 b 3 Q 7 L C Z x d W 9 0 O 1 N l c n Z l c i 5 E Y X R h Y m F z Z V x c L z I v U 1 F M L z E 0 L j I y N S 4 x O T I u M z A 7 Y 3 R z X 2 R i L 2 R i b y 9 k Y X R h X z E z L n t V U E l O R E V Y X 2 N s b 3 N l L D V 9 J n F 1 b 3 Q 7 L C Z x d W 9 0 O 1 N l c n Z l c i 5 E Y X R h Y m F z Z V x c L z I v U 1 F M L z E 0 L j I y N S 4 x O T I u M z A 7 Y 3 R z X 2 R i L 2 R i b y 9 k Y X R h X z E z L n t V U E l O R E V Y X 3 Z v b C w 2 f S Z x d W 9 0 O y w m c X V v d D t T Z X J 2 Z X I u R G F 0 Y W J h c 2 V c X C 8 y L 1 N R T C 8 x N C 4 y M j U u M T k y L j M w O 2 N 0 c 1 9 k Y i 9 k Y m 8 v Z G F 0 Y V 8 x M y 5 7 V k 4 z M F 9 j b G 9 z Z S w 3 f S Z x d W 9 0 O y w m c X V v d D t T Z X J 2 Z X I u R G F 0 Y W J h c 2 V c X C 8 y L 1 N R T C 8 x N C 4 y M j U u M T k y L j M w O 2 N 0 c 1 9 k Y i 9 k Y m 8 v Z G F 0 Y V 8 x M y 5 7 V k 4 z M F 9 2 b 2 w s O H 0 m c X V v d D s s J n F 1 b 3 Q 7 U 2 V y d m V y L k R h d G F i Y X N l X F w v M i 9 T U U w v M T Q u M j I 1 L j E 5 M i 4 z M D t j d H N f Z G I v Z G J v L 2 R h d G F f M T M u e 1 Z O S U 5 E R V h f Y 2 x v c 2 U s O X 0 m c X V v d D s s J n F 1 b 3 Q 7 U 2 V y d m V y L k R h d G F i Y X N l X F w v M i 9 T U U w v M T Q u M j I 1 L j E 5 M i 4 z M D t j d H N f Z G I v Z G J v L 2 R h d G F f M T M u e 1 Z O S U 5 E R V h f d m 9 s L D E w f S Z x d W 9 0 O y w m c X V v d D t T Z X J 2 Z X I u R G F 0 Y W J h c 2 V c X C 8 y L 1 N R T C 8 x N C 4 y M j U u M T k y L j M w O 2 N 0 c 1 9 k Y i 9 k Y m 8 v Z G F 0 Y V 8 x M y 5 7 V k 5 Y Q U x M X 2 N s b 3 N l L D E x f S Z x d W 9 0 O y w m c X V v d D t T Z X J 2 Z X I u R G F 0 Y W J h c 2 V c X C 8 y L 1 N R T C 8 x N C 4 y M j U u M T k y L j M w O 2 N 0 c 1 9 k Y i 9 k Y m 8 v Z G F 0 Y V 8 x M y 5 7 V k 5 Y Q U x M X 3 Z v b C w x M n 0 m c X V v d D s s J n F 1 b 3 Q 7 U 2 V y d m V y L k R h d G F i Y X N l X F w v M i 9 T U U w v M T Q u M j I 1 L j E 5 M i 4 z M D t j d H N f Z G I v Z G J v L 2 R h d G F f M T M u e 1 Z O M z B G M U 1 f Y 2 x v c 2 U s M T N 9 J n F 1 b 3 Q 7 L C Z x d W 9 0 O 1 N l c n Z l c i 5 E Y X R h Y m F z Z V x c L z I v U 1 F M L z E 0 L j I y N S 4 x O T I u M z A 7 Y 3 R z X 2 R i L 2 R i b y 9 k Y X R h X z E z L n t W T j M w R j F N X 3 Z v b C w x N H 0 m c X V v d D s s J n F 1 b 3 Q 7 U 2 V y d m V y L k R h d G F i Y X N l X F w v M i 9 T U U w v M T Q u M j I 1 L j E 5 M i 4 z M D t j d H N f Z G I v Z G J v L 2 R h d G F f M T M u e 1 Z O M z B G M V F f Y 2 x v c 2 U s M T V 9 J n F 1 b 3 Q 7 L C Z x d W 9 0 O 1 N l c n Z l c i 5 E Y X R h Y m F z Z V x c L z I v U 1 F M L z E 0 L j I y N S 4 x O T I u M z A 7 Y 3 R z X 2 R i L 2 R i b y 9 k Y X R h X z E z L n t W T j M w R j F R X 3 Z v b C w x N n 0 m c X V v d D s s J n F 1 b 3 Q 7 U 2 V y d m V y L k R h d G F i Y X N l X F w v M i 9 T U U w v M T Q u M j I 1 L j E 5 M i 4 z M D t j d H N f Z G I v Z G J v L 2 R h d G F f M T M u e 1 Z O M z B G M k 1 f Y 2 x v c 2 U s M T d 9 J n F 1 b 3 Q 7 L C Z x d W 9 0 O 1 N l c n Z l c i 5 E Y X R h Y m F z Z V x c L z I v U 1 F M L z E 0 L j I y N S 4 x O T I u M z A 7 Y 3 R z X 2 R i L 2 R i b y 9 k Y X R h X z E z L n t W T j M w R j J N X 3 Z v b C w x O H 0 m c X V v d D s s J n F 1 b 3 Q 7 U 2 V y d m V y L k R h d G F i Y X N l X F w v M i 9 T U U w v M T Q u M j I 1 L j E 5 M i 4 z M D t j d H N f Z G I v Z G J v L 2 R h d G F f M T M u e 1 Z O M z B G M l F f Y 2 x v c 2 U s M T l 9 J n F 1 b 3 Q 7 L C Z x d W 9 0 O 1 N l c n Z l c i 5 E Y X R h Y m F z Z V x c L z I v U 1 F M L z E 0 L j I y N S 4 x O T I u M z A 7 Y 3 R z X 2 R i L 2 R i b y 9 k Y X R h X z E z L n t W T j M w R j J R X 3 Z v b C w y M H 0 m c X V v d D t d L C Z x d W 9 0 O 1 J l b G F 0 a W 9 u c 2 h p c E l u Z m 8 m c X V v d D s 6 W 1 1 9 I i A v P j x F b n R y e S B U e X B l P S J B Z G R l Z F R v R G F 0 Y U 1 v Z G V s I i B W Y W x 1 Z T 0 i b D A i I C 8 + P C 9 T d G F i b G V F b n R y a W V z P j w v S X R l b T 4 8 S X R l b T 4 8 S X R l b U x v Y 2 F 0 a W 9 u P j x J d G V t V H l w Z T 5 G b 3 J t d W x h P C 9 J d G V t V H l w Z T 4 8 S X R l b V B h d G g + U 2 V j d G l v b j E v Z G F 0 Y V 8 x M y 9 T b 3 V y Y 2 U 8 L 0 l 0 Z W 1 Q Y X R o P j w v S X R l b U x v Y 2 F 0 a W 9 u P j x T d G F i b G V F b n R y a W V z I C 8 + P C 9 J d G V t P j x J d G V t P j x J d G V t T G 9 j Y X R p b 2 4 + P E l 0 Z W 1 U e X B l P k Z v c m 1 1 b G E 8 L 0 l 0 Z W 1 U e X B l P j x J d G V t U G F 0 a D 5 T Z W N 0 a W 9 u M S 9 k Y X R h X z E z L 2 R i b 1 9 k Y X R h X z E z P C 9 J d G V t U G F 0 a D 4 8 L 0 l 0 Z W 1 M b 2 N h d G l v b j 4 8 U 3 R h Y m x l R W 5 0 c m l l c y A v P j w v S X R l b T 4 8 S X R l b T 4 8 S X R l b U x v Y 2 F 0 a W 9 u P j x J d G V t V H l w Z T 5 G b 3 J t d W x h P C 9 J d G V t V H l w Z T 4 8 S X R l b V B h d G g + U 2 V j d G l v b j E v Z G F 0 Y V 8 z P C 9 J d G V t U G F 0 a D 4 8 L 0 l 0 Z W 1 M b 2 N h d G l v b j 4 8 U 3 R h Y m x l R W 5 0 c m l l c z 4 8 R W 5 0 c n k g V H l w Z T 0 i S X N Q c m l 2 Y X R l I i B W Y W x 1 Z T 0 i b D A i I C 8 + P E V u d H J 5 I F R 5 c G U 9 I l F 1 Z X J 5 S U Q i I F Z h b H V l P S J z M G Q 1 Z W F l O T I t M j F m N C 0 0 N T U z L W I z N T c t N m R j N z A w M z E 0 M m J k 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M y I g L z 4 8 R W 5 0 c n k g V H l w Z T 0 i R m l s b G V k Q 2 9 t c G x l d G V S Z X N 1 b H R U b 1 d v c m t z a G V l d C I g V m F s d W U 9 I m w x I i A v P j x F b n R y e S B U e X B l P S J G a W x s U 3 R h d H V z I i B W Y W x 1 Z T 0 i c 0 N v b X B s Z X R l I i A v P j x F b n R y e S B U e X B l P S J G a W x s Q 2 9 s d W 1 u T m F t Z X M i I F Z h b H V l P S J z W y Z x d W 9 0 O 2 5 h b W U m c X V v d D s s J n F 1 b 3 Q 7 Y 2 9 1 b n Q m c X V v d D s s J n F 1 b 3 Q 7 d m 9 s d W 1 l J n F 1 b 3 Q 7 L C Z x d W 9 0 O 3 Z h b H V l J n F 1 b 3 Q 7 X S I g L z 4 8 R W 5 0 c n k g V H l w Z T 0 i R m l s b E N v b H V t b l R 5 c G V z I i B W Y W x 1 Z T 0 i c 0 J n T U Z C U T 0 9 I i A v P j x F b n R y e S B U e X B l P S J G a W x s T G F z d F V w Z G F 0 Z W Q i I F Z h b H V l P S J k M j A y N S 0 w M i 0 y O F Q w M z o z N T o z M i 4 0 O T Q x N T c 1 W i I g L z 4 8 R W 5 0 c n k g V H l w Z T 0 i R m l s b E V y c m 9 y Q 2 9 1 b n Q i I F Z h b H V l P S J s M C I g L z 4 8 R W 5 0 c n k g V H l w Z T 0 i R m l s b E V y c m 9 y Q 2 9 k Z S I g V m F s d W U 9 I n N V b m t u b 3 d u I i A v P j x F b n R y e S B U e X B l P S J G a W x s Q 2 9 1 b n Q i I F Z h b H V l P S J s M y I g L z 4 8 R W 5 0 c n k g V H l w Z T 0 i U m V s Y X R p b 2 5 z a G l w S W 5 m b 0 N v b n R h a W 5 l c i I g V m F s d W U 9 I n N 7 J n F 1 b 3 Q 7 Y 2 9 s d W 1 u Q 2 9 1 b n Q m c X V v d D s 6 N C w m c X V v d D t r Z X l D b 2 x 1 b W 5 O Y W 1 l c y Z x d W 9 0 O z p b X S w m c X V v d D t x d W V y e V J l b G F 0 a W 9 u c 2 h p c H M m c X V v d D s 6 W 1 0 s J n F 1 b 3 Q 7 Y 2 9 s d W 1 u S W R l b n R p d G l l c y Z x d W 9 0 O z p b J n F 1 b 3 Q 7 U 2 V y d m V y L k R h d G F i Y X N l X F w v M i 9 T U U w v M T Q u M j I 1 L j E 5 M i 4 z M D t j d H N f Z G I v Z G J v L 2 R h d G F f M y 5 7 b m F t Z S w w f S Z x d W 9 0 O y w m c X V v d D t T Z X J 2 Z X I u R G F 0 Y W J h c 2 V c X C 8 y L 1 N R T C 8 x N C 4 y M j U u M T k y L j M w O 2 N 0 c 1 9 k Y i 9 k Y m 8 v Z G F 0 Y V 8 z L n t j b 3 V u d C w x f S Z x d W 9 0 O y w m c X V v d D t T Z X J 2 Z X I u R G F 0 Y W J h c 2 V c X C 8 y L 1 N R T C 8 x N C 4 y M j U u M T k y L j M w O 2 N 0 c 1 9 k Y i 9 k Y m 8 v Z G F 0 Y V 8 z L n t 2 b 2 x 1 b W U s M n 0 m c X V v d D s s J n F 1 b 3 Q 7 U 2 V y d m V y L k R h d G F i Y X N l X F w v M i 9 T U U w v M T Q u M j I 1 L j E 5 M i 4 z M D t j d H N f Z G I v Z G J v L 2 R h d G F f M y 5 7 d m F s d W U s M 3 0 m c X V v d D t d L C Z x d W 9 0 O 0 N v b H V t b k N v d W 5 0 J n F 1 b 3 Q 7 O j Q s J n F 1 b 3 Q 7 S 2 V 5 Q 2 9 s d W 1 u T m F t Z X M m c X V v d D s 6 W 1 0 s J n F 1 b 3 Q 7 Q 2 9 s d W 1 u S W R l b n R p d G l l c y Z x d W 9 0 O z p b J n F 1 b 3 Q 7 U 2 V y d m V y L k R h d G F i Y X N l X F w v M i 9 T U U w v M T Q u M j I 1 L j E 5 M i 4 z M D t j d H N f Z G I v Z G J v L 2 R h d G F f M y 5 7 b m F t Z S w w f S Z x d W 9 0 O y w m c X V v d D t T Z X J 2 Z X I u R G F 0 Y W J h c 2 V c X C 8 y L 1 N R T C 8 x N C 4 y M j U u M T k y L j M w O 2 N 0 c 1 9 k Y i 9 k Y m 8 v Z G F 0 Y V 8 z L n t j b 3 V u d C w x f S Z x d W 9 0 O y w m c X V v d D t T Z X J 2 Z X I u R G F 0 Y W J h c 2 V c X C 8 y L 1 N R T C 8 x N C 4 y M j U u M T k y L j M w O 2 N 0 c 1 9 k Y i 9 k Y m 8 v Z G F 0 Y V 8 z L n t 2 b 2 x 1 b W U s M n 0 m c X V v d D s s J n F 1 b 3 Q 7 U 2 V y d m V y L k R h d G F i Y X N l X F w v M i 9 T U U w v M T Q u M j I 1 L j E 5 M i 4 z M D t j d H N f Z G I v Z G J v L 2 R h d G F f M y 5 7 d m F s d W U s M 3 0 m c X V v d D t d L C Z x d W 9 0 O 1 J l b G F 0 a W 9 u c 2 h p c E l u Z m 8 m c X V v d D s 6 W 1 1 9 I i A v P j x F b n R y e S B U e X B l P S J B Z G R l Z F R v R G F 0 Y U 1 v Z G V s I i B W Y W x 1 Z T 0 i b D A i I C 8 + P C 9 T d G F i b G V F b n R y a W V z P j w v S X R l b T 4 8 S X R l b T 4 8 S X R l b U x v Y 2 F 0 a W 9 u P j x J d G V t V H l w Z T 5 G b 3 J t d W x h P C 9 J d G V t V H l w Z T 4 8 S X R l b V B h d G g + U 2 V j d G l v b j E v Z G F 0 Y V 8 z L 1 N v d X J j Z T w v S X R l b V B h d G g + P C 9 J d G V t T G 9 j Y X R p b 2 4 + P F N 0 Y W J s Z U V u d H J p Z X M g L z 4 8 L 0 l 0 Z W 0 + P E l 0 Z W 0 + P E l 0 Z W 1 M b 2 N h d G l v b j 4 8 S X R l b V R 5 c G U + R m 9 y b X V s Y T w v S X R l b V R 5 c G U + P E l 0 Z W 1 Q Y X R o P l N l Y 3 R p b 2 4 x L 2 R h d G F f M y 9 k Y m 9 f Z G F 0 Y V 8 z P C 9 J d G V t U G F 0 a D 4 8 L 0 l 0 Z W 1 M b 2 N h d G l v b j 4 8 U 3 R h Y m x l R W 5 0 c m l l c y A v P j w v S X R l b T 4 8 S X R l b T 4 8 S X R l b U x v Y 2 F 0 a W 9 u P j x J d G V t V H l w Z T 5 G b 3 J t d W x h P C 9 J d G V t V H l w Z T 4 8 S X R l b V B h d G g + U 2 V j d G l v b j E v Z G F 0 Y V 8 0 P C 9 J d G V t U G F 0 a D 4 8 L 0 l 0 Z W 1 M b 2 N h d G l v b j 4 8 U 3 R h Y m x l R W 5 0 c m l l c z 4 8 R W 5 0 c n k g V H l w Z T 0 i S X N Q c m l 2 Y X R l I i B W Y W x 1 Z T 0 i b D A i I C 8 + P E V u d H J 5 I F R 5 c G U 9 I l F 1 Z X J 5 S U Q i I F Z h b H V l P S J z Z W U y Y T A 2 N j g t N D U 4 N C 0 0 Z j I z L W F i Z G M t O T l l M W Y y Z T M x O W V j 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N C I g L z 4 8 R W 5 0 c n k g V H l w Z T 0 i R m l s b G V k Q 2 9 t c G x l d G V S Z X N 1 b H R U b 1 d v c m t z a G V l d C I g V m F s d W U 9 I m w x I i A v P j x F b n R y e S B U e X B l P S J G a W x s U 3 R h d H V z I i B W Y W x 1 Z T 0 i c 0 N v b X B s Z X R l I i A v P j x F b n R y e S B U e X B l P S J G a W x s Q 2 9 s d W 1 u T m F t Z X M i I F Z h b H V l P S J z W y Z x d W 9 0 O 2 5 h b W U m c X V v d D s s J n F 1 b 3 Q 7 b G l x d W l k a X R 5 J n F 1 b 3 Q 7 L C Z x d W 9 0 O 3 N j b 3 J l J n F 1 b 3 Q 7 L C Z x d W 9 0 O 3 N j b 3 J l X 3 Q 1 J n F 1 b 3 Q 7 L C Z x d W 9 0 O 3 J h b m s m c X V v d D s s J n F 1 b 3 Q 7 b G l x d W l k X 3 N 0 Y X R l J n F 1 b 3 Q 7 L C Z x d W 9 0 O 2 9 y Z G V y J n F 1 b 3 Q 7 L C Z x d W 9 0 O 2 d y b 3 V w J n F 1 b 3 Q 7 L C Z x d W 9 0 O 2 l u Z H V z d H J 5 X 3 J h b m s m c X V v d D t d I i A v P j x F b n R y e S B U e X B l P S J G a W x s Q 2 9 s d W 1 u V H l w Z X M i I F Z h b H V l P S J z Q m d V R k J R V U d B d 1 l G I i A v P j x F b n R y e S B U e X B l P S J G a W x s T G F z d F V w Z G F 0 Z W Q i I F Z h b H V l P S J k M j A y N S 0 w M i 0 y O F Q w M z o z N T o z M i 4 0 O D I 0 O T Y 2 W i I g L z 4 8 R W 5 0 c n k g V H l w Z T 0 i R m l s b E V y c m 9 y Q 2 9 1 b n Q i I F Z h b H V l P S J s M C I g L z 4 8 R W 5 0 c n k g V H l w Z T 0 i R m l s b E V y c m 9 y Q 2 9 k Z S I g V m F s d W U 9 I n N V b m t u b 3 d u I i A v P j x F b n R y e S B U e X B l P S J G a W x s Q 2 9 1 b n Q i I F Z h b H V l P S J s M z I i I C 8 + P E V u d H J 5 I F R 5 c G U 9 I l J l b G F 0 a W 9 u c 2 h p c E l u Z m 9 D b 2 5 0 Y W l u Z X I i I F Z h b H V l P S J z e y Z x d W 9 0 O 2 N v b H V t b k N v d W 5 0 J n F 1 b 3 Q 7 O j k s J n F 1 b 3 Q 7 a 2 V 5 Q 2 9 s d W 1 u T m F t Z X M m c X V v d D s 6 W 1 0 s J n F 1 b 3 Q 7 c X V l c n l S Z W x h d G l v b n N o a X B z J n F 1 b 3 Q 7 O l t d L C Z x d W 9 0 O 2 N v b H V t b k l k Z W 5 0 a X R p Z X M m c X V v d D s 6 W y Z x d W 9 0 O 1 N l c n Z l c i 5 E Y X R h Y m F z Z V x c L z I v U 1 F M L z E 0 L j I y N S 4 x O T I u M z A 7 Y 3 R z X 2 R i L 2 R i b y 9 k Y X R h X z Q u e 2 5 h b W U s M H 0 m c X V v d D s s J n F 1 b 3 Q 7 U 2 V y d m V y L k R h d G F i Y X N l X F w v M i 9 T U U w v M T Q u M j I 1 L j E 5 M i 4 z M D t j d H N f Z G I v Z G J v L 2 R h d G F f N C 5 7 b G l x d W l k a X R 5 L D F 9 J n F 1 b 3 Q 7 L C Z x d W 9 0 O 1 N l c n Z l c i 5 E Y X R h Y m F z Z V x c L z I v U 1 F M L z E 0 L j I y N S 4 x O T I u M z A 7 Y 3 R z X 2 R i L 2 R i b y 9 k Y X R h X z Q u e 3 N j b 3 J l L D J 9 J n F 1 b 3 Q 7 L C Z x d W 9 0 O 1 N l c n Z l c i 5 E Y X R h Y m F z Z V x c L z I v U 1 F M L z E 0 L j I y N S 4 x O T I u M z A 7 Y 3 R z X 2 R i L 2 R i b y 9 k Y X R h X z Q u e 3 N j b 3 J l X 3 Q 1 L D N 9 J n F 1 b 3 Q 7 L C Z x d W 9 0 O 1 N l c n Z l c i 5 E Y X R h Y m F z Z V x c L z I v U 1 F M L z E 0 L j I y N S 4 x O T I u M z A 7 Y 3 R z X 2 R i L 2 R i b y 9 k Y X R h X z Q u e 3 J h b m s s N H 0 m c X V v d D s s J n F 1 b 3 Q 7 U 2 V y d m V y L k R h d G F i Y X N l X F w v M i 9 T U U w v M T Q u M j I 1 L j E 5 M i 4 z M D t j d H N f Z G I v Z G J v L 2 R h d G F f N C 5 7 b G l x d W l k X 3 N 0 Y X R l L D V 9 J n F 1 b 3 Q 7 L C Z x d W 9 0 O 1 N l c n Z l c i 5 E Y X R h Y m F z Z V x c L z I v U 1 F M L z E 0 L j I y N S 4 x O T I u M z A 7 Y 3 R z X 2 R i L 2 R i b y 9 k Y X R h X z Q u e 2 9 y Z G V y L D Z 9 J n F 1 b 3 Q 7 L C Z x d W 9 0 O 1 N l c n Z l c i 5 E Y X R h Y m F z Z V x c L z I v U 1 F M L z E 0 L j I y N S 4 x O T I u M z A 7 Y 3 R z X 2 R i L 2 R i b y 9 k Y X R h X z Q u e 2 d y b 3 V w L D d 9 J n F 1 b 3 Q 7 L C Z x d W 9 0 O 1 N l c n Z l c i 5 E Y X R h Y m F z Z V x c L z I v U 1 F M L z E 0 L j I y N S 4 x O T I u M z A 7 Y 3 R z X 2 R i L 2 R i b y 9 k Y X R h X z Q u e 2 l u Z H V z d H J 5 X 3 J h b m s s O H 0 m c X V v d D t d L C Z x d W 9 0 O 0 N v b H V t b k N v d W 5 0 J n F 1 b 3 Q 7 O j k s J n F 1 b 3 Q 7 S 2 V 5 Q 2 9 s d W 1 u T m F t Z X M m c X V v d D s 6 W 1 0 s J n F 1 b 3 Q 7 Q 2 9 s d W 1 u S W R l b n R p d G l l c y Z x d W 9 0 O z p b J n F 1 b 3 Q 7 U 2 V y d m V y L k R h d G F i Y X N l X F w v M i 9 T U U w v M T Q u M j I 1 L j E 5 M i 4 z M D t j d H N f Z G I v Z G J v L 2 R h d G F f N C 5 7 b m F t Z S w w f S Z x d W 9 0 O y w m c X V v d D t T Z X J 2 Z X I u R G F 0 Y W J h c 2 V c X C 8 y L 1 N R T C 8 x N C 4 y M j U u M T k y L j M w O 2 N 0 c 1 9 k Y i 9 k Y m 8 v Z G F 0 Y V 8 0 L n t s a X F 1 a W R p d H k s M X 0 m c X V v d D s s J n F 1 b 3 Q 7 U 2 V y d m V y L k R h d G F i Y X N l X F w v M i 9 T U U w v M T Q u M j I 1 L j E 5 M i 4 z M D t j d H N f Z G I v Z G J v L 2 R h d G F f N C 5 7 c 2 N v c m U s M n 0 m c X V v d D s s J n F 1 b 3 Q 7 U 2 V y d m V y L k R h d G F i Y X N l X F w v M i 9 T U U w v M T Q u M j I 1 L j E 5 M i 4 z M D t j d H N f Z G I v Z G J v L 2 R h d G F f N C 5 7 c 2 N v c m V f d D U s M 3 0 m c X V v d D s s J n F 1 b 3 Q 7 U 2 V y d m V y L k R h d G F i Y X N l X F w v M i 9 T U U w v M T Q u M j I 1 L j E 5 M i 4 z M D t j d H N f Z G I v Z G J v L 2 R h d G F f N C 5 7 c m F u a y w 0 f S Z x d W 9 0 O y w m c X V v d D t T Z X J 2 Z X I u R G F 0 Y W J h c 2 V c X C 8 y L 1 N R T C 8 x N C 4 y M j U u M T k y L j M w O 2 N 0 c 1 9 k Y i 9 k Y m 8 v Z G F 0 Y V 8 0 L n t s a X F 1 a W R f c 3 R h d G U s N X 0 m c X V v d D s s J n F 1 b 3 Q 7 U 2 V y d m V y L k R h d G F i Y X N l X F w v M i 9 T U U w v M T Q u M j I 1 L j E 5 M i 4 z M D t j d H N f Z G I v Z G J v L 2 R h d G F f N C 5 7 b 3 J k Z X I s N n 0 m c X V v d D s s J n F 1 b 3 Q 7 U 2 V y d m V y L k R h d G F i Y X N l X F w v M i 9 T U U w v M T Q u M j I 1 L j E 5 M i 4 z M D t j d H N f Z G I v Z G J v L 2 R h d G F f N C 5 7 Z 3 J v d X A s N 3 0 m c X V v d D s s J n F 1 b 3 Q 7 U 2 V y d m V y L k R h d G F i Y X N l X F w v M i 9 T U U w v M T Q u M j I 1 L j E 5 M i 4 z M D t j d H N f Z G I v Z G J v L 2 R h d G F f N C 5 7 a W 5 k d X N 0 c n l f c m F u a y w 4 f S Z x d W 9 0 O 1 0 s J n F 1 b 3 Q 7 U m V s Y X R p b 2 5 z a G l w S W 5 m b y Z x d W 9 0 O z p b X X 0 i I C 8 + P E V u d H J 5 I F R 5 c G U 9 I k F k Z G V k V G 9 E Y X R h T W 9 k Z W w i I F Z h b H V l P S J s M C I g L z 4 8 L 1 N 0 Y W J s Z U V u d H J p Z X M + P C 9 J d G V t P j x J d G V t P j x J d G V t T G 9 j Y X R p b 2 4 + P E l 0 Z W 1 U e X B l P k Z v c m 1 1 b G E 8 L 0 l 0 Z W 1 U e X B l P j x J d G V t U G F 0 a D 5 T Z W N 0 a W 9 u M S 9 k Y X R h X z Q v U 2 9 1 c m N l P C 9 J d G V t U G F 0 a D 4 8 L 0 l 0 Z W 1 M b 2 N h d G l v b j 4 8 U 3 R h Y m x l R W 5 0 c m l l c y A v P j w v S X R l b T 4 8 S X R l b T 4 8 S X R l b U x v Y 2 F 0 a W 9 u P j x J d G V t V H l w Z T 5 G b 3 J t d W x h P C 9 J d G V t V H l w Z T 4 8 S X R l b V B h d G g + U 2 V j d G l v b j E v Z G F 0 Y V 8 0 L 2 R i b 1 9 k Y X R h X z Q 8 L 0 l 0 Z W 1 Q Y X R o P j w v S X R l b U x v Y 2 F 0 a W 9 u P j x T d G F i b G V F b n R y a W V z I C 8 + P C 9 J d G V t P j x J d G V t P j x J d G V t T G 9 j Y X R p b 2 4 + P E l 0 Z W 1 U e X B l P k Z v c m 1 1 b G E 8 L 0 l 0 Z W 1 U e X B l P j x J d G V t U G F 0 a D 5 T Z W N 0 a W 9 u M S 9 k Y X R h X z U 8 L 0 l 0 Z W 1 Q Y X R o P j w v S X R l b U x v Y 2 F 0 a W 9 u P j x T d G F i b G V F b n R y a W V z P j x F b n R y e S B U e X B l P S J J c 1 B y a X Z h d G U i I F Z h b H V l P S J s M C I g L z 4 8 R W 5 0 c n k g V H l w Z T 0 i U X V l c n l J R C I g V m F s d W U 9 I n M 0 O W Q 5 Z j g 5 M S 0 x Z m U 2 L T R j Y T g t Y T I 5 O C 1 k N W E x N j M 4 N D k 0 N 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V 8 1 I i A v P j x F b n R y e S B U e X B l P S J G a W x s Z W R D b 2 1 w b G V 0 Z V J l c 3 V s d F R v V 2 9 y a 3 N o Z W V 0 I i B W Y W x 1 Z T 0 i b D E i I C 8 + P E V u d H J 5 I F R 5 c G U 9 I k Z p b G x T d G F 0 d X M i I F Z h b H V l P S J z Q 2 9 t c G x l d G U i I C 8 + P E V u d H J 5 I F R 5 c G U 9 I k Z p b G x D b 2 x 1 b W 5 O Y W 1 l c y I g V m F s d W U 9 I n N b J n F 1 b 3 Q 7 b G F z d F 9 y Y X R p b y Z x d W 9 0 O y w m c X V v d D t s Y X N 0 X 3 N l b n R p b W V u d C Z x d W 9 0 O 1 0 i I C 8 + P E V u d H J 5 I F R 5 c G U 9 I k Z p b G x D b 2 x 1 b W 5 U e X B l c y I g V m F s d W U 9 I n N C U V k 9 I i A v P j x F b n R y e S B U e X B l P S J G a W x s T G F z d F V w Z G F 0 Z W Q i I F Z h b H V l P S J k M j A y N S 0 w M i 0 y O F Q w M z o z N T o z M i 4 z M z E 1 N T M 0 W i I g L z 4 8 R W 5 0 c n k g V H l w Z T 0 i R m l s b E V y c m 9 y Q 2 9 1 b n Q i I F Z h b H V l P S J s M C I g L z 4 8 R W 5 0 c n k g V H l w Z T 0 i R m l s b E V y c m 9 y Q 2 9 k Z S I g V m F s d W U 9 I n N V b m t u b 3 d u I i A v P j x F b n R y e S B U e X B l P S J G a W x s Q 2 9 1 b n Q i I F Z h b H V l P S J s M S I g L z 4 8 R W 5 0 c n k g V H l w Z T 0 i U m V s Y X R p b 2 5 z a G l w S W 5 m b 0 N v b n R h a W 5 l c i I g V m F s d W U 9 I n N 7 J n F 1 b 3 Q 7 Y 2 9 s d W 1 u Q 2 9 1 b n Q m c X V v d D s 6 M i w m c X V v d D t r Z X l D b 2 x 1 b W 5 O Y W 1 l c y Z x d W 9 0 O z p b X S w m c X V v d D t x d W V y e V J l b G F 0 a W 9 u c 2 h p c H M m c X V v d D s 6 W 1 0 s J n F 1 b 3 Q 7 Y 2 9 s d W 1 u S W R l b n R p d G l l c y Z x d W 9 0 O z p b J n F 1 b 3 Q 7 U 2 V y d m V y L k R h d G F i Y X N l X F w v M i 9 T U U w v M T Q u M j I 1 L j E 5 M i 4 z M D t j d H N f Z G I v Z G J v L 2 R h d G F f N S 5 7 b G F z d F 9 y Y X R p b y w w f S Z x d W 9 0 O y w m c X V v d D t T Z X J 2 Z X I u R G F 0 Y W J h c 2 V c X C 8 y L 1 N R T C 8 x N C 4 y M j U u M T k y L j M w O 2 N 0 c 1 9 k Y i 9 k Y m 8 v Z G F 0 Y V 8 1 L n t s Y X N 0 X 3 N l b n R p b W V u d C w x f S Z x d W 9 0 O 1 0 s J n F 1 b 3 Q 7 Q 2 9 s d W 1 u Q 2 9 1 b n Q m c X V v d D s 6 M i w m c X V v d D t L Z X l D b 2 x 1 b W 5 O Y W 1 l c y Z x d W 9 0 O z p b X S w m c X V v d D t D b 2 x 1 b W 5 J Z G V u d G l 0 a W V z J n F 1 b 3 Q 7 O l s m c X V v d D t T Z X J 2 Z X I u R G F 0 Y W J h c 2 V c X C 8 y L 1 N R T C 8 x N C 4 y M j U u M T k y L j M w O 2 N 0 c 1 9 k Y i 9 k Y m 8 v Z G F 0 Y V 8 1 L n t s Y X N 0 X 3 J h d G l v L D B 9 J n F 1 b 3 Q 7 L C Z x d W 9 0 O 1 N l c n Z l c i 5 E Y X R h Y m F z Z V x c L z I v U 1 F M L z E 0 L j I y N S 4 x O T I u M z A 7 Y 3 R z X 2 R i L 2 R i b y 9 k Y X R h X z U u e 2 x h c 3 R f c 2 V u d G l t Z W 5 0 L D F 9 J n F 1 b 3 Q 7 X S w m c X V v d D t S Z W x h d G l v b n N o a X B J b m Z v J n F 1 b 3 Q 7 O l t d f S I g L z 4 8 R W 5 0 c n k g V H l w Z T 0 i Q W R k Z W R U b 0 R h d G F N b 2 R l b C I g V m F s d W U 9 I m w w I i A v P j w v U 3 R h Y m x l R W 5 0 c m l l c z 4 8 L 0 l 0 Z W 0 + P E l 0 Z W 0 + P E l 0 Z W 1 M b 2 N h d G l v b j 4 8 S X R l b V R 5 c G U + R m 9 y b X V s Y T w v S X R l b V R 5 c G U + P E l 0 Z W 1 Q Y X R o P l N l Y 3 R p b 2 4 x L 2 R h d G F f N S 9 T b 3 V y Y 2 U 8 L 0 l 0 Z W 1 Q Y X R o P j w v S X R l b U x v Y 2 F 0 a W 9 u P j x T d G F i b G V F b n R y a W V z I C 8 + P C 9 J d G V t P j x J d G V t P j x J d G V t T G 9 j Y X R p b 2 4 + P E l 0 Z W 1 U e X B l P k Z v c m 1 1 b G E 8 L 0 l 0 Z W 1 U e X B l P j x J d G V t U G F 0 a D 5 T Z W N 0 a W 9 u M S 9 k Y X R h X z U v Z G J v X 2 R h d G F f N T w v S X R l b V B h d G g + P C 9 J d G V t T G 9 j Y X R p b 2 4 + P F N 0 Y W J s Z U V u d H J p Z X M g L z 4 8 L 0 l 0 Z W 0 + P E l 0 Z W 0 + P E l 0 Z W 1 M b 2 N h d G l v b j 4 8 S X R l b V R 5 c G U + R m 9 y b X V s Y T w v S X R l b V R 5 c G U + P E l 0 Z W 1 Q Y X R o P l N l Y 3 R p b 2 4 x L 2 R h d G F f N j w v S X R l b V B h d G g + P C 9 J d G V t T G 9 j Y X R p b 2 4 + P F N 0 Y W J s Z U V u d H J p Z X M + P E V u d H J 5 I F R 5 c G U 9 I k l z U H J p d m F 0 Z S I g V m F s d W U 9 I m w w I i A v P j x F b n R y e S B U e X B l P S J R d W V y e U l E I i B W Y W x 1 Z T 0 i c z k w Y j Q 2 M m Z l L W Q 1 Y m I t N D I x Y i 1 i M 2 E 0 L T J i M j B h Z T c 0 N D Y w 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Y i I C 8 + P E V u d H J 5 I F R 5 c G U 9 I k Z p b G x l Z E N v b X B s Z X R l U m V z d W x 0 V G 9 X b 3 J r c 2 h l Z X Q i I F Z h b H V l P S J s M S I g L z 4 8 R W 5 0 c n k g V H l w Z T 0 i R m l s b F N 0 Y X R 1 c y I g V m F s d W U 9 I n N D b 2 1 w b G V 0 Z S I g L z 4 8 R W 5 0 c n k g V H l w Z T 0 i R m l s b E N v b H V t b k 5 h b W V z I i B W Y W x 1 Z T 0 i c 1 s m c X V v d D t z d G 9 j a y Z x d W 9 0 O y w m c X V v d D t p b m R 1 c 3 R y e V 9 u Y W 1 l J n F 1 b 3 Q 7 L C Z x d W 9 0 O 2 l u Z H V z d H J 5 X 3 B l c m Z v c m 0 m c X V v d D s s J n F 1 b 3 Q 7 b W F y a 2 V 0 Y 2 F w X 2 d y b 3 V w J n F 1 b 3 Q 7 L C Z x d W 9 0 O 2 N s b 3 N l J n F 1 b 3 Q 7 L C Z x d W 9 0 O 3 B y a W N l X 2 N o Y W 5 n Z S Z x d W 9 0 O y w m c X V v d D t 0 M F 9 z Y 2 9 y Z S Z x d W 9 0 O y w m c X V v d D t s a X F 1 a W R f c m F 0 a W 8 m c X V v d D s s J n F 1 b 3 Q 7 d H l w Z S Z x d W 9 0 O 1 0 i I C 8 + P E V u d H J 5 I F R 5 c G U 9 I k Z p b G x D b 2 x 1 b W 5 U e X B l c y I g V m F s d W U 9 I n N C Z 1 l H Q m d V R k J R V U c i I C 8 + P E V u d H J 5 I F R 5 c G U 9 I k Z p b G x M Y X N 0 V X B k Y X R l Z C I g V m F s d W U 9 I m Q y M D I 1 L T A y L T I 4 V D A z O j M 1 O j M y L j Q 2 M T Q z N z N a I i A v P j x F b n R y e S B U e X B l P S J G a W x s R X J y b 3 J D b 3 V u d C I g V m F s d W U 9 I m w w I i A v P j x F b n R y e S B U e X B l P S J G a W x s R X J y b 3 J D b 2 R l I i B W Y W x 1 Z T 0 i c 1 V u a 2 5 v d 2 4 i I C 8 + P E V u d H J 5 I F R 5 c G U 9 I k Z p b G x D b 3 V u d C I g V m F s d W U 9 I m w y M C I g L z 4 8 R W 5 0 c n k g V H l w Z T 0 i U m V s Y X R p b 2 5 z a G l w S W 5 m b 0 N v b n R h a W 5 l c i I g V m F s d W U 9 I n N 7 J n F 1 b 3 Q 7 Y 2 9 s d W 1 u Q 2 9 1 b n Q m c X V v d D s 6 O S w m c X V v d D t r Z X l D b 2 x 1 b W 5 O Y W 1 l c y Z x d W 9 0 O z p b X S w m c X V v d D t x d W V y e V J l b G F 0 a W 9 u c 2 h p c H M m c X V v d D s 6 W 1 0 s J n F 1 b 3 Q 7 Y 2 9 s d W 1 u S W R l b n R p d G l l c y Z x d W 9 0 O z p b J n F 1 b 3 Q 7 U 2 V y d m V y L k R h d G F i Y X N l X F w v M i 9 T U U w v M T Q u M j I 1 L j E 5 M i 4 z M D t j d H N f Z G I v Z G J v L 2 R h d G F f N i 5 7 c 3 R v Y 2 s s M H 0 m c X V v d D s s J n F 1 b 3 Q 7 U 2 V y d m V y L k R h d G F i Y X N l X F w v M i 9 T U U w v M T Q u M j I 1 L j E 5 M i 4 z M D t j d H N f Z G I v Z G J v L 2 R h d G F f N i 5 7 a W 5 k d X N 0 c n l f b m F t Z S w x f S Z x d W 9 0 O y w m c X V v d D t T Z X J 2 Z X I u R G F 0 Y W J h c 2 V c X C 8 y L 1 N R T C 8 x N C 4 y M j U u M T k y L j M w O 2 N 0 c 1 9 k Y i 9 k Y m 8 v Z G F 0 Y V 8 2 L n t p b m R 1 c 3 R y e V 9 w Z X J m b 3 J t L D J 9 J n F 1 b 3 Q 7 L C Z x d W 9 0 O 1 N l c n Z l c i 5 E Y X R h Y m F z Z V x c L z I v U 1 F M L z E 0 L j I y N S 4 x O T I u M z A 7 Y 3 R z X 2 R i L 2 R i b y 9 k Y X R h X z Y u e 2 1 h c m t l d G N h c F 9 n c m 9 1 c C w z f S Z x d W 9 0 O y w m c X V v d D t T Z X J 2 Z X I u R G F 0 Y W J h c 2 V c X C 8 y L 1 N R T C 8 x N C 4 y M j U u M T k y L j M w O 2 N 0 c 1 9 k Y i 9 k Y m 8 v Z G F 0 Y V 8 2 L n t j b G 9 z Z S w 0 f S Z x d W 9 0 O y w m c X V v d D t T Z X J 2 Z X I u R G F 0 Y W J h c 2 V c X C 8 y L 1 N R T C 8 x N C 4 y M j U u M T k y L j M w O 2 N 0 c 1 9 k Y i 9 k Y m 8 v Z G F 0 Y V 8 2 L n t w c m l j Z V 9 j a G F u Z 2 U s N X 0 m c X V v d D s s J n F 1 b 3 Q 7 U 2 V y d m V y L k R h d G F i Y X N l X F w v M i 9 T U U w v M T Q u M j I 1 L j E 5 M i 4 z M D t j d H N f Z G I v Z G J v L 2 R h d G F f N i 5 7 d D B f c 2 N v c m U s N n 0 m c X V v d D s s J n F 1 b 3 Q 7 U 2 V y d m V y L k R h d G F i Y X N l X F w v M i 9 T U U w v M T Q u M j I 1 L j E 5 M i 4 z M D t j d H N f Z G I v Z G J v L 2 R h d G F f N i 5 7 b G l x d W l k X 3 J h d G l v L D d 9 J n F 1 b 3 Q 7 L C Z x d W 9 0 O 1 N l c n Z l c i 5 E Y X R h Y m F z Z V x c L z I v U 1 F M L z E 0 L j I y N S 4 x O T I u M z A 7 Y 3 R z X 2 R i L 2 R i b y 9 k Y X R h X z Y u e 3 R 5 c G U s O H 0 m c X V v d D t d L C Z x d W 9 0 O 0 N v b H V t b k N v d W 5 0 J n F 1 b 3 Q 7 O j k s J n F 1 b 3 Q 7 S 2 V 5 Q 2 9 s d W 1 u T m F t Z X M m c X V v d D s 6 W 1 0 s J n F 1 b 3 Q 7 Q 2 9 s d W 1 u S W R l b n R p d G l l c y Z x d W 9 0 O z p b J n F 1 b 3 Q 7 U 2 V y d m V y L k R h d G F i Y X N l X F w v M i 9 T U U w v M T Q u M j I 1 L j E 5 M i 4 z M D t j d H N f Z G I v Z G J v L 2 R h d G F f N i 5 7 c 3 R v Y 2 s s M H 0 m c X V v d D s s J n F 1 b 3 Q 7 U 2 V y d m V y L k R h d G F i Y X N l X F w v M i 9 T U U w v M T Q u M j I 1 L j E 5 M i 4 z M D t j d H N f Z G I v Z G J v L 2 R h d G F f N i 5 7 a W 5 k d X N 0 c n l f b m F t Z S w x f S Z x d W 9 0 O y w m c X V v d D t T Z X J 2 Z X I u R G F 0 Y W J h c 2 V c X C 8 y L 1 N R T C 8 x N C 4 y M j U u M T k y L j M w O 2 N 0 c 1 9 k Y i 9 k Y m 8 v Z G F 0 Y V 8 2 L n t p b m R 1 c 3 R y e V 9 w Z X J m b 3 J t L D J 9 J n F 1 b 3 Q 7 L C Z x d W 9 0 O 1 N l c n Z l c i 5 E Y X R h Y m F z Z V x c L z I v U 1 F M L z E 0 L j I y N S 4 x O T I u M z A 7 Y 3 R z X 2 R i L 2 R i b y 9 k Y X R h X z Y u e 2 1 h c m t l d G N h c F 9 n c m 9 1 c C w z f S Z x d W 9 0 O y w m c X V v d D t T Z X J 2 Z X I u R G F 0 Y W J h c 2 V c X C 8 y L 1 N R T C 8 x N C 4 y M j U u M T k y L j M w O 2 N 0 c 1 9 k Y i 9 k Y m 8 v Z G F 0 Y V 8 2 L n t j b G 9 z Z S w 0 f S Z x d W 9 0 O y w m c X V v d D t T Z X J 2 Z X I u R G F 0 Y W J h c 2 V c X C 8 y L 1 N R T C 8 x N C 4 y M j U u M T k y L j M w O 2 N 0 c 1 9 k Y i 9 k Y m 8 v Z G F 0 Y V 8 2 L n t w c m l j Z V 9 j a G F u Z 2 U s N X 0 m c X V v d D s s J n F 1 b 3 Q 7 U 2 V y d m V y L k R h d G F i Y X N l X F w v M i 9 T U U w v M T Q u M j I 1 L j E 5 M i 4 z M D t j d H N f Z G I v Z G J v L 2 R h d G F f N i 5 7 d D B f c 2 N v c m U s N n 0 m c X V v d D s s J n F 1 b 3 Q 7 U 2 V y d m V y L k R h d G F i Y X N l X F w v M i 9 T U U w v M T Q u M j I 1 L j E 5 M i 4 z M D t j d H N f Z G I v Z G J v L 2 R h d G F f N i 5 7 b G l x d W l k X 3 J h d G l v L D d 9 J n F 1 b 3 Q 7 L C Z x d W 9 0 O 1 N l c n Z l c i 5 E Y X R h Y m F z Z V x c L z I v U 1 F M L z E 0 L j I y N S 4 x O T I u M z A 7 Y 3 R z X 2 R i L 2 R i b y 9 k Y X R h X z Y u e 3 R 5 c G U s O H 0 m c X V v d D t d L C Z x d W 9 0 O 1 J l b G F 0 a W 9 u c 2 h p c E l u Z m 8 m c X V v d D s 6 W 1 1 9 I i A v P j x F b n R y e S B U e X B l P S J B Z G R l Z F R v R G F 0 Y U 1 v Z G V s I i B W Y W x 1 Z T 0 i b D A i I C 8 + P C 9 T d G F i b G V F b n R y a W V z P j w v S X R l b T 4 8 S X R l b T 4 8 S X R l b U x v Y 2 F 0 a W 9 u P j x J d G V t V H l w Z T 5 G b 3 J t d W x h P C 9 J d G V t V H l w Z T 4 8 S X R l b V B h d G g + U 2 V j d G l v b j E v Z G F 0 Y V 8 2 L 1 N v d X J j Z T w v S X R l b V B h d G g + P C 9 J d G V t T G 9 j Y X R p b 2 4 + P F N 0 Y W J s Z U V u d H J p Z X M g L z 4 8 L 0 l 0 Z W 0 + P E l 0 Z W 0 + P E l 0 Z W 1 M b 2 N h d G l v b j 4 8 S X R l b V R 5 c G U + R m 9 y b X V s Y T w v S X R l b V R 5 c G U + P E l 0 Z W 1 Q Y X R o P l N l Y 3 R p b 2 4 x L 2 R h d G F f N i 9 k Y m 9 f Z G F 0 Y V 8 2 P C 9 J d G V t U G F 0 a D 4 8 L 0 l 0 Z W 1 M b 2 N h d G l v b j 4 8 U 3 R h Y m x l R W 5 0 c m l l c y A v P j w v S X R l b T 4 8 S X R l b T 4 8 S X R l b U x v Y 2 F 0 a W 9 u P j x J d G V t V H l w Z T 5 G b 3 J t d W x h P C 9 J d G V t V H l w Z T 4 8 S X R l b V B h d G g + U 2 V j d G l v b j E v Z G F 0 Y V 8 3 P C 9 J d G V t U G F 0 a D 4 8 L 0 l 0 Z W 1 M b 2 N h d G l v b j 4 8 U 3 R h Y m x l R W 5 0 c m l l c z 4 8 R W 5 0 c n k g V H l w Z T 0 i S X N Q c m l 2 Y X R l I i B W Y W x 1 Z T 0 i b D A i I C 8 + P E V u d H J 5 I F R 5 c G U 9 I l F 1 Z X J 5 S U Q i I F Z h b H V l P S J z N z V l Z m V k Y z M t O T Q 2 O S 0 0 Y W J i L W I w O W E t N W N i Y m E z O G Y 1 Y j Q y 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N y I g L z 4 8 R W 5 0 c n k g V H l w Z T 0 i R m l s b G V k Q 2 9 t c G x l d G V S Z X N 1 b H R U b 1 d v c m t z a G V l d C I g V m F s d W U 9 I m w x I i A v P j x F b n R y e S B U e X B l P S J G a W x s U 3 R h d H V z I i B W Y W x 1 Z T 0 i c 0 N v b X B s Z X R l I i A v P j x F b n R y e S B U e X B l P S J G a W x s Q 2 9 s d W 1 u T m F t Z X M i I F Z h b H V l P S J z W y Z x d W 9 0 O 3 N 0 b 2 N r J n F 1 b 3 Q 7 L C Z x d W 9 0 O 2 R h d G U m c X V v d D s s J n F 1 b 3 Q 7 b 3 B l b i Z x d W 9 0 O y w m c X V v d D t o a W d o J n F 1 b 3 Q 7 L C Z x d W 9 0 O 2 x v d y Z x d W 9 0 O y w m c X V v d D t j b G 9 z Z S Z x d W 9 0 O y w m c X V v d D t 2 b 2 x 1 b W U m c X V v d D s s J n F 1 b 3 Q 7 Y 2 h h b m d l X 3 Z h b H V l J n F 1 b 3 Q 7 L C Z x d W 9 0 O 2 N o Y W 5 n Z V 9 w Z X J j Z W 5 0 J n F 1 b 3 Q 7 L C Z x d W 9 0 O 3 Z h b H V l X 3 R y Y W R l Z C Z x d W 9 0 O 1 0 i I C 8 + P E V u d H J 5 I F R 5 c G U 9 I k Z p b G x D b 2 x 1 b W 5 U e X B l c y I g V m F s d W U 9 I n N C Z 2 N G Q l F V R k J R V U Z C U T 0 9 I i A v P j x F b n R y e S B U e X B l P S J G a W x s T G F z d F V w Z G F 0 Z W Q i I F Z h b H V l P S J k M j A y N S 0 w M i 0 y O F Q w M z o z N T o z M i 4 0 N T Q 5 N T U 1 W i I g L z 4 8 R W 5 0 c n k g V H l w Z T 0 i R m l s b E V y c m 9 y Q 2 9 1 b n Q i I F Z h b H V l P S J s M C I g L z 4 8 R W 5 0 c n k g V H l w Z T 0 i R m l s b E V y c m 9 y Q 2 9 k Z S I g V m F s d W U 9 I n N V b m t u b 3 d u I i A v P j x F b n R y e S B U e X B l P S J G a W x s Q 2 9 1 b n Q i I F Z h b H V l P S J s M y I g L z 4 8 R W 5 0 c n k g V H l w Z T 0 i U m V s Y X R p b 2 5 z a G l w S W 5 m b 0 N v b n R h a W 5 l c i I g V m F s d W U 9 I n N 7 J n F 1 b 3 Q 7 Y 2 9 s d W 1 u Q 2 9 1 b n Q m c X V v d D s 6 M T A s J n F 1 b 3 Q 7 a 2 V 5 Q 2 9 s d W 1 u T m F t Z X M m c X V v d D s 6 W 1 0 s J n F 1 b 3 Q 7 c X V l c n l S Z W x h d G l v b n N o a X B z J n F 1 b 3 Q 7 O l t d L C Z x d W 9 0 O 2 N v b H V t b k l k Z W 5 0 a X R p Z X M m c X V v d D s 6 W y Z x d W 9 0 O 1 N l c n Z l c i 5 E Y X R h Y m F z Z V x c L z I v U 1 F M L z E 0 L j I y N S 4 x O T I u M z A 7 Y 3 R z X 2 R i L 2 R i b y 9 k Y X R h X z c u e 3 N 0 b 2 N r L D B 9 J n F 1 b 3 Q 7 L C Z x d W 9 0 O 1 N l c n Z l c i 5 E Y X R h Y m F z Z V x c L z I v U 1 F M L z E 0 L j I y N S 4 x O T I u M z A 7 Y 3 R z X 2 R i L 2 R i b y 9 k Y X R h X z c u e 2 R h d G U s M X 0 m c X V v d D s s J n F 1 b 3 Q 7 U 2 V y d m V y L k R h d G F i Y X N l X F w v M i 9 T U U w v M T Q u M j I 1 L j E 5 M i 4 z M D t j d H N f Z G I v Z G J v L 2 R h d G F f N y 5 7 b 3 B l b i w y f S Z x d W 9 0 O y w m c X V v d D t T Z X J 2 Z X I u R G F 0 Y W J h c 2 V c X C 8 y L 1 N R T C 8 x N C 4 y M j U u M T k y L j M w O 2 N 0 c 1 9 k Y i 9 k Y m 8 v Z G F 0 Y V 8 3 L n t o a W d o L D N 9 J n F 1 b 3 Q 7 L C Z x d W 9 0 O 1 N l c n Z l c i 5 E Y X R h Y m F z Z V x c L z I v U 1 F M L z E 0 L j I y N S 4 x O T I u M z A 7 Y 3 R z X 2 R i L 2 R i b y 9 k Y X R h X z c u e 2 x v d y w 0 f S Z x d W 9 0 O y w m c X V v d D t T Z X J 2 Z X I u R G F 0 Y W J h c 2 V c X C 8 y L 1 N R T C 8 x N C 4 y M j U u M T k y L j M w O 2 N 0 c 1 9 k Y i 9 k Y m 8 v Z G F 0 Y V 8 3 L n t j b G 9 z Z S w 1 f S Z x d W 9 0 O y w m c X V v d D t T Z X J 2 Z X I u R G F 0 Y W J h c 2 V c X C 8 y L 1 N R T C 8 x N C 4 y M j U u M T k y L j M w O 2 N 0 c 1 9 k Y i 9 k Y m 8 v Z G F 0 Y V 8 3 L n t 2 b 2 x 1 b W U s N n 0 m c X V v d D s s J n F 1 b 3 Q 7 U 2 V y d m V y L k R h d G F i Y X N l X F w v M i 9 T U U w v M T Q u M j I 1 L j E 5 M i 4 z M D t j d H N f Z G I v Z G J v L 2 R h d G F f N y 5 7 Y 2 h h b m d l X 3 Z h b H V l L D d 9 J n F 1 b 3 Q 7 L C Z x d W 9 0 O 1 N l c n Z l c i 5 E Y X R h Y m F z Z V x c L z I v U 1 F M L z E 0 L j I y N S 4 x O T I u M z A 7 Y 3 R z X 2 R i L 2 R i b y 9 k Y X R h X z c u e 2 N o Y W 5 n Z V 9 w Z X J j Z W 5 0 L D h 9 J n F 1 b 3 Q 7 L C Z x d W 9 0 O 1 N l c n Z l c i 5 E Y X R h Y m F z Z V x c L z I v U 1 F M L z E 0 L j I y N S 4 x O T I u M z A 7 Y 3 R z X 2 R i L 2 R i b y 9 k Y X R h X z c u e 3 Z h b H V l X 3 R y Y W R l Z C w 5 f S Z x d W 9 0 O 1 0 s J n F 1 b 3 Q 7 Q 2 9 s d W 1 u Q 2 9 1 b n Q m c X V v d D s 6 M T A s J n F 1 b 3 Q 7 S 2 V 5 Q 2 9 s d W 1 u T m F t Z X M m c X V v d D s 6 W 1 0 s J n F 1 b 3 Q 7 Q 2 9 s d W 1 u S W R l b n R p d G l l c y Z x d W 9 0 O z p b J n F 1 b 3 Q 7 U 2 V y d m V y L k R h d G F i Y X N l X F w v M i 9 T U U w v M T Q u M j I 1 L j E 5 M i 4 z M D t j d H N f Z G I v Z G J v L 2 R h d G F f N y 5 7 c 3 R v Y 2 s s M H 0 m c X V v d D s s J n F 1 b 3 Q 7 U 2 V y d m V y L k R h d G F i Y X N l X F w v M i 9 T U U w v M T Q u M j I 1 L j E 5 M i 4 z M D t j d H N f Z G I v Z G J v L 2 R h d G F f N y 5 7 Z G F 0 Z S w x f S Z x d W 9 0 O y w m c X V v d D t T Z X J 2 Z X I u R G F 0 Y W J h c 2 V c X C 8 y L 1 N R T C 8 x N C 4 y M j U u M T k y L j M w O 2 N 0 c 1 9 k Y i 9 k Y m 8 v Z G F 0 Y V 8 3 L n t v c G V u L D J 9 J n F 1 b 3 Q 7 L C Z x d W 9 0 O 1 N l c n Z l c i 5 E Y X R h Y m F z Z V x c L z I v U 1 F M L z E 0 L j I y N S 4 x O T I u M z A 7 Y 3 R z X 2 R i L 2 R i b y 9 k Y X R h X z c u e 2 h p Z 2 g s M 3 0 m c X V v d D s s J n F 1 b 3 Q 7 U 2 V y d m V y L k R h d G F i Y X N l X F w v M i 9 T U U w v M T Q u M j I 1 L j E 5 M i 4 z M D t j d H N f Z G I v Z G J v L 2 R h d G F f N y 5 7 b G 9 3 L D R 9 J n F 1 b 3 Q 7 L C Z x d W 9 0 O 1 N l c n Z l c i 5 E Y X R h Y m F z Z V x c L z I v U 1 F M L z E 0 L j I y N S 4 x O T I u M z A 7 Y 3 R z X 2 R i L 2 R i b y 9 k Y X R h X z c u e 2 N s b 3 N l L D V 9 J n F 1 b 3 Q 7 L C Z x d W 9 0 O 1 N l c n Z l c i 5 E Y X R h Y m F z Z V x c L z I v U 1 F M L z E 0 L j I y N S 4 x O T I u M z A 7 Y 3 R z X 2 R i L 2 R i b y 9 k Y X R h X z c u e 3 Z v b H V t Z S w 2 f S Z x d W 9 0 O y w m c X V v d D t T Z X J 2 Z X I u R G F 0 Y W J h c 2 V c X C 8 y L 1 N R T C 8 x N C 4 y M j U u M T k y L j M w O 2 N 0 c 1 9 k Y i 9 k Y m 8 v Z G F 0 Y V 8 3 L n t j a G F u Z 2 V f d m F s d W U s N 3 0 m c X V v d D s s J n F 1 b 3 Q 7 U 2 V y d m V y L k R h d G F i Y X N l X F w v M i 9 T U U w v M T Q u M j I 1 L j E 5 M i 4 z M D t j d H N f Z G I v Z G J v L 2 R h d G F f N y 5 7 Y 2 h h b m d l X 3 B l c m N l b n Q s O H 0 m c X V v d D s s J n F 1 b 3 Q 7 U 2 V y d m V y L k R h d G F i Y X N l X F w v M i 9 T U U w v M T Q u M j I 1 L j E 5 M i 4 z M D t j d H N f Z G I v Z G J v L 2 R h d G F f N y 5 7 d m F s d W V f d H J h Z G V k L D l 9 J n F 1 b 3 Q 7 X S w m c X V v d D t S Z W x h d G l v b n N o a X B J b m Z v J n F 1 b 3 Q 7 O l t d f S I g L z 4 8 R W 5 0 c n k g V H l w Z T 0 i Q W R k Z W R U b 0 R h d G F N b 2 R l b C I g V m F s d W U 9 I m w w I i A v P j w v U 3 R h Y m x l R W 5 0 c m l l c z 4 8 L 0 l 0 Z W 0 + P E l 0 Z W 0 + P E l 0 Z W 1 M b 2 N h d G l v b j 4 8 S X R l b V R 5 c G U + R m 9 y b X V s Y T w v S X R l b V R 5 c G U + P E l 0 Z W 1 Q Y X R o P l N l Y 3 R p b 2 4 x L 2 R h d G F f N y 9 T b 3 V y Y 2 U 8 L 0 l 0 Z W 1 Q Y X R o P j w v S X R l b U x v Y 2 F 0 a W 9 u P j x T d G F i b G V F b n R y a W V z I C 8 + P C 9 J d G V t P j x J d G V t P j x J d G V t T G 9 j Y X R p b 2 4 + P E l 0 Z W 1 U e X B l P k Z v c m 1 1 b G E 8 L 0 l 0 Z W 1 U e X B l P j x J d G V t U G F 0 a D 5 T Z W N 0 a W 9 u M S 9 k Y X R h X z c v Z G J v X 2 R h d G F f N z w v S X R l b V B h d G g + P C 9 J d G V t T G 9 j Y X R p b 2 4 + P F N 0 Y W J s Z U V u d H J p Z X M g L z 4 8 L 0 l 0 Z W 0 + P E l 0 Z W 0 + P E l 0 Z W 1 M b 2 N h d G l v b j 4 8 S X R l b V R 5 c G U + R m 9 y b X V s Y T w v S X R l b V R 5 c G U + P E l 0 Z W 1 Q Y X R o P l N l Y 3 R p b 2 4 x L 2 R h d G F f O D w v S X R l b V B h d G g + P C 9 J d G V t T G 9 j Y X R p b 2 4 + P F N 0 Y W J s Z U V u d H J p Z X M + P E V u d H J 5 I F R 5 c G U 9 I k l z U H J p d m F 0 Z S I g V m F s d W U 9 I m w w I i A v P j x F b n R y e S B U e X B l P S J R d W V y e U l E I i B W Y W x 1 Z T 0 i c 2 R m N T A x Y W Z k L T J k N W U t N D A 2 M S 0 4 M z U z L W R j Y m E w Z j Z l O D E z Y 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g i I C 8 + P E V u d H J 5 I F R 5 c G U 9 I k Z p b G x l Z E N v b X B s Z X R l U m V z d W x 0 V G 9 X b 3 J r c 2 h l Z X Q i I F Z h b H V l P S J s M S I g L z 4 8 R W 5 0 c n k g V H l w Z T 0 i R m l s b F N 0 Y X R 1 c y I g V m F s d W U 9 I n N D b 2 1 w b G V 0 Z S I g L z 4 8 R W 5 0 c n k g V H l w Z T 0 i R m l s b E N v b H V t b k 5 h b W V z I i B W Y W x 1 Z T 0 i c 1 s m c X V v d D t O Z 8 O g e S Z x d W 9 0 O y w m c X V v d D t U d e G 6 p 2 4 m c X V v d D s s J n F 1 b 3 Q 7 V G j D o W 5 n J n F 1 b 3 Q 7 L C Z x d W 9 0 O 1 F 1 w 7 0 m c X V v d D s s J n F 1 b 3 Q 7 Q s O h b i B u a c O q b i Z x d W 9 0 O y w m c X V v d D s x I E 7 E g 2 0 m c X V v d D s s J n F 1 b 3 Q 7 M i B O x I N t J n F 1 b 3 Q 7 X S I g L z 4 8 R W 5 0 c n k g V H l w Z T 0 i R m l s b E N v b H V t b l R 5 c G V z I i B W Y W x 1 Z T 0 i c 0 J 3 V U Z C U V V G Q l E 9 P S I g L z 4 8 R W 5 0 c n k g V H l w Z T 0 i R m l s b E x h c 3 R V c G R h d G V k I i B W Y W x 1 Z T 0 i Z D I w M j U t M D I t M j h U M D M 6 M z U 6 M z I u N D M 1 M z E 5 M 1 o i I C 8 + P E V u d H J 5 I F R 5 c G U 9 I k Z p b G x F c n J v c k N v d W 5 0 I i B W Y W x 1 Z T 0 i b D A i I C 8 + P E V u d H J 5 I F R 5 c G U 9 I k Z p b G x F c n J v c k N v Z G U i I F Z h b H V l P S J z V W 5 r b m 9 3 b i I g L z 4 8 R W 5 0 c n k g V H l w Z T 0 i R m l s b E N v d W 5 0 I i B W Y W x 1 Z T 0 i b D Y w I i A v P j x F b n R y e S B U e X B l P S J S Z W x h d G l v b n N o a X B J b m Z v Q 2 9 u d G F p b m V y I i B W Y W x 1 Z T 0 i c 3 s m c X V v d D t j b 2 x 1 b W 5 D b 3 V u d C Z x d W 9 0 O z o 3 L C Z x d W 9 0 O 2 t l e U N v b H V t b k 5 h b W V z J n F 1 b 3 Q 7 O l t d L C Z x d W 9 0 O 3 F 1 Z X J 5 U m V s Y X R p b 2 5 z a G l w c y Z x d W 9 0 O z p b X S w m c X V v d D t j b 2 x 1 b W 5 J Z G V u d G l 0 a W V z J n F 1 b 3 Q 7 O l s m c X V v d D t T Z X J 2 Z X I u R G F 0 Y W J h c 2 V c X C 8 y L 1 N R T C 8 x N C 4 y M j U u M T k y L j M w O 2 N 0 c 1 9 k Y i 9 k Y m 8 v Z G F 0 Y V 8 4 L n t O Z 8 O g e S w w f S Z x d W 9 0 O y w m c X V v d D t T Z X J 2 Z X I u R G F 0 Y W J h c 2 V c X C 8 y L 1 N R T C 8 x N C 4 y M j U u M T k y L j M w O 2 N 0 c 1 9 k Y i 9 k Y m 8 v Z G F 0 Y V 8 4 L n t U d e G 6 p 2 4 s M X 0 m c X V v d D s s J n F 1 b 3 Q 7 U 2 V y d m V y L k R h d G F i Y X N l X F w v M i 9 T U U w v M T Q u M j I 1 L j E 5 M i 4 z M D t j d H N f Z G I v Z G J v L 2 R h d G F f O C 5 7 V G j D o W 5 n L D J 9 J n F 1 b 3 Q 7 L C Z x d W 9 0 O 1 N l c n Z l c i 5 E Y X R h Y m F z Z V x c L z I v U 1 F M L z E 0 L j I y N S 4 x O T I u M z A 7 Y 3 R z X 2 R i L 2 R i b y 9 k Y X R h X z g u e 1 F 1 w 7 0 s M 3 0 m c X V v d D s s J n F 1 b 3 Q 7 U 2 V y d m V y L k R h d G F i Y X N l X F w v M i 9 T U U w v M T Q u M j I 1 L j E 5 M i 4 z M D t j d H N f Z G I v Z G J v L 2 R h d G F f O C 5 7 Q s O h b i B u a c O q b i w 0 f S Z x d W 9 0 O y w m c X V v d D t T Z X J 2 Z X I u R G F 0 Y W J h c 2 V c X C 8 y L 1 N R T C 8 x N C 4 y M j U u M T k y L j M w O 2 N 0 c 1 9 k Y i 9 k Y m 8 v Z G F 0 Y V 8 4 L n s x I E 7 E g 2 0 s N X 0 m c X V v d D s s J n F 1 b 3 Q 7 U 2 V y d m V y L k R h d G F i Y X N l X F w v M i 9 T U U w v M T Q u M j I 1 L j E 5 M i 4 z M D t j d H N f Z G I v Z G J v L 2 R h d G F f O C 5 7 M i B O x I N t L D Z 9 J n F 1 b 3 Q 7 X S w m c X V v d D t D b 2 x 1 b W 5 D b 3 V u d C Z x d W 9 0 O z o 3 L C Z x d W 9 0 O 0 t l e U N v b H V t b k 5 h b W V z J n F 1 b 3 Q 7 O l t d L C Z x d W 9 0 O 0 N v b H V t b k l k Z W 5 0 a X R p Z X M m c X V v d D s 6 W y Z x d W 9 0 O 1 N l c n Z l c i 5 E Y X R h Y m F z Z V x c L z I v U 1 F M L z E 0 L j I y N S 4 x O T I u M z A 7 Y 3 R z X 2 R i L 2 R i b y 9 k Y X R h X z g u e 0 5 n w 6 B 5 L D B 9 J n F 1 b 3 Q 7 L C Z x d W 9 0 O 1 N l c n Z l c i 5 E Y X R h Y m F z Z V x c L z I v U 1 F M L z E 0 L j I y N S 4 x O T I u M z A 7 Y 3 R z X 2 R i L 2 R i b y 9 k Y X R h X z g u e 1 R 1 4 b q n b i w x f S Z x d W 9 0 O y w m c X V v d D t T Z X J 2 Z X I u R G F 0 Y W J h c 2 V c X C 8 y L 1 N R T C 8 x N C 4 y M j U u M T k y L j M w O 2 N 0 c 1 9 k Y i 9 k Y m 8 v Z G F 0 Y V 8 4 L n t U a M O h b m c s M n 0 m c X V v d D s s J n F 1 b 3 Q 7 U 2 V y d m V y L k R h d G F i Y X N l X F w v M i 9 T U U w v M T Q u M j I 1 L j E 5 M i 4 z M D t j d H N f Z G I v Z G J v L 2 R h d G F f O C 5 7 U X X D v S w z f S Z x d W 9 0 O y w m c X V v d D t T Z X J 2 Z X I u R G F 0 Y W J h c 2 V c X C 8 y L 1 N R T C 8 x N C 4 y M j U u M T k y L j M w O 2 N 0 c 1 9 k Y i 9 k Y m 8 v Z G F 0 Y V 8 4 L n t C w 6 F u I G 5 p w 6 p u L D R 9 J n F 1 b 3 Q 7 L C Z x d W 9 0 O 1 N l c n Z l c i 5 E Y X R h Y m F z Z V x c L z I v U 1 F M L z E 0 L j I y N S 4 x O T I u M z A 7 Y 3 R z X 2 R i L 2 R i b y 9 k Y X R h X z g u e z E g T s S D b S w 1 f S Z x d W 9 0 O y w m c X V v d D t T Z X J 2 Z X I u R G F 0 Y W J h c 2 V c X C 8 y L 1 N R T C 8 x N C 4 y M j U u M T k y L j M w O 2 N 0 c 1 9 k Y i 9 k Y m 8 v Z G F 0 Y V 8 4 L n s y I E 7 E g 2 0 s N n 0 m c X V v d D t d L C Z x d W 9 0 O 1 J l b G F 0 a W 9 u c 2 h p c E l u Z m 8 m c X V v d D s 6 W 1 1 9 I i A v P j x F b n R y e S B U e X B l P S J B Z G R l Z F R v R G F 0 Y U 1 v Z G V s I i B W Y W x 1 Z T 0 i b D A i I C 8 + P C 9 T d G F i b G V F b n R y a W V z P j w v S X R l b T 4 8 S X R l b T 4 8 S X R l b U x v Y 2 F 0 a W 9 u P j x J d G V t V H l w Z T 5 G b 3 J t d W x h P C 9 J d G V t V H l w Z T 4 8 S X R l b V B h d G g + U 2 V j d G l v b j E v Z G F 0 Y V 8 4 L 1 N v d X J j Z T w v S X R l b V B h d G g + P C 9 J d G V t T G 9 j Y X R p b 2 4 + P F N 0 Y W J s Z U V u d H J p Z X M g L z 4 8 L 0 l 0 Z W 0 + P E l 0 Z W 0 + P E l 0 Z W 1 M b 2 N h d G l v b j 4 8 S X R l b V R 5 c G U + R m 9 y b X V s Y T w v S X R l b V R 5 c G U + P E l 0 Z W 1 Q Y X R o P l N l Y 3 R p b 2 4 x L 2 R h d G F f O C 9 k Y m 9 f Z G F 0 Y V 8 4 P C 9 J d G V t U G F 0 a D 4 8 L 0 l 0 Z W 1 M b 2 N h d G l v b j 4 8 U 3 R h Y m x l R W 5 0 c m l l c y A v P j w v S X R l b T 4 8 S X R l b T 4 8 S X R l b U x v Y 2 F 0 a W 9 u P j x J d G V t V H l w Z T 5 G b 3 J t d W x h P C 9 J d G V t V H l w Z T 4 8 S X R l b V B h d G g + U 2 V j d G l v b j E v Z G F 0 Y V 8 5 P C 9 J d G V t U G F 0 a D 4 8 L 0 l 0 Z W 1 M b 2 N h d G l v b j 4 8 U 3 R h Y m x l R W 5 0 c m l l c z 4 8 R W 5 0 c n k g V H l w Z T 0 i S X N Q c m l 2 Y X R l I i B W Y W x 1 Z T 0 i b D A i I C 8 + P E V u d H J 5 I F R 5 c G U 9 I l F 1 Z X J 5 S U Q i I F Z h b H V l P S J z N D N m M W Y y O T Q t N z I 2 Z i 0 0 O W F l L T l j Y T Q t Z G Q 2 Y z c 5 M T Q y Y W Q 0 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O S I g L z 4 8 R W 5 0 c n k g V H l w Z T 0 i R m l s b G V k Q 2 9 t c G x l d G V S Z X N 1 b H R U b 1 d v c m t z a G V l d C I g V m F s d W U 9 I m w x I i A v P j x F b n R y e S B U e X B l P S J G a W x s U 3 R h d H V z I i B W Y W x 1 Z T 0 i c 0 N v b X B s Z X R l I i A v P j x F b n R y e S B U e X B l P S J G a W x s Q 2 9 s d W 1 u T m F t Z X M i I F Z h b H V l P S J z W y Z x d W 9 0 O 2 R h d G U m c X V v d D s s J n F 1 b 3 Q 7 b m 5 f d m F s d W U m c X V v d D s s J n F 1 b 3 Q 7 d G R f d m F s d W U m c X V v d D s s J n F 1 b 3 Q 7 a W Q m c X V v d D t d I i A v P j x F b n R y e S B U e X B l P S J G a W x s Q 2 9 s d W 1 u V H l w Z X M i I F Z h b H V l P S J z Q n d V R k J n P T 0 i I C 8 + P E V u d H J 5 I F R 5 c G U 9 I k Z p b G x M Y X N 0 V X B k Y X R l Z C I g V m F s d W U 9 I m Q y M D I 1 L T A y L T I 4 V D A z O j M 1 O j M y L j Q y N D c y N D d a I i A v P j x F b n R y e S B U e X B l P S J G a W x s R X J y b 3 J D b 3 V u d C I g V m F s d W U 9 I m w w I i A v P j x F b n R y e S B U e X B l P S J G a W x s R X J y b 3 J D b 2 R l I i B W Y W x 1 Z T 0 i c 1 V u a 2 5 v d 2 4 i I C 8 + P E V u d H J 5 I F R 5 c G U 9 I k Z p b G x D b 3 V u d C I g V m F s d W U 9 I m w y M C I g L z 4 8 R W 5 0 c n k g V H l w Z T 0 i U m V s Y X R p b 2 5 z a G l w S W 5 m b 0 N v b n R h a W 5 l c i I g V m F s d W U 9 I n N 7 J n F 1 b 3 Q 7 Y 2 9 s d W 1 u Q 2 9 1 b n Q m c X V v d D s 6 N C w m c X V v d D t r Z X l D b 2 x 1 b W 5 O Y W 1 l c y Z x d W 9 0 O z p b X S w m c X V v d D t x d W V y e V J l b G F 0 a W 9 u c 2 h p c H M m c X V v d D s 6 W 1 0 s J n F 1 b 3 Q 7 Y 2 9 s d W 1 u S W R l b n R p d G l l c y Z x d W 9 0 O z p b J n F 1 b 3 Q 7 U 2 V y d m V y L k R h d G F i Y X N l X F w v M i 9 T U U w v M T Q u M j I 1 L j E 5 M i 4 z M D t j d H N f Z G I v Z G J v L 2 R h d G F f O S 5 7 Z G F 0 Z S w w f S Z x d W 9 0 O y w m c X V v d D t T Z X J 2 Z X I u R G F 0 Y W J h c 2 V c X C 8 y L 1 N R T C 8 x N C 4 y M j U u M T k y L j M w O 2 N 0 c 1 9 k Y i 9 k Y m 8 v Z G F 0 Y V 8 5 L n t u b l 9 2 Y W x 1 Z S w x f S Z x d W 9 0 O y w m c X V v d D t T Z X J 2 Z X I u R G F 0 Y W J h c 2 V c X C 8 y L 1 N R T C 8 x N C 4 y M j U u M T k y L j M w O 2 N 0 c 1 9 k Y i 9 k Y m 8 v Z G F 0 Y V 8 5 L n t 0 Z F 9 2 Y W x 1 Z S w y f S Z x d W 9 0 O y w m c X V v d D t T Z X J 2 Z X I u R G F 0 Y W J h c 2 V c X C 8 y L 1 N R T C 8 x N C 4 y M j U u M T k y L j M w O 2 N 0 c 1 9 k Y i 9 k Y m 8 v Z G F 0 Y V 8 5 L n t p Z C w z f S Z x d W 9 0 O 1 0 s J n F 1 b 3 Q 7 Q 2 9 s d W 1 u Q 2 9 1 b n Q m c X V v d D s 6 N C w m c X V v d D t L Z X l D b 2 x 1 b W 5 O Y W 1 l c y Z x d W 9 0 O z p b X S w m c X V v d D t D b 2 x 1 b W 5 J Z G V u d G l 0 a W V z J n F 1 b 3 Q 7 O l s m c X V v d D t T Z X J 2 Z X I u R G F 0 Y W J h c 2 V c X C 8 y L 1 N R T C 8 x N C 4 y M j U u M T k y L j M w O 2 N 0 c 1 9 k Y i 9 k Y m 8 v Z G F 0 Y V 8 5 L n t k Y X R l L D B 9 J n F 1 b 3 Q 7 L C Z x d W 9 0 O 1 N l c n Z l c i 5 E Y X R h Y m F z Z V x c L z I v U 1 F M L z E 0 L j I y N S 4 x O T I u M z A 7 Y 3 R z X 2 R i L 2 R i b y 9 k Y X R h X z k u e 2 5 u X 3 Z h b H V l L D F 9 J n F 1 b 3 Q 7 L C Z x d W 9 0 O 1 N l c n Z l c i 5 E Y X R h Y m F z Z V x c L z I v U 1 F M L z E 0 L j I y N S 4 x O T I u M z A 7 Y 3 R z X 2 R i L 2 R i b y 9 k Y X R h X z k u e 3 R k X 3 Z h b H V l L D J 9 J n F 1 b 3 Q 7 L C Z x d W 9 0 O 1 N l c n Z l c i 5 E Y X R h Y m F z Z V x c L z I v U 1 F M L z E 0 L j I y N S 4 x O T I u M z A 7 Y 3 R z X 2 R i L 2 R i b y 9 k Y X R h X z k u e 2 l k L D N 9 J n F 1 b 3 Q 7 X S w m c X V v d D t S Z W x h d G l v b n N o a X B J b m Z v J n F 1 b 3 Q 7 O l t d f S I g L z 4 8 R W 5 0 c n k g V H l w Z T 0 i Q W R k Z W R U b 0 R h d G F N b 2 R l b C I g V m F s d W U 9 I m w w I i A v P j w v U 3 R h Y m x l R W 5 0 c m l l c z 4 8 L 0 l 0 Z W 0 + P E l 0 Z W 0 + P E l 0 Z W 1 M b 2 N h d G l v b j 4 8 S X R l b V R 5 c G U + R m 9 y b X V s Y T w v S X R l b V R 5 c G U + P E l 0 Z W 1 Q Y X R o P l N l Y 3 R p b 2 4 x L 2 R h d G F f O S 9 T b 3 V y Y 2 U 8 L 0 l 0 Z W 1 Q Y X R o P j w v S X R l b U x v Y 2 F 0 a W 9 u P j x T d G F i b G V F b n R y a W V z I C 8 + P C 9 J d G V t P j x J d G V t P j x J d G V t T G 9 j Y X R p b 2 4 + P E l 0 Z W 1 U e X B l P k Z v c m 1 1 b G E 8 L 0 l 0 Z W 1 U e X B l P j x J d G V t U G F 0 a D 5 T Z W N 0 a W 9 u M S 9 k Y X R h X z k v Z G J v X 2 R h d G F f O T w v S X R l b V B h d G g + P C 9 J d G V t T G 9 j Y X R p b 2 4 + P F N 0 Y W J s Z U V u d H J p Z X M g L z 4 8 L 0 l 0 Z W 0 + P C 9 J d G V t c z 4 8 L 0 x v Y 2 F s U G F j a 2 F n Z U 1 l d G F k Y X R h R m l s Z T 4 W A A A A U E s F B g A A A A A A A A A A A A A A A A A A A A A A A C Y B A A A B A A A A 0 I y d 3 w E V 0 R G M e g D A T 8 K X 6 w E A A A A t o W F F e k P m R r o E 8 Q 4 d a 1 6 R A A A A A A I A A A A A A B B m A A A A A Q A A I A A A A A C T y g K E E 9 L B a D S Z R F F + P U K h E / o Q z 9 m n A q X H M E G Q X t A 3 A A A A A A 6 A A A A A A g A A I A A A A P u N I 3 a 4 e P 5 M R B 4 1 Y 4 V 7 k / f z G S T s G o 3 g e C 2 7 D c V B n w o x U A A A A N 5 J N + H + R / / 8 / f k c n s l F o x f 8 2 S U j 5 O 8 D e l a R L P J K G O u E i n q 6 1 y j e e O a N u Z 1 F r / G i 2 / J J 2 n T f y 6 Q m k D p h G K m r n G G q Q F X 9 3 e o M q e N W M r H 1 n n J C Q A A A A L A 6 Q G c 3 C 0 x o f H 2 Y 6 F k D K 6 + U 6 X k d g G B x y d r 8 p / e l H N t K w m T U 8 w D o s 3 2 3 M t k 9 4 T 9 5 c p b R 1 + H B D 7 K m W q u 5 T d u Z k Q w = < / D a t a M a s h u p > 
</file>

<file path=customXml/itemProps1.xml><?xml version="1.0" encoding="utf-8"?>
<ds:datastoreItem xmlns:ds="http://schemas.openxmlformats.org/officeDocument/2006/customXml" ds:itemID="{551EC62B-5A94-490E-98D9-059747DEA0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8h30</vt:lpstr>
      <vt:lpstr>8h45</vt:lpstr>
      <vt:lpstr>9h</vt:lpstr>
      <vt:lpstr>11h30</vt:lpstr>
      <vt:lpstr>14h</vt:lpstr>
      <vt:lpstr>15h</vt:lpstr>
      <vt:lpstr>data_1</vt:lpstr>
      <vt:lpstr>data_2</vt:lpstr>
      <vt:lpstr>data_3</vt:lpstr>
      <vt:lpstr>data_4</vt:lpstr>
      <vt:lpstr>data_5</vt:lpstr>
      <vt:lpstr>data_6</vt:lpstr>
      <vt:lpstr>data_7</vt:lpstr>
      <vt:lpstr>data_8</vt:lpstr>
      <vt:lpstr>data_9</vt:lpstr>
      <vt:lpstr>data_10</vt:lpstr>
      <vt:lpstr>data_11</vt:lpstr>
      <vt:lpstr>data_12</vt:lpstr>
      <vt:lpstr>data_13</vt:lpstr>
      <vt:lpstr>'11h30'!Print_Area</vt:lpstr>
      <vt:lpstr>'14h'!Print_Area</vt:lpstr>
      <vt:lpstr>'15h'!Print_Area</vt:lpstr>
      <vt:lpstr>'8h30'!Print_Area</vt:lpstr>
      <vt:lpstr>'8h45'!Print_Area</vt:lpstr>
      <vt:lpstr>'9h'!Print_Area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truongdt</dc:creator>
  <cp:lastModifiedBy>t2madmin</cp:lastModifiedBy>
  <cp:lastPrinted>2025-02-20T02:59:41Z</cp:lastPrinted>
  <dcterms:created xsi:type="dcterms:W3CDTF">2025-02-11T13:57:17Z</dcterms:created>
  <dcterms:modified xsi:type="dcterms:W3CDTF">2025-02-28T03:35:38Z</dcterms:modified>
</cp:coreProperties>
</file>