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autoCompressPictures="0" defaultThemeVersion="166925"/>
  <mc:AlternateContent xmlns:mc="http://schemas.openxmlformats.org/markup-compatibility/2006">
    <mc:Choice Requires="x15">
      <x15ac:absPath xmlns:x15ac="http://schemas.microsoft.com/office/spreadsheetml/2010/11/ac" url="D:\t2m-project\t2m-pycode\cts-report-data\"/>
    </mc:Choice>
  </mc:AlternateContent>
  <xr:revisionPtr revIDLastSave="0" documentId="13_ncr:1_{77D5041D-9424-4BB7-B2EE-5C0EE03865EF}" xr6:coauthVersionLast="47" xr6:coauthVersionMax="47" xr10:uidLastSave="{00000000-0000-0000-0000-000000000000}"/>
  <bookViews>
    <workbookView xWindow="-120" yWindow="-120" windowWidth="38640" windowHeight="15720" tabRatio="668" activeTab="5" xr2:uid="{5F2A1BE3-730F-48AF-B493-C188A8753964}"/>
  </bookViews>
  <sheets>
    <sheet name="8h30" sheetId="10" r:id="rId1"/>
    <sheet name="8h45" sheetId="2" r:id="rId2"/>
    <sheet name="9h" sheetId="3" r:id="rId3"/>
    <sheet name="11h30" sheetId="4" r:id="rId4"/>
    <sheet name="14h" sheetId="5" r:id="rId5"/>
    <sheet name="15h" sheetId="6" r:id="rId6"/>
    <sheet name="data_1" sheetId="11" r:id="rId7"/>
    <sheet name="data_2" sheetId="12" r:id="rId8"/>
    <sheet name="data_3" sheetId="17" r:id="rId9"/>
    <sheet name="data_4" sheetId="18" r:id="rId10"/>
    <sheet name="data_5" sheetId="19" r:id="rId11"/>
    <sheet name="data_6" sheetId="20" r:id="rId12"/>
    <sheet name="data_7" sheetId="21" r:id="rId13"/>
    <sheet name="data_8" sheetId="22" r:id="rId14"/>
    <sheet name="data_9" sheetId="23" r:id="rId15"/>
    <sheet name="data_10" sheetId="13" r:id="rId16"/>
    <sheet name="data_11" sheetId="14" r:id="rId17"/>
    <sheet name="data_12" sheetId="15" r:id="rId18"/>
    <sheet name="data_13" sheetId="16" r:id="rId19"/>
  </sheets>
  <externalReferences>
    <externalReference r:id="rId20"/>
  </externalReferences>
  <definedNames>
    <definedName name="ExternalData_1" localSheetId="6" hidden="1">data_1!$A$1:$H$46</definedName>
    <definedName name="ExternalData_1" localSheetId="15" hidden="1">data_10!$A$1:$E$4</definedName>
    <definedName name="ExternalData_1" localSheetId="7" hidden="1">data_2!$A$1:$B$10</definedName>
    <definedName name="ExternalData_10" localSheetId="13" hidden="1">data_8!$A$1:$G$61</definedName>
    <definedName name="ExternalData_11" localSheetId="14" hidden="1">data_9!$A$1:$D$21</definedName>
    <definedName name="ExternalData_2" localSheetId="16" hidden="1">data_11!$A$1:$J$5</definedName>
    <definedName name="ExternalData_3" localSheetId="17" hidden="1">data_12!$A$1:$C$21</definedName>
    <definedName name="ExternalData_4" localSheetId="18" hidden="1">data_13!$A$1:$U$55</definedName>
    <definedName name="ExternalData_5" localSheetId="8" hidden="1">data_3!$A$1:$D$4</definedName>
    <definedName name="ExternalData_6" localSheetId="9" hidden="1">data_4!$A$1:$I$33</definedName>
    <definedName name="ExternalData_7" localSheetId="10" hidden="1">data_5!$A$1:$B$2</definedName>
    <definedName name="ExternalData_8" localSheetId="11" hidden="1">data_6!$A$1:$I$21</definedName>
    <definedName name="ExternalData_9" localSheetId="12" hidden="1">data_7!$A$1:$J$4</definedName>
    <definedName name="_xlnm.Print_Area" localSheetId="3">'11h30'!$A$1:$O$56</definedName>
    <definedName name="_xlnm.Print_Area" localSheetId="4">'14h'!$A$1:$M$23</definedName>
    <definedName name="_xlnm.Print_Area" localSheetId="5">'15h'!$A$1:$P$86</definedName>
    <definedName name="_xlnm.Print_Area" localSheetId="0">'8h30'!$A$1:$M$43</definedName>
    <definedName name="_xlnm.Print_Area" localSheetId="1">'8h45'!$A$1:$I$42</definedName>
    <definedName name="_xlnm.Print_Area" localSheetId="2">'9h'!$A$1:$M$64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6" l="1"/>
  <c r="D37" i="6"/>
  <c r="D35" i="6"/>
  <c r="D47" i="6"/>
  <c r="D48" i="6"/>
  <c r="D46" i="6"/>
  <c r="D25" i="6"/>
  <c r="B25" i="6"/>
  <c r="D24" i="6"/>
  <c r="B24" i="6"/>
  <c r="B71" i="6"/>
  <c r="C71" i="6"/>
  <c r="D71" i="6"/>
  <c r="E71" i="6"/>
  <c r="F71" i="6"/>
  <c r="G71" i="6"/>
  <c r="I71" i="6"/>
  <c r="J71" i="6"/>
  <c r="K71" i="6"/>
  <c r="L71" i="6"/>
  <c r="M71" i="6"/>
  <c r="N71" i="6"/>
  <c r="B72" i="6"/>
  <c r="C72" i="6"/>
  <c r="D72" i="6"/>
  <c r="E72" i="6"/>
  <c r="F72" i="6"/>
  <c r="G72" i="6"/>
  <c r="I72" i="6"/>
  <c r="J72" i="6"/>
  <c r="K72" i="6"/>
  <c r="L72" i="6"/>
  <c r="M72" i="6"/>
  <c r="N72" i="6"/>
  <c r="B73" i="6"/>
  <c r="C73" i="6"/>
  <c r="D73" i="6"/>
  <c r="E73" i="6"/>
  <c r="F73" i="6"/>
  <c r="G73" i="6"/>
  <c r="I73" i="6"/>
  <c r="J73" i="6"/>
  <c r="K73" i="6"/>
  <c r="L73" i="6"/>
  <c r="M73" i="6"/>
  <c r="N73" i="6"/>
  <c r="B74" i="6"/>
  <c r="C74" i="6"/>
  <c r="D74" i="6"/>
  <c r="E74" i="6"/>
  <c r="F74" i="6"/>
  <c r="G74" i="6"/>
  <c r="I74" i="6"/>
  <c r="J74" i="6"/>
  <c r="K74" i="6"/>
  <c r="L74" i="6"/>
  <c r="M74" i="6"/>
  <c r="N74" i="6"/>
  <c r="B75" i="6"/>
  <c r="C75" i="6"/>
  <c r="D75" i="6"/>
  <c r="E75" i="6"/>
  <c r="F75" i="6"/>
  <c r="G75" i="6"/>
  <c r="I75" i="6"/>
  <c r="J75" i="6"/>
  <c r="K75" i="6"/>
  <c r="L75" i="6"/>
  <c r="M75" i="6"/>
  <c r="N75" i="6"/>
  <c r="B76" i="6"/>
  <c r="C76" i="6"/>
  <c r="D76" i="6"/>
  <c r="E76" i="6"/>
  <c r="F76" i="6"/>
  <c r="G76" i="6"/>
  <c r="I76" i="6"/>
  <c r="J76" i="6"/>
  <c r="K76" i="6"/>
  <c r="L76" i="6"/>
  <c r="M76" i="6"/>
  <c r="N76" i="6"/>
  <c r="B77" i="6"/>
  <c r="C77" i="6"/>
  <c r="D77" i="6"/>
  <c r="E77" i="6"/>
  <c r="F77" i="6"/>
  <c r="G77" i="6"/>
  <c r="I77" i="6"/>
  <c r="J77" i="6"/>
  <c r="K77" i="6"/>
  <c r="L77" i="6"/>
  <c r="M77" i="6"/>
  <c r="N77" i="6"/>
  <c r="B78" i="6"/>
  <c r="C78" i="6"/>
  <c r="D78" i="6"/>
  <c r="E78" i="6"/>
  <c r="F78" i="6"/>
  <c r="G78" i="6"/>
  <c r="I78" i="6"/>
  <c r="J78" i="6"/>
  <c r="K78" i="6"/>
  <c r="L78" i="6"/>
  <c r="M78" i="6"/>
  <c r="N78" i="6"/>
  <c r="B79" i="6"/>
  <c r="C79" i="6"/>
  <c r="D79" i="6"/>
  <c r="E79" i="6"/>
  <c r="F79" i="6"/>
  <c r="G79" i="6"/>
  <c r="I79" i="6"/>
  <c r="J79" i="6"/>
  <c r="K79" i="6"/>
  <c r="L79" i="6"/>
  <c r="M79" i="6"/>
  <c r="N79" i="6"/>
  <c r="N70" i="6"/>
  <c r="M70" i="6"/>
  <c r="L70" i="6"/>
  <c r="K70" i="6"/>
  <c r="J70" i="6"/>
  <c r="I70" i="6"/>
  <c r="G70" i="6"/>
  <c r="F70" i="6"/>
  <c r="E70" i="6"/>
  <c r="D70" i="6"/>
  <c r="C70" i="6"/>
  <c r="B70" i="6"/>
  <c r="N40" i="4"/>
  <c r="M40" i="4"/>
  <c r="L40" i="4"/>
  <c r="K40" i="4"/>
  <c r="J40" i="4"/>
  <c r="I40" i="4"/>
  <c r="G40" i="4"/>
  <c r="F40" i="4"/>
  <c r="E40" i="4"/>
  <c r="D40" i="4"/>
  <c r="C40" i="4"/>
  <c r="B40" i="4"/>
  <c r="I41" i="4"/>
  <c r="J41" i="4"/>
  <c r="K41" i="4"/>
  <c r="L41" i="4"/>
  <c r="M41" i="4"/>
  <c r="N41" i="4"/>
  <c r="I42" i="4"/>
  <c r="J42" i="4"/>
  <c r="K42" i="4"/>
  <c r="L42" i="4"/>
  <c r="M42" i="4"/>
  <c r="N42" i="4"/>
  <c r="I43" i="4"/>
  <c r="J43" i="4"/>
  <c r="K43" i="4"/>
  <c r="L43" i="4"/>
  <c r="M43" i="4"/>
  <c r="N43" i="4"/>
  <c r="I44" i="4"/>
  <c r="J44" i="4"/>
  <c r="K44" i="4"/>
  <c r="L44" i="4"/>
  <c r="M44" i="4"/>
  <c r="N44" i="4"/>
  <c r="I45" i="4"/>
  <c r="J45" i="4"/>
  <c r="K45" i="4"/>
  <c r="L45" i="4"/>
  <c r="M45" i="4"/>
  <c r="N45" i="4"/>
  <c r="I46" i="4"/>
  <c r="J46" i="4"/>
  <c r="K46" i="4"/>
  <c r="L46" i="4"/>
  <c r="M46" i="4"/>
  <c r="N46" i="4"/>
  <c r="I47" i="4"/>
  <c r="J47" i="4"/>
  <c r="K47" i="4"/>
  <c r="L47" i="4"/>
  <c r="M47" i="4"/>
  <c r="N47" i="4"/>
  <c r="I48" i="4"/>
  <c r="J48" i="4"/>
  <c r="K48" i="4"/>
  <c r="L48" i="4"/>
  <c r="M48" i="4"/>
  <c r="N48" i="4"/>
  <c r="I49" i="4"/>
  <c r="J49" i="4"/>
  <c r="K49" i="4"/>
  <c r="L49" i="4"/>
  <c r="M49" i="4"/>
  <c r="N49" i="4"/>
  <c r="C41" i="4"/>
  <c r="D41" i="4"/>
  <c r="E41" i="4"/>
  <c r="F41" i="4"/>
  <c r="G41" i="4"/>
  <c r="C42" i="4"/>
  <c r="D42" i="4"/>
  <c r="E42" i="4"/>
  <c r="F42" i="4"/>
  <c r="G42" i="4"/>
  <c r="C43" i="4"/>
  <c r="D43" i="4"/>
  <c r="E43" i="4"/>
  <c r="F43" i="4"/>
  <c r="G43" i="4"/>
  <c r="C44" i="4"/>
  <c r="D44" i="4"/>
  <c r="E44" i="4"/>
  <c r="F44" i="4"/>
  <c r="G44" i="4"/>
  <c r="C45" i="4"/>
  <c r="D45" i="4"/>
  <c r="E45" i="4"/>
  <c r="F45" i="4"/>
  <c r="G45" i="4"/>
  <c r="C46" i="4"/>
  <c r="D46" i="4"/>
  <c r="E46" i="4"/>
  <c r="F46" i="4"/>
  <c r="G46" i="4"/>
  <c r="C47" i="4"/>
  <c r="D47" i="4"/>
  <c r="E47" i="4"/>
  <c r="F47" i="4"/>
  <c r="G47" i="4"/>
  <c r="C48" i="4"/>
  <c r="D48" i="4"/>
  <c r="E48" i="4"/>
  <c r="F48" i="4"/>
  <c r="G48" i="4"/>
  <c r="C49" i="4"/>
  <c r="D49" i="4"/>
  <c r="E49" i="4"/>
  <c r="F49" i="4"/>
  <c r="G49" i="4"/>
  <c r="B41" i="4"/>
  <c r="B42" i="4"/>
  <c r="B43" i="4"/>
  <c r="B44" i="4"/>
  <c r="B45" i="4"/>
  <c r="B46" i="4"/>
  <c r="B47" i="4"/>
  <c r="B48" i="4"/>
  <c r="B49" i="4"/>
  <c r="L25" i="4"/>
  <c r="L24" i="4"/>
  <c r="J25" i="4"/>
  <c r="J24" i="4"/>
  <c r="L16" i="4"/>
  <c r="L17" i="4"/>
  <c r="L15" i="4"/>
  <c r="L14" i="4"/>
  <c r="L13" i="4"/>
  <c r="L11" i="4"/>
  <c r="L12" i="4"/>
  <c r="M16" i="6"/>
  <c r="L16" i="6"/>
  <c r="L15" i="6"/>
  <c r="H16" i="6"/>
  <c r="G16" i="6"/>
  <c r="G15" i="6"/>
  <c r="C16" i="6"/>
  <c r="B15" i="6"/>
  <c r="B16" i="6"/>
  <c r="F6" i="5"/>
  <c r="F6" i="3"/>
  <c r="E6" i="2"/>
  <c r="F6" i="10"/>
  <c r="C18" i="2"/>
  <c r="C19" i="2"/>
  <c r="C20" i="2"/>
  <c r="C21" i="2"/>
  <c r="C22" i="2"/>
  <c r="C17" i="2"/>
  <c r="C15" i="2"/>
  <c r="C14" i="2"/>
  <c r="C13" i="2"/>
  <c r="J21" i="10"/>
  <c r="F21" i="10"/>
  <c r="B21" i="10"/>
  <c r="J12" i="10"/>
  <c r="F12" i="10"/>
  <c r="B12" i="10"/>
  <c r="L24" i="10"/>
  <c r="K24" i="10"/>
  <c r="J24" i="10"/>
  <c r="K22" i="10"/>
  <c r="J22" i="10"/>
  <c r="H24" i="10"/>
  <c r="G24" i="10"/>
  <c r="F24" i="10"/>
  <c r="G22" i="10"/>
  <c r="F22" i="10"/>
  <c r="C22" i="10"/>
  <c r="D24" i="10"/>
  <c r="C24" i="10"/>
  <c r="B24" i="10"/>
  <c r="B22" i="10"/>
  <c r="J13" i="10"/>
  <c r="K13" i="10"/>
  <c r="F13" i="10"/>
  <c r="L15" i="10"/>
  <c r="K15" i="10"/>
  <c r="J15" i="10"/>
  <c r="H15" i="10"/>
  <c r="G15" i="10"/>
  <c r="F15" i="10"/>
  <c r="D15" i="10"/>
  <c r="C15" i="10"/>
  <c r="B15" i="10"/>
  <c r="G13" i="10"/>
  <c r="C13" i="10"/>
  <c r="B13" i="10"/>
  <c r="F14" i="2"/>
  <c r="F16" i="2" s="1"/>
  <c r="B34" i="2"/>
  <c r="H50" i="3"/>
  <c r="H51" i="3"/>
  <c r="H52" i="3"/>
  <c r="H53" i="3"/>
  <c r="H54" i="3"/>
  <c r="H49" i="3"/>
  <c r="H34" i="3"/>
  <c r="H35" i="3"/>
  <c r="H36" i="3"/>
  <c r="H37" i="3"/>
  <c r="H38" i="3"/>
  <c r="H39" i="3"/>
  <c r="H40" i="3"/>
  <c r="H41" i="3"/>
  <c r="H42" i="3"/>
  <c r="H43" i="3"/>
  <c r="H44" i="3"/>
  <c r="H33" i="3"/>
  <c r="H11" i="5"/>
  <c r="B37" i="2"/>
  <c r="G48" i="3"/>
  <c r="G32" i="3"/>
  <c r="G6" i="6"/>
  <c r="J37" i="10"/>
  <c r="N18" i="6"/>
  <c r="N17" i="6"/>
  <c r="I18" i="6"/>
  <c r="I17" i="6"/>
  <c r="D18" i="6"/>
  <c r="D17" i="6"/>
  <c r="G6" i="4"/>
  <c r="J18" i="5"/>
  <c r="F18" i="5"/>
  <c r="B18" i="5"/>
  <c r="J17" i="5"/>
  <c r="F17" i="5"/>
  <c r="B17" i="5"/>
  <c r="J15" i="5"/>
  <c r="F15" i="5"/>
  <c r="B15" i="5"/>
  <c r="J14" i="5"/>
  <c r="F14" i="5"/>
  <c r="B14" i="5"/>
  <c r="B11" i="5"/>
  <c r="H12" i="5"/>
  <c r="H31" i="10"/>
  <c r="J38" i="10"/>
  <c r="F38" i="10"/>
  <c r="B38" i="10"/>
  <c r="J35" i="10"/>
  <c r="F35" i="10"/>
  <c r="B35" i="10"/>
  <c r="F37" i="10"/>
  <c r="B37" i="10"/>
  <c r="J34" i="10"/>
  <c r="F34" i="10"/>
  <c r="B34" i="10"/>
  <c r="H3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42EC98-BE20-4C21-AA1A-A0E51D7F8BB6}" keepAlive="1" name="Query - data_1" description="Connection to the 'data_1' query in the workbook." type="5" refreshedVersion="8" background="1" saveData="1">
    <dbPr connection="Provider=Microsoft.Mashup.OleDb.1;Data Source=$Workbook$;Location=data_1;Extended Properties=&quot;&quot;" command="SELECT * FROM [data_1]"/>
  </connection>
  <connection id="2" xr16:uid="{E5F0D3FA-343D-41BB-ABEE-C992840AE82B}" keepAlive="1" name="Query - data_10" description="Connection to the 'data_10' query in the workbook." type="5" refreshedVersion="8" background="1" saveData="1">
    <dbPr connection="Provider=Microsoft.Mashup.OleDb.1;Data Source=$Workbook$;Location=data_10;Extended Properties=&quot;&quot;" command="SELECT * FROM [data_10]"/>
  </connection>
  <connection id="3" xr16:uid="{772D87C2-4E3B-4E57-A40C-E356A955B498}" keepAlive="1" name="Query - data_11" description="Connection to the 'data_11' query in the workbook." type="5" refreshedVersion="8" background="1" saveData="1">
    <dbPr connection="Provider=Microsoft.Mashup.OleDb.1;Data Source=$Workbook$;Location=data_11;Extended Properties=&quot;&quot;" command="SELECT * FROM [data_11]"/>
  </connection>
  <connection id="4" xr16:uid="{3D3627F8-7844-46B5-BBB4-960EBCA71EE1}" keepAlive="1" name="Query - data_12" description="Connection to the 'data_12' query in the workbook." type="5" refreshedVersion="8" background="1" saveData="1">
    <dbPr connection="Provider=Microsoft.Mashup.OleDb.1;Data Source=$Workbook$;Location=data_12;Extended Properties=&quot;&quot;" command="SELECT * FROM [data_12]"/>
  </connection>
  <connection id="5" xr16:uid="{735F2D13-4751-40B5-815A-F57E0447A22A}" keepAlive="1" name="Query - data_13" description="Connection to the 'data_13' query in the workbook." type="5" refreshedVersion="8" background="1" saveData="1">
    <dbPr connection="Provider=Microsoft.Mashup.OleDb.1;Data Source=$Workbook$;Location=data_13;Extended Properties=&quot;&quot;" command="SELECT * FROM [data_13]"/>
  </connection>
  <connection id="6" xr16:uid="{DB090923-30C1-4806-8A1F-FAC8AC3F5332}" keepAlive="1" name="Query - data_2" description="Connection to the 'data_2' query in the workbook." type="5" refreshedVersion="8" background="1" saveData="1">
    <dbPr connection="Provider=Microsoft.Mashup.OleDb.1;Data Source=$Workbook$;Location=data_2;Extended Properties=&quot;&quot;" command="SELECT * FROM [data_2]"/>
  </connection>
  <connection id="7" xr16:uid="{81E9A3A2-2380-4BFD-99AC-66C2CF008795}" keepAlive="1" name="Query - data_3" description="Connection to the 'data_3' query in the workbook." type="5" refreshedVersion="8" background="1" saveData="1">
    <dbPr connection="Provider=Microsoft.Mashup.OleDb.1;Data Source=$Workbook$;Location=data_3;Extended Properties=&quot;&quot;" command="SELECT * FROM [data_3]"/>
  </connection>
  <connection id="8" xr16:uid="{D054F619-5130-41C3-B6AE-DBA7348FB95F}" keepAlive="1" name="Query - data_4" description="Connection to the 'data_4' query in the workbook." type="5" refreshedVersion="8" background="1" saveData="1">
    <dbPr connection="Provider=Microsoft.Mashup.OleDb.1;Data Source=$Workbook$;Location=data_4;Extended Properties=&quot;&quot;" command="SELECT * FROM [data_4]"/>
  </connection>
  <connection id="9" xr16:uid="{2726BB25-CC80-421A-83E1-B6F4EEDCB8D6}" keepAlive="1" name="Query - data_5" description="Connection to the 'data_5' query in the workbook." type="5" refreshedVersion="8" background="1" saveData="1">
    <dbPr connection="Provider=Microsoft.Mashup.OleDb.1;Data Source=$Workbook$;Location=data_5;Extended Properties=&quot;&quot;" command="SELECT * FROM [data_5]"/>
  </connection>
  <connection id="10" xr16:uid="{ECF23DE6-F37D-42ED-9550-3BC6B0F14208}" keepAlive="1" name="Query - data_6" description="Connection to the 'data_6' query in the workbook." type="5" refreshedVersion="8" background="1" saveData="1">
    <dbPr connection="Provider=Microsoft.Mashup.OleDb.1;Data Source=$Workbook$;Location=data_6;Extended Properties=&quot;&quot;" command="SELECT * FROM [data_6]"/>
  </connection>
  <connection id="11" xr16:uid="{CA5A33CE-03DF-4C06-8A61-A5D198038752}" keepAlive="1" name="Query - data_7" description="Connection to the 'data_7' query in the workbook." type="5" refreshedVersion="8" background="1" saveData="1">
    <dbPr connection="Provider=Microsoft.Mashup.OleDb.1;Data Source=$Workbook$;Location=data_7;Extended Properties=&quot;&quot;" command="SELECT * FROM [data_7]"/>
  </connection>
  <connection id="12" xr16:uid="{C90FC926-0D9C-47DC-9C3A-AC8328752A2B}" keepAlive="1" name="Query - data_8" description="Connection to the 'data_8' query in the workbook." type="5" refreshedVersion="8" background="1" saveData="1">
    <dbPr connection="Provider=Microsoft.Mashup.OleDb.1;Data Source=$Workbook$;Location=data_8;Extended Properties=&quot;&quot;" command="SELECT * FROM [data_8]"/>
  </connection>
  <connection id="13" xr16:uid="{A24F7830-4B25-4186-8D3A-6BAEC11059FC}" keepAlive="1" name="Query - data_9" description="Connection to the 'data_9' query in the workbook." type="5" refreshedVersion="8" background="1" saveData="1">
    <dbPr connection="Provider=Microsoft.Mashup.OleDb.1;Data Source=$Workbook$;Location=data_9;Extended Properties=&quot;&quot;" command="SELECT * FROM [data_9]"/>
  </connection>
</connections>
</file>

<file path=xl/sharedStrings.xml><?xml version="1.0" encoding="utf-8"?>
<sst xmlns="http://schemas.openxmlformats.org/spreadsheetml/2006/main" count="693" uniqueCount="375">
  <si>
    <t>BẢN TIN CHÀO BUỔI SÁNG</t>
  </si>
  <si>
    <t>Thực hiện</t>
  </si>
  <si>
    <t>Bộ phận TVĐT, Phòng MG&amp;TVĐT TSC</t>
  </si>
  <si>
    <t>Phiên giao dịch</t>
  </si>
  <si>
    <t>Loại báo cáo</t>
  </si>
  <si>
    <t>VNINDEX</t>
  </si>
  <si>
    <t>Hiệu suất</t>
  </si>
  <si>
    <t>1 Tuần</t>
  </si>
  <si>
    <t>1 Tháng</t>
  </si>
  <si>
    <t>3 Tháng</t>
  </si>
  <si>
    <t>Tin tức nổi bật</t>
  </si>
  <si>
    <t>DOW JONES</t>
  </si>
  <si>
    <t>BTC (Bitcoin)</t>
  </si>
  <si>
    <t>GOLD</t>
  </si>
  <si>
    <t>WTI (Crude Oil)</t>
  </si>
  <si>
    <t>DXY (Dollar Index)</t>
  </si>
  <si>
    <t>Thống kê Chỉ số</t>
  </si>
  <si>
    <t>Lãi suất huy động tăng, ngân hàng lập kỷ lục về tiền gửi</t>
  </si>
  <si>
    <t>CEO: Khởi công phân khu Grand Oceania tại Vân Đồn</t>
  </si>
  <si>
    <t>Kết thúc năm 2024, vị trí dẫn đầu về lượng tiền mặt trên sàn chứng khoán đã có sự thay đổi lớn khi Vingroup vượt qua PV Gas với con số kỷ lục 48.000 tỷ đồng.</t>
  </si>
  <si>
    <t>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t>
  </si>
  <si>
    <t>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t>
  </si>
  <si>
    <t>Sức hấp dẫn của cổ phiếu ngành bán lẻ</t>
  </si>
  <si>
    <t>Tỷ lệ trái phiếu trả chậm sẽ ổn định dần trong năm 2025</t>
  </si>
  <si>
    <t>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t>
  </si>
  <si>
    <t>TAL: Taseco Land bán tòa nhà văn phòng tại dự án Landmark 55 cho đối tác Singapore</t>
  </si>
  <si>
    <t>Dự án có tổng diện tích quy hoạch 23.600 m2, trong đó diện tích xây dựng dự án là 9.440 m2. Quy mô xây dựng bao gồm tòa tháp Khách sạn 55 tầng (B3-CC2-B) và tòa tháp Văn phòng 37 tầng (B3-CC2-A).</t>
  </si>
  <si>
    <t>BẢN TIN CHIẾN LƯỢC GIAO DỊCH PHÁI SINH</t>
  </si>
  <si>
    <t>OI</t>
  </si>
  <si>
    <t>Volume</t>
  </si>
  <si>
    <t>Basis</t>
  </si>
  <si>
    <t>Giá hiện tại</t>
  </si>
  <si>
    <t>Giá mở cửa tháng</t>
  </si>
  <si>
    <t>Giá mở cửa tuần</t>
  </si>
  <si>
    <t>Giá cao nhất tuần</t>
  </si>
  <si>
    <t>Giá thấp nhất tuần</t>
  </si>
  <si>
    <t>Giá cân bằng tuần</t>
  </si>
  <si>
    <t>Mã chỉ số</t>
  </si>
  <si>
    <t>Dữ liệu Giá/Khối lượng</t>
  </si>
  <si>
    <t>Dữ liệu Giao dịch Khối ngoại/Tự doanh</t>
  </si>
  <si>
    <t>Luỹ kế kỳ hạn</t>
  </si>
  <si>
    <t>Khối ngoại (net)</t>
  </si>
  <si>
    <t>Tự doanh (net)</t>
  </si>
  <si>
    <t>Biểu đồ Giao dịch Khối ngoại/Tự doanh</t>
  </si>
  <si>
    <t>Phiên Giao dịch</t>
  </si>
  <si>
    <t>Chiến lược Giao dịch_Hệ thống Tự động</t>
  </si>
  <si>
    <t>Chiến lược giao dịch_Chuyên gia</t>
  </si>
  <si>
    <t>Biểu đồ kỹ thuật VN30F1M (khung thời gian M15)</t>
  </si>
  <si>
    <t>Thống kê dữ liệu giao dịch</t>
  </si>
  <si>
    <t>Đánh giá</t>
  </si>
  <si>
    <t>Chiến lược Giao dịch</t>
  </si>
  <si>
    <t>Thông báo miễn trừ trách nhiệm</t>
  </si>
  <si>
    <t>Chiến lược Thị trường</t>
  </si>
  <si>
    <t>Chiến lược MUA Cổ phiếu</t>
  </si>
  <si>
    <t>MUA mới</t>
  </si>
  <si>
    <t>Chiến lược BÁN Cổ phiếu</t>
  </si>
  <si>
    <t>Danh mục mẫu</t>
  </si>
  <si>
    <t>Mã</t>
  </si>
  <si>
    <t>Ngành</t>
  </si>
  <si>
    <t>Tỷ trọng</t>
  </si>
  <si>
    <t>Lãi/lỗ</t>
  </si>
  <si>
    <t>Ngày MUA</t>
  </si>
  <si>
    <t>Giá MUA</t>
  </si>
  <si>
    <t>SBT</t>
  </si>
  <si>
    <t>Thực phẩm</t>
  </si>
  <si>
    <t>LPB</t>
  </si>
  <si>
    <t>Ngân hàng</t>
  </si>
  <si>
    <t>SHS</t>
  </si>
  <si>
    <t>Chứng khoán</t>
  </si>
  <si>
    <t>CTG</t>
  </si>
  <si>
    <t>VPB</t>
  </si>
  <si>
    <t>Thuỷ sản</t>
  </si>
  <si>
    <t>VHC</t>
  </si>
  <si>
    <t>C4G</t>
  </si>
  <si>
    <t>Xây dựng</t>
  </si>
  <si>
    <t>Danh mục mẫu - Hệ thống giao dịch tự động</t>
  </si>
  <si>
    <t>Danh mục mẫu - Chuyên gia lựa chọn</t>
  </si>
  <si>
    <t>Vui lòng quét mã QR để Mở tài khoản 
và Đồng hành cùng chúng tôi</t>
  </si>
  <si>
    <t>BẢN TIN CẬP NHẬT TIN TỨC THỊ TRƯỜNG</t>
  </si>
  <si>
    <t>Tin tức cập nhật</t>
  </si>
  <si>
    <t>Thống kê Giao dịch Thị trường</t>
  </si>
  <si>
    <t>Giá trị GD (tỷ)</t>
  </si>
  <si>
    <t>Khối lượng GD (cp)</t>
  </si>
  <si>
    <t>VN30</t>
  </si>
  <si>
    <t>VN30F1M</t>
  </si>
  <si>
    <t>Khối lượng GD (hđ)</t>
  </si>
  <si>
    <t>Chỉ số Thanh khoản</t>
  </si>
  <si>
    <t>Chỉ số Tâm lý</t>
  </si>
  <si>
    <t>Thống kê Dòng tiền thị trường</t>
  </si>
  <si>
    <t>Giá trị MUA (tỷ)</t>
  </si>
  <si>
    <t>Giá trị BÁN (tỷ)</t>
  </si>
  <si>
    <t>Tổng giá trị GD (net,tỷ)</t>
  </si>
  <si>
    <t>Lịch sử GD (net) 20 phiên gần nhất</t>
  </si>
  <si>
    <t>Top 10 Cổ phiếu dòng tiền vào</t>
  </si>
  <si>
    <t>Top 10 Cổ phiếu dòng tiền ra</t>
  </si>
  <si>
    <t>BẢN TIN CHIẾN LƯỢC GIAO DỊCH CỔ PHIẾU</t>
  </si>
  <si>
    <t>Thống kê dòng tiền Cổ phiếu*</t>
  </si>
  <si>
    <t>Thống kê dòng tiền Cổ phiếu**</t>
  </si>
  <si>
    <t>BẢN TIN TỔNG KẾT PHIÊN GIAO DỊCH</t>
  </si>
  <si>
    <t>BẢN TIN CẬP NHẬT GIAO DỊCH THỊ TRƯỜNG</t>
  </si>
  <si>
    <t>Giá mở cửa</t>
  </si>
  <si>
    <t>Tổng Giá trị GD (tỷ)</t>
  </si>
  <si>
    <t>Nội dung bản tin này do Công ty cổ phần chứng khoán Công thương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</si>
  <si>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Thống kê tâm lý thị trường*</t>
  </si>
  <si>
    <t>DXY</t>
  </si>
  <si>
    <t>6 Tin tức phụ</t>
  </si>
  <si>
    <t>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t>
  </si>
  <si>
    <t>Cổ phiếu</t>
  </si>
  <si>
    <t>Vốn hoá</t>
  </si>
  <si>
    <t>Thanh khoản</t>
  </si>
  <si>
    <t>Thay đổi</t>
  </si>
  <si>
    <t>Giá trị GDNN (tỷ)</t>
  </si>
  <si>
    <t>Giá cao nhất</t>
  </si>
  <si>
    <t>Giá thấp nhất</t>
  </si>
  <si>
    <t>Cập nhật Chỉ số VNINDEX*</t>
  </si>
  <si>
    <t>Biến động Giá cổ phiếu*</t>
  </si>
  <si>
    <t>Thống kê cấu trúc sóng Thị trường*</t>
  </si>
  <si>
    <t>Thống kê dòng tiền Khối ngoại*</t>
  </si>
  <si>
    <t>Thống kê dòng tiền Tự doanh**</t>
  </si>
  <si>
    <t>Thống kê dòng tiền Nhóm Hiệu suất*</t>
  </si>
  <si>
    <t>Thống kê dòng tiền Nhóm Vốn hoá*</t>
  </si>
  <si>
    <t>(** Dữ liệu Tự doanh tổng hợp sau phiên giao dịch)</t>
  </si>
  <si>
    <t>Đơn vị: tỷ đồng</t>
  </si>
  <si>
    <t>Chiến lược giao dịch tuần từ 17-21/02/2025</t>
  </si>
  <si>
    <t>VCI</t>
  </si>
  <si>
    <t>MUA gia tăng</t>
  </si>
  <si>
    <t>BÁN 30%-50%</t>
  </si>
  <si>
    <t>Công nghiệp</t>
  </si>
  <si>
    <t>GEX</t>
  </si>
  <si>
    <t>DBC</t>
  </si>
  <si>
    <t>CII</t>
  </si>
  <si>
    <t>Biểu đồ kỹ thuật VN30F1M (khung thời gian H1)</t>
  </si>
  <si>
    <t>(*Cập nhật vào 15h, Phòng MG&amp;TVĐT TSC, Vietinbank Securities tổng hợp. Nguồn: https://t2m.vn)</t>
  </si>
  <si>
    <t>(*Cập nhật vào 11h30, Phòng MG&amp;TVĐT TSC, Vietinbank Securities tổng hợp. Nguồn: https://t2m.vn)</t>
  </si>
  <si>
    <t>Tỷ giá USD hôm nay (14-2): Đồng USD lao dốc</t>
  </si>
  <si>
    <t>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t>
  </si>
  <si>
    <t>Nhiều thông tin có thể gây "nhiễu động" thị trường chứng khoán</t>
  </si>
  <si>
    <t>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t>
  </si>
  <si>
    <t>Đến lượt cổ phiếu chứng khoán bùng nổ, khối ngoại ngắt nhịp bán ròng</t>
  </si>
  <si>
    <t>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t>
  </si>
  <si>
    <t>Biến động giá dầu, chuyên gia cảnh báo phải thật thận trọng</t>
  </si>
  <si>
    <t>FRT</t>
  </si>
  <si>
    <t>VEA</t>
  </si>
  <si>
    <r>
      <rPr>
        <b/>
        <sz val="12"/>
        <color theme="1"/>
        <rFont val="Calibri"/>
        <family val="2"/>
        <scheme val="minor"/>
      </rPr>
      <t>Kịch bản ưu tiên:</t>
    </r>
    <r>
      <rPr>
        <sz val="12"/>
        <color theme="1"/>
        <rFont val="Calibri"/>
        <family val="2"/>
        <scheme val="minor"/>
      </rPr>
      <t xml:space="preserve"> Chỉ số đóng cửa tuần giao dịch trước tại 1341.8, nằm trong vùng tăng giá tháng 2. Vùng nền giá gần nhất 1324.5-1327. Như vậy, chiến lược LONG vẫn sẽ được ưu tiên thực hiện trong tuần này.
Chiến lược LONG: Long vùng (1) 1336.3+-, vùng (2) 1324.5, chốt lời 1348.9-1351
</t>
    </r>
    <r>
      <rPr>
        <b/>
        <sz val="12"/>
        <color theme="1"/>
        <rFont val="Calibri"/>
        <family val="2"/>
        <scheme val="minor"/>
      </rPr>
      <t xml:space="preserve">Kịch bản 2: </t>
    </r>
    <r>
      <rPr>
        <sz val="12"/>
        <color theme="1"/>
        <rFont val="Calibri"/>
        <family val="2"/>
        <scheme val="minor"/>
      </rPr>
      <t xml:space="preserve">giá tiếp tục giảm và đi vào vùng Sideway 1309.5-1324.5
Chiến lược LONG: Long vùng 1310+-
Chiến lược SHORT: Short vùng 1324.5+-
</t>
    </r>
    <r>
      <rPr>
        <b/>
        <sz val="12"/>
        <color theme="1"/>
        <rFont val="Calibri"/>
        <family val="2"/>
        <scheme val="minor"/>
      </rPr>
      <t xml:space="preserve">Kịch bản 3: </t>
    </r>
    <r>
      <rPr>
        <sz val="12"/>
        <color theme="1"/>
        <rFont val="Calibri"/>
        <family val="2"/>
        <scheme val="minor"/>
      </rPr>
      <t>Chỉ số giao dịch dưới ngưỡng 1310
Chiến lược SHORT: Short vùng 1310+-, chốt lời 1285-1290.</t>
    </r>
  </si>
  <si>
    <t>Bản tin 8h45</t>
  </si>
  <si>
    <t>Bản tin 9h</t>
  </si>
  <si>
    <t>Bản tin 8h30</t>
  </si>
  <si>
    <t>Chiến lược Giao dịch Cổ phiếu*</t>
  </si>
  <si>
    <t>(*Áp dụng cho chiến lược giao dịch lướt sóng ngắn hạn)</t>
  </si>
  <si>
    <t>Bản tin 11h30</t>
  </si>
  <si>
    <t>Bản tin 15h</t>
  </si>
  <si>
    <t>Tổng Khối lượng GD</t>
  </si>
  <si>
    <t>Thống kê dòng tiền Nhóm Ngành*</t>
  </si>
  <si>
    <t>Thống kê Tâm lý thị trường*</t>
  </si>
  <si>
    <t>"LỰC CẦU TĂNG ĐỒNG THUẬN, CHÚ Ý PHIÊN ĐÁO HẠN PHÁI SINH"</t>
  </si>
  <si>
    <t>"PHIÊN ĐÁO HẠN PHÁI SINH, KỲ HẠN THÁNG 2/2025"</t>
  </si>
  <si>
    <t>Chiến lược giao dịch phiên ngày 20/02/2025</t>
  </si>
  <si>
    <t>Tín hiệu BOT đang duy trì vị thế LONG với vị thế tham gia là 1339.6. Vị thế LONG sẽ duy trì và gia tăng khi giá tiếp tục tăng trên ngưỡng 1346.6
Tín hiệu BOT sẽ đảo chiều vị thế SHORT khi:
- Giá giảm dưới ngưỡng 1341.4</t>
  </si>
  <si>
    <r>
      <rPr>
        <b/>
        <sz val="12"/>
        <color theme="1"/>
        <rFont val="Calibri"/>
        <family val="2"/>
        <scheme val="minor"/>
      </rPr>
      <t xml:space="preserve">Kịch bản ưu tiên: </t>
    </r>
    <r>
      <rPr>
        <sz val="12"/>
        <color theme="1"/>
        <rFont val="Calibri"/>
        <family val="2"/>
        <scheme val="minor"/>
      </rPr>
      <t xml:space="preserve">Chỉ số đang nằm trong vùng tăng giá tuần (biên độ 1340.4-1350.5 và vùng tăng giá của tháng 2 (biên độ 1324.5-1350.5)
Chiến lược LONG: Long vùng 1341.4+-
Chốt vị thế LONG: 1348.7-1351.2
</t>
    </r>
    <r>
      <rPr>
        <b/>
        <sz val="12"/>
        <color theme="1"/>
        <rFont val="Calibri"/>
        <family val="2"/>
        <scheme val="minor"/>
      </rPr>
      <t>Kịch bản 2:</t>
    </r>
    <r>
      <rPr>
        <sz val="12"/>
        <color theme="1"/>
        <rFont val="Calibri"/>
        <family val="2"/>
        <scheme val="minor"/>
      </rPr>
      <t xml:space="preserve"> giá giảm dưới 1341.4, chỉ số đi vào vùng Sideway 1334.8-1341.
Chiến lược LONG: Long vùng 1334+-
Chiến lược SHORT: Short vùng 1341+-
</t>
    </r>
  </si>
  <si>
    <t>Bản tin 14h</t>
  </si>
  <si>
    <t>FCN</t>
  </si>
  <si>
    <t>15.2-15.5</t>
  </si>
  <si>
    <t>&gt;16</t>
  </si>
  <si>
    <t>HHV</t>
  </si>
  <si>
    <t>&gt;13.5</t>
  </si>
  <si>
    <t xml:space="preserve">MUA mới </t>
  </si>
  <si>
    <t>190-191</t>
  </si>
  <si>
    <t>SZC</t>
  </si>
  <si>
    <t>44-44.5</t>
  </si>
  <si>
    <t>&gt;45</t>
  </si>
  <si>
    <t>CSV</t>
  </si>
  <si>
    <r>
      <rPr>
        <b/>
        <sz val="12"/>
        <color rgb="FFC00000"/>
        <rFont val="Calibri"/>
        <family val="2"/>
        <scheme val="minor"/>
      </rPr>
      <t>Phân tích kỹ thuật</t>
    </r>
    <r>
      <rPr>
        <sz val="12"/>
        <rFont val="Calibri"/>
        <family val="2"/>
        <scheme val="minor"/>
      </rPr>
      <t xml:space="preserve">
Xu hướng: VNINDEX kết phiên 19/2 tại 1288.56, tạo mẫu hình nến mazu tăng giá vượt vùng kháng cự 1280 với khối lượng giao dịch tăng tốt. Như vậy, xu hướng tăng giá có sự đồng thuận của lực cầu tăng, xu hướng tăng giá ngắn hạn có khả năng tiếp diễn trong các phiên tiếp theo. 
Hỗ trợ gần nhất: 1277.7-1280.3
Kháng cự: 1302.2-1305.7
</t>
    </r>
    <r>
      <rPr>
        <b/>
        <sz val="12"/>
        <color rgb="FFC00000"/>
        <rFont val="Calibri"/>
        <family val="2"/>
        <scheme val="minor"/>
      </rPr>
      <t>Đánh giá</t>
    </r>
    <r>
      <rPr>
        <sz val="12"/>
        <rFont val="Calibri"/>
        <family val="2"/>
        <scheme val="minor"/>
      </rPr>
      <t xml:space="preserve">
Kịch bản ưu tiên: Chỉ số VNINDEX tăng giá hướng tới vùng kháng cự mạnh 1302-1305.
Kịch bản 2: Ảnh hưởng từ phiên giao dịch đáo hạn Phái sinh, chỉ số VNINDEX quay đầu giảm về vùng nền giá 1270+-, tích luỹ lại trong vùng biên độ 1268.8-1274.1.
</t>
    </r>
    <r>
      <rPr>
        <b/>
        <sz val="12"/>
        <color rgb="FFC00000"/>
        <rFont val="Calibri"/>
        <family val="2"/>
        <scheme val="minor"/>
      </rPr>
      <t xml:space="preserve">Tỷ trọng cân bằng (cổ phiếu/NAV) </t>
    </r>
    <r>
      <rPr>
        <b/>
        <sz val="12"/>
        <rFont val="Calibri"/>
        <family val="2"/>
        <scheme val="minor"/>
      </rPr>
      <t>&gt;=70 %</t>
    </r>
    <r>
      <rPr>
        <sz val="12"/>
        <rFont val="Calibri"/>
        <family val="2"/>
        <scheme val="minor"/>
      </rPr>
      <t xml:space="preserve">
(* tỷ trọng cổ phiếu trong danh mục có thể tham khảo danh mục mẫu)</t>
    </r>
  </si>
  <si>
    <t>VN30F2502</t>
  </si>
  <si>
    <t>VN30F2503</t>
  </si>
  <si>
    <t>- Phiên 19/2, nhóm nước ngoài tiếp tục đóng 1697 hợp đồng LONG kỳ hạn F2502 và chuyển 1370 vị thế LONG sang kỳ hạn F2503, nhóm Tự doanh đóng thêm 1882 hợp đồng SHORT, giảm lượng vị thế SHORT nắm giữ của kỳ hạn F2502. 
=&gt; Hành động như vậy cho thấy khả năng tăng điểm tiếp của chỉ số F2502 trong phiên đáo hạn ngày 20/02.</t>
  </si>
  <si>
    <t>index</t>
  </si>
  <si>
    <t>close</t>
  </si>
  <si>
    <t>volume</t>
  </si>
  <si>
    <t>pct_change</t>
  </si>
  <si>
    <t>value_change</t>
  </si>
  <si>
    <t>pct_5</t>
  </si>
  <si>
    <t>pct_20</t>
  </si>
  <si>
    <t>pct_60</t>
  </si>
  <si>
    <t>HNX30</t>
  </si>
  <si>
    <t>HNXINDEX</t>
  </si>
  <si>
    <t>UPINDEX</t>
  </si>
  <si>
    <t>VNXALL</t>
  </si>
  <si>
    <t>VN30F1Q</t>
  </si>
  <si>
    <t>VN30F2M</t>
  </si>
  <si>
    <t>VN30F2Q</t>
  </si>
  <si>
    <t>USD_VND</t>
  </si>
  <si>
    <t>SI=F</t>
  </si>
  <si>
    <t>HG=F</t>
  </si>
  <si>
    <t>BZ=F</t>
  </si>
  <si>
    <t>CL=F</t>
  </si>
  <si>
    <t>NG=F</t>
  </si>
  <si>
    <t>XAU_USD</t>
  </si>
  <si>
    <t>AUD_USD</t>
  </si>
  <si>
    <t>EUR_USD</t>
  </si>
  <si>
    <t>GBP_USD</t>
  </si>
  <si>
    <t>NZD_USD</t>
  </si>
  <si>
    <t>USD_CAD</t>
  </si>
  <si>
    <t>USD_CHF</t>
  </si>
  <si>
    <t>USD_JPY</t>
  </si>
  <si>
    <t>BTC_USD</t>
  </si>
  <si>
    <t>BCH_USD</t>
  </si>
  <si>
    <t>LTC_USD</t>
  </si>
  <si>
    <t>XRP_USD</t>
  </si>
  <si>
    <t>ETH_USD</t>
  </si>
  <si>
    <t>USBY10Y</t>
  </si>
  <si>
    <t>USBY1Y</t>
  </si>
  <si>
    <t>USBY5Y</t>
  </si>
  <si>
    <t>VNBY10Y</t>
  </si>
  <si>
    <t>VNBY1Y</t>
  </si>
  <si>
    <t>VNBY5Y</t>
  </si>
  <si>
    <t>^SPX</t>
  </si>
  <si>
    <t>^DJI</t>
  </si>
  <si>
    <t>^IXIC</t>
  </si>
  <si>
    <t>^NYA</t>
  </si>
  <si>
    <t>^N225</t>
  </si>
  <si>
    <t>^FTSE</t>
  </si>
  <si>
    <t>^HIS</t>
  </si>
  <si>
    <t>^SSEC</t>
  </si>
  <si>
    <t>^STOXX50E</t>
  </si>
  <si>
    <t>value</t>
  </si>
  <si>
    <t>oi</t>
  </si>
  <si>
    <t>basis</t>
  </si>
  <si>
    <t>open_month</t>
  </si>
  <si>
    <t>open_week</t>
  </si>
  <si>
    <t>highest_week</t>
  </si>
  <si>
    <t>lowest_week</t>
  </si>
  <si>
    <t>balanced_week</t>
  </si>
  <si>
    <t>type</t>
  </si>
  <si>
    <t>KLGD_NN</t>
  </si>
  <si>
    <t>GTGD_NN</t>
  </si>
  <si>
    <t>KLGD_TD</t>
  </si>
  <si>
    <t>GTGD_TD</t>
  </si>
  <si>
    <t>Mua</t>
  </si>
  <si>
    <t>Bán</t>
  </si>
  <si>
    <t>Mua-Bán</t>
  </si>
  <si>
    <t>date</t>
  </si>
  <si>
    <t>sell_volume</t>
  </si>
  <si>
    <t>buy_volume</t>
  </si>
  <si>
    <t>sell_value</t>
  </si>
  <si>
    <t>buy_value</t>
  </si>
  <si>
    <t>net_volume</t>
  </si>
  <si>
    <t>net_value</t>
  </si>
  <si>
    <t>ticker</t>
  </si>
  <si>
    <t>luy_ke</t>
  </si>
  <si>
    <t>futures</t>
  </si>
  <si>
    <t>VN30F1M_NN</t>
  </si>
  <si>
    <t>VN30F1M_TD</t>
  </si>
  <si>
    <t>VN30F2M_NN</t>
  </si>
  <si>
    <t>VN30F2M_TD</t>
  </si>
  <si>
    <t>NN</t>
  </si>
  <si>
    <t>TD</t>
  </si>
  <si>
    <t>HNX30_close</t>
  </si>
  <si>
    <t>HNX30_vol</t>
  </si>
  <si>
    <t>HNXINDEX_close</t>
  </si>
  <si>
    <t>HNXINDEX_vol</t>
  </si>
  <si>
    <t>UPINDEX_close</t>
  </si>
  <si>
    <t>UPINDEX_vol</t>
  </si>
  <si>
    <t>VN30_close</t>
  </si>
  <si>
    <t>VN30_vol</t>
  </si>
  <si>
    <t>VNINDEX_close</t>
  </si>
  <si>
    <t>VNINDEX_vol</t>
  </si>
  <si>
    <t>VNXALL_close</t>
  </si>
  <si>
    <t>VNXALL_vol</t>
  </si>
  <si>
    <t>VN30F1M_close</t>
  </si>
  <si>
    <t>VN30F1M_vol</t>
  </si>
  <si>
    <t>VN30F1Q_close</t>
  </si>
  <si>
    <t>VN30F1Q_vol</t>
  </si>
  <si>
    <t>VN30F2M_close</t>
  </si>
  <si>
    <t>VN30F2M_vol</t>
  </si>
  <si>
    <t>VN30F2Q_close</t>
  </si>
  <si>
    <t>VN30F2Q_vol</t>
  </si>
  <si>
    <t>name</t>
  </si>
  <si>
    <t>count</t>
  </si>
  <si>
    <t>Tăng giá</t>
  </si>
  <si>
    <t>Giảm giá</t>
  </si>
  <si>
    <t>Không đổi</t>
  </si>
  <si>
    <t>liquidity</t>
  </si>
  <si>
    <t>score</t>
  </si>
  <si>
    <t>score_t5</t>
  </si>
  <si>
    <t>rank</t>
  </si>
  <si>
    <t>liquid_state</t>
  </si>
  <si>
    <t>order</t>
  </si>
  <si>
    <t>group</t>
  </si>
  <si>
    <t>industry_rank</t>
  </si>
  <si>
    <t>Thị trường</t>
  </si>
  <si>
    <t>Trung bình</t>
  </si>
  <si>
    <t>tt</t>
  </si>
  <si>
    <t>Bán lẻ</t>
  </si>
  <si>
    <t>Thấp</t>
  </si>
  <si>
    <t>A</t>
  </si>
  <si>
    <t>Bất động sản</t>
  </si>
  <si>
    <t>Cao</t>
  </si>
  <si>
    <t>Công ty tài chính</t>
  </si>
  <si>
    <t>Rất cao</t>
  </si>
  <si>
    <t>Thép</t>
  </si>
  <si>
    <t>Vật liệu xây dựng</t>
  </si>
  <si>
    <t>B</t>
  </si>
  <si>
    <t>Dầu khí</t>
  </si>
  <si>
    <t>Dệt may</t>
  </si>
  <si>
    <t>Hoá chất</t>
  </si>
  <si>
    <t>Khoáng sản</t>
  </si>
  <si>
    <t>BĐS KCN</t>
  </si>
  <si>
    <t>C</t>
  </si>
  <si>
    <t>Công nghệ</t>
  </si>
  <si>
    <t>Hàng tiêu dùng</t>
  </si>
  <si>
    <t>Vận tải</t>
  </si>
  <si>
    <t>Bảo hiểm</t>
  </si>
  <si>
    <t>D</t>
  </si>
  <si>
    <t>Du lịch và DV</t>
  </si>
  <si>
    <t>DV hạ tầng</t>
  </si>
  <si>
    <t>Y tế</t>
  </si>
  <si>
    <t>Hiệu suất A</t>
  </si>
  <si>
    <t>hs</t>
  </si>
  <si>
    <t>Hiệu suất B</t>
  </si>
  <si>
    <t>Hiệu suất C</t>
  </si>
  <si>
    <t>Hiệu suất D</t>
  </si>
  <si>
    <t>LARGECAP</t>
  </si>
  <si>
    <t>cap</t>
  </si>
  <si>
    <t>MIDCAP</t>
  </si>
  <si>
    <t>SMALLCAP</t>
  </si>
  <si>
    <t>PENNY</t>
  </si>
  <si>
    <t>last_ratio</t>
  </si>
  <si>
    <t>last_sentiment</t>
  </si>
  <si>
    <t>Tích cực</t>
  </si>
  <si>
    <t>stock</t>
  </si>
  <si>
    <t>industry_name</t>
  </si>
  <si>
    <t>industry_perform</t>
  </si>
  <si>
    <t>marketcap_group</t>
  </si>
  <si>
    <t>price_change</t>
  </si>
  <si>
    <t>t0_score</t>
  </si>
  <si>
    <t>liquid_ratio</t>
  </si>
  <si>
    <t>DL1</t>
  </si>
  <si>
    <t>top</t>
  </si>
  <si>
    <t>EVG</t>
  </si>
  <si>
    <t>SAM</t>
  </si>
  <si>
    <t>HSG</t>
  </si>
  <si>
    <t>NKG</t>
  </si>
  <si>
    <t>GDA</t>
  </si>
  <si>
    <t>HNG</t>
  </si>
  <si>
    <t>SMC</t>
  </si>
  <si>
    <t>NHA</t>
  </si>
  <si>
    <t>NDN</t>
  </si>
  <si>
    <t>TCD</t>
  </si>
  <si>
    <t>bottom</t>
  </si>
  <si>
    <t>PHP</t>
  </si>
  <si>
    <t>VCB</t>
  </si>
  <si>
    <t>HIO</t>
  </si>
  <si>
    <t>TNH</t>
  </si>
  <si>
    <t>BCG</t>
  </si>
  <si>
    <t>TCI</t>
  </si>
  <si>
    <t>OGC</t>
  </si>
  <si>
    <t>DSE</t>
  </si>
  <si>
    <t>EVF</t>
  </si>
  <si>
    <t>open</t>
  </si>
  <si>
    <t>high</t>
  </si>
  <si>
    <t>low</t>
  </si>
  <si>
    <t>change_value</t>
  </si>
  <si>
    <t>change_percent</t>
  </si>
  <si>
    <t>value_traded</t>
  </si>
  <si>
    <t>Ngày</t>
  </si>
  <si>
    <t>Tuần</t>
  </si>
  <si>
    <t>Tháng</t>
  </si>
  <si>
    <t>Quý</t>
  </si>
  <si>
    <t>Bán niên</t>
  </si>
  <si>
    <t>1 Năm</t>
  </si>
  <si>
    <t>2 Năm</t>
  </si>
  <si>
    <t>nn_value</t>
  </si>
  <si>
    <t>td_value</t>
  </si>
  <si>
    <t>id</t>
  </si>
  <si>
    <t>HSX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</si>
</sst>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b/>
      <sz val="12"/>
      <color rgb="FF00B050"/>
      <name val="Calibri"/>
      <family val="2"/>
      <scheme val="minor"/>
    </font>
    <font>
      <sz val="10"/>
      <color theme="1"/>
      <name val="Calibri"/>
      <family val="2"/>
      <scheme val="minor"/>
    </font>
    <font>
      <b/>
      <sz val="20"/>
      <color theme="4" tint="-0.249977111117893"/>
      <name val="Calibri"/>
      <family val="2"/>
      <scheme val="minor"/>
    </font>
    <font>
      <b/>
      <sz val="12"/>
      <color theme="4" tint="-0.249977111117893"/>
      <name val="Calibri"/>
      <family val="2"/>
      <scheme val="minor"/>
    </font>
    <font>
      <b/>
      <sz val="16"/>
      <color rgb="FFC00000"/>
      <name val="Calibri"/>
      <family val="2"/>
      <scheme val="minor"/>
    </font>
    <font>
      <b/>
      <sz val="12"/>
      <color rgb="FFC00000"/>
      <name val="Calibri"/>
      <family val="2"/>
      <scheme val="minor"/>
    </font>
    <font>
      <b/>
      <sz val="14"/>
      <color theme="4" tint="-0.249977111117893"/>
      <name val="Calibri"/>
      <family val="2"/>
      <scheme val="minor"/>
    </font>
    <font>
      <b/>
      <sz val="14"/>
      <color rgb="FFC00000"/>
      <name val="Calibri"/>
      <family val="2"/>
      <scheme val="minor"/>
    </font>
    <font>
      <b/>
      <sz val="12"/>
      <name val="Calibri"/>
      <family val="2"/>
      <scheme val="minor"/>
    </font>
    <font>
      <b/>
      <sz val="16"/>
      <color theme="4" tint="-0.249977111117893"/>
      <name val="Calibri"/>
      <family val="2"/>
      <scheme val="minor"/>
    </font>
    <font>
      <sz val="20"/>
      <color theme="1"/>
      <name val="Calibri"/>
      <family val="2"/>
      <scheme val="minor"/>
    </font>
    <font>
      <sz val="12"/>
      <color rgb="FFC00000"/>
      <name val="Calibri"/>
      <family val="2"/>
      <scheme val="minor"/>
    </font>
    <font>
      <sz val="12"/>
      <color theme="4" tint="-0.249977111117893"/>
      <name val="Calibri"/>
      <family val="2"/>
      <scheme val="minor"/>
    </font>
    <font>
      <sz val="16"/>
      <color theme="1"/>
      <name val="Calibri"/>
      <family val="2"/>
      <scheme val="minor"/>
    </font>
    <font>
      <b/>
      <sz val="20"/>
      <color theme="1"/>
      <name val="Calibri"/>
      <family val="2"/>
      <scheme val="minor"/>
    </font>
    <font>
      <i/>
      <sz val="12"/>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Calibri"/>
      <family val="2"/>
      <scheme val="minor"/>
    </font>
    <font>
      <sz val="8"/>
      <name val="Calibri"/>
      <family val="2"/>
      <scheme val="minor"/>
    </font>
    <font>
      <b/>
      <sz val="11"/>
      <color theme="1"/>
      <name val="Calibri"/>
      <family val="2"/>
      <scheme val="minor"/>
    </font>
    <font>
      <b/>
      <u/>
      <sz val="16"/>
      <color theme="4" tint="-0.249977111117893"/>
      <name val="Calibri"/>
      <family val="2"/>
      <scheme val="minor"/>
    </font>
    <font>
      <i/>
      <sz val="10"/>
      <color theme="1"/>
      <name val="Calibri"/>
      <family val="2"/>
      <scheme val="minor"/>
    </font>
    <font>
      <sz val="12"/>
      <name val="Calibri"/>
      <family val="2"/>
      <scheme val="minor"/>
    </font>
    <font>
      <b/>
      <sz val="14"/>
      <name val="Calibri"/>
      <family val="2"/>
      <scheme val="minor"/>
    </font>
    <font>
      <b/>
      <sz val="14"/>
      <color rgb="FF1C2127"/>
      <name val="Calibri"/>
      <family val="2"/>
      <scheme val="minor"/>
    </font>
    <font>
      <b/>
      <sz val="20"/>
      <color rgb="FF00B050"/>
      <name val="Calibri"/>
      <family val="2"/>
      <scheme val="minor"/>
    </font>
    <font>
      <b/>
      <sz val="14"/>
      <color rgb="FFFF0000"/>
      <name val="Calibri"/>
      <family val="2"/>
      <scheme val="minor"/>
    </font>
    <font>
      <b/>
      <i/>
      <sz val="10"/>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9">
    <border>
      <left/>
      <right/>
      <top/>
      <bottom/>
      <diagonal/>
    </border>
    <border>
      <left/>
      <right/>
      <top/>
      <bottom style="thin">
        <color theme="4" tint="-0.249977111117893"/>
      </bottom>
      <diagonal/>
    </border>
    <border>
      <left/>
      <right/>
      <top/>
      <bottom style="double">
        <color theme="4" tint="-0.24997711111789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right/>
      <top/>
      <bottom style="thin">
        <color indexed="64"/>
      </bottom>
      <diagonal/>
    </border>
    <border>
      <left/>
      <right/>
      <top/>
      <bottom style="double">
        <color indexed="64"/>
      </bottom>
      <diagonal/>
    </border>
  </borders>
  <cellStyleXfs count="4">
    <xf numFmtId="0" fontId="0" fillId="0" borderId="0"/>
    <xf numFmtId="9" fontId="22" fillId="0" borderId="0" applyFont="0" applyFill="0" applyBorder="0" applyAlignment="0" applyProtection="0"/>
    <xf numFmtId="0" fontId="23" fillId="2" borderId="3" applyNumberFormat="0" applyAlignment="0" applyProtection="0"/>
    <xf numFmtId="0" fontId="24" fillId="3" borderId="4" applyNumberFormat="0" applyAlignment="0" applyProtection="0"/>
  </cellStyleXfs>
  <cellXfs count="226">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xf numFmtId="0" fontId="13" fillId="0" borderId="0" xfId="0" applyFont="1" applyAlignment="1">
      <alignment vertical="center"/>
    </xf>
    <xf numFmtId="0" fontId="14" fillId="0" borderId="0" xfId="0" applyFont="1" applyAlignment="1">
      <alignment vertical="center"/>
    </xf>
    <xf numFmtId="14" fontId="14" fillId="0" borderId="0" xfId="0" applyNumberFormat="1" applyFont="1" applyAlignment="1">
      <alignment vertical="center"/>
    </xf>
    <xf numFmtId="0" fontId="7" fillId="0" borderId="0" xfId="0" applyFont="1" applyAlignment="1">
      <alignment vertical="top" wrapText="1"/>
    </xf>
    <xf numFmtId="0" fontId="9" fillId="0" borderId="0" xfId="0" applyFont="1" applyAlignment="1">
      <alignment vertical="center"/>
    </xf>
    <xf numFmtId="0" fontId="5" fillId="0" borderId="0" xfId="0" applyFont="1" applyAlignment="1">
      <alignment horizontal="left" vertical="top" wrapText="1"/>
    </xf>
    <xf numFmtId="0" fontId="16" fillId="0" borderId="0" xfId="0" applyFont="1" applyAlignment="1">
      <alignment horizontal="left" vertical="center"/>
    </xf>
    <xf numFmtId="0" fontId="3" fillId="0" borderId="0" xfId="0" applyFont="1"/>
    <xf numFmtId="0" fontId="11"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horizontal="center"/>
    </xf>
    <xf numFmtId="0" fontId="11"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center"/>
    </xf>
    <xf numFmtId="0" fontId="10" fillId="0" borderId="0" xfId="0" applyFont="1" applyAlignment="1">
      <alignment horizontal="left" vertical="top"/>
    </xf>
    <xf numFmtId="0" fontId="17"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horizontal="center" vertical="top"/>
    </xf>
    <xf numFmtId="0" fontId="15" fillId="0" borderId="0" xfId="0" applyFont="1" applyAlignment="1">
      <alignment horizontal="left" vertical="top"/>
    </xf>
    <xf numFmtId="0" fontId="17" fillId="0" borderId="1" xfId="0" applyFont="1" applyBorder="1" applyAlignment="1">
      <alignment horizontal="left" vertical="top"/>
    </xf>
    <xf numFmtId="10" fontId="4" fillId="0" borderId="0" xfId="0" applyNumberFormat="1" applyFont="1" applyAlignment="1">
      <alignment horizontal="left" vertical="center"/>
    </xf>
    <xf numFmtId="0" fontId="10" fillId="0" borderId="2" xfId="0" applyFont="1" applyBorder="1" applyAlignment="1">
      <alignment horizontal="left" vertical="center"/>
    </xf>
    <xf numFmtId="0" fontId="1" fillId="0" borderId="2" xfId="0" applyFont="1" applyBorder="1" applyAlignment="1">
      <alignment horizontal="left" vertical="center"/>
    </xf>
    <xf numFmtId="0" fontId="15" fillId="0" borderId="1"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13" fillId="0" borderId="1" xfId="0" applyFont="1" applyBorder="1" applyAlignment="1">
      <alignment horizontal="left" vertical="top"/>
    </xf>
    <xf numFmtId="0" fontId="12" fillId="0" borderId="0" xfId="0" applyFont="1" applyAlignment="1">
      <alignment vertical="center"/>
    </xf>
    <xf numFmtId="0" fontId="1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0" fillId="0" borderId="0" xfId="0" applyFont="1" applyAlignment="1">
      <alignment horizontal="left" vertical="center"/>
    </xf>
    <xf numFmtId="0" fontId="13" fillId="0" borderId="1" xfId="0" applyFont="1" applyBorder="1"/>
    <xf numFmtId="0" fontId="5" fillId="0" borderId="1" xfId="0" applyFont="1" applyBorder="1"/>
    <xf numFmtId="0" fontId="9" fillId="0" borderId="0" xfId="0" applyFont="1"/>
    <xf numFmtId="0" fontId="18" fillId="0" borderId="0" xfId="0" applyFont="1"/>
    <xf numFmtId="0" fontId="17" fillId="0" borderId="0" xfId="0" applyFont="1"/>
    <xf numFmtId="0" fontId="5" fillId="0" borderId="2" xfId="0" applyFont="1" applyBorder="1"/>
    <xf numFmtId="0" fontId="6" fillId="0" borderId="0" xfId="0" applyFont="1" applyAlignment="1">
      <alignment horizontal="center" vertical="top"/>
    </xf>
    <xf numFmtId="14" fontId="5" fillId="0" borderId="0" xfId="0" applyNumberFormat="1" applyFont="1" applyAlignment="1">
      <alignment horizontal="center" vertical="top"/>
    </xf>
    <xf numFmtId="14" fontId="5" fillId="0" borderId="0" xfId="0" applyNumberFormat="1" applyFont="1" applyAlignment="1">
      <alignment horizontal="center"/>
    </xf>
    <xf numFmtId="9" fontId="3" fillId="0" borderId="0" xfId="0" applyNumberFormat="1" applyFont="1" applyAlignment="1">
      <alignment horizontal="center"/>
    </xf>
    <xf numFmtId="10" fontId="3" fillId="0" borderId="0" xfId="0" applyNumberFormat="1" applyFont="1" applyAlignment="1">
      <alignment horizontal="center"/>
    </xf>
    <xf numFmtId="0" fontId="9" fillId="0" borderId="2" xfId="0" applyFont="1" applyBorder="1"/>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horizontal="center" vertical="top"/>
    </xf>
    <xf numFmtId="9" fontId="12" fillId="0" borderId="0" xfId="0" applyNumberFormat="1" applyFont="1" applyAlignment="1">
      <alignment horizontal="center" vertical="center" wrapText="1"/>
    </xf>
    <xf numFmtId="0" fontId="9" fillId="0" borderId="0" xfId="0" applyFont="1" applyAlignment="1">
      <alignment horizontal="center"/>
    </xf>
    <xf numFmtId="9" fontId="9" fillId="0" borderId="0" xfId="0" applyNumberFormat="1" applyFont="1" applyAlignment="1">
      <alignment horizontal="center"/>
    </xf>
    <xf numFmtId="0" fontId="20" fillId="0" borderId="0" xfId="0" applyFont="1" applyAlignment="1">
      <alignment horizontal="center"/>
    </xf>
    <xf numFmtId="0" fontId="11"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2" fillId="0" borderId="0" xfId="0" applyFont="1" applyAlignment="1">
      <alignment horizontal="left" vertical="top"/>
    </xf>
    <xf numFmtId="0" fontId="16" fillId="0" borderId="0" xfId="0" applyFont="1"/>
    <xf numFmtId="0" fontId="3" fillId="0" borderId="0" xfId="0" applyFont="1" applyAlignment="1">
      <alignment vertical="top"/>
    </xf>
    <xf numFmtId="0" fontId="11" fillId="0" borderId="1" xfId="0" applyFont="1" applyBorder="1" applyAlignment="1">
      <alignment vertical="top"/>
    </xf>
    <xf numFmtId="0" fontId="3" fillId="0" borderId="1" xfId="0" applyFont="1" applyBorder="1" applyAlignment="1">
      <alignment vertical="top"/>
    </xf>
    <xf numFmtId="0" fontId="10" fillId="0" borderId="2" xfId="0" applyFont="1" applyBorder="1" applyAlignment="1">
      <alignment vertical="center"/>
    </xf>
    <xf numFmtId="0" fontId="10" fillId="0" borderId="0" xfId="0" applyFont="1" applyAlignment="1">
      <alignment vertical="center"/>
    </xf>
    <xf numFmtId="0" fontId="15" fillId="0" borderId="1" xfId="0" applyFont="1" applyBorder="1" applyAlignment="1">
      <alignment horizontal="left" vertical="top"/>
    </xf>
    <xf numFmtId="0" fontId="6" fillId="0" borderId="0" xfId="0" applyFont="1" applyAlignment="1">
      <alignment horizontal="left" vertical="top"/>
    </xf>
    <xf numFmtId="3" fontId="3" fillId="0" borderId="0" xfId="0" applyNumberFormat="1" applyFont="1" applyAlignment="1">
      <alignment horizontal="left" vertical="top"/>
    </xf>
    <xf numFmtId="0" fontId="5" fillId="0" borderId="1" xfId="0" applyFont="1" applyBorder="1" applyAlignment="1">
      <alignment vertical="top"/>
    </xf>
    <xf numFmtId="0" fontId="1" fillId="0" borderId="0" xfId="0" applyFont="1"/>
    <xf numFmtId="0" fontId="1" fillId="0" borderId="0" xfId="0" applyFont="1" applyAlignment="1">
      <alignment vertical="top"/>
    </xf>
    <xf numFmtId="0" fontId="20" fillId="0" borderId="0" xfId="0" applyFont="1" applyAlignment="1">
      <alignment horizontal="center" vertical="top"/>
    </xf>
    <xf numFmtId="0" fontId="16" fillId="0" borderId="0" xfId="0" applyFont="1" applyAlignment="1">
      <alignment vertical="top"/>
    </xf>
    <xf numFmtId="0" fontId="21" fillId="0" borderId="0" xfId="0" applyFont="1"/>
    <xf numFmtId="0" fontId="14" fillId="0" borderId="2" xfId="0" applyFont="1" applyBorder="1" applyAlignment="1">
      <alignment horizontal="left" vertical="center"/>
    </xf>
    <xf numFmtId="0" fontId="14" fillId="0" borderId="2" xfId="0" applyFont="1" applyBorder="1" applyAlignment="1">
      <alignment horizontal="center" vertical="center"/>
    </xf>
    <xf numFmtId="0" fontId="5" fillId="0" borderId="2" xfId="0" applyFont="1" applyBorder="1" applyAlignment="1">
      <alignment horizontal="left" vertical="center"/>
    </xf>
    <xf numFmtId="0" fontId="14" fillId="0" borderId="2" xfId="0" applyFont="1" applyBorder="1" applyAlignment="1">
      <alignment vertical="center"/>
    </xf>
    <xf numFmtId="0" fontId="0" fillId="0" borderId="5" xfId="0" applyBorder="1" applyAlignment="1">
      <alignment horizontal="left" vertical="top" wrapText="1"/>
    </xf>
    <xf numFmtId="0" fontId="0" fillId="0" borderId="5" xfId="0" applyBorder="1" applyAlignment="1">
      <alignment vertical="top" wrapText="1"/>
    </xf>
    <xf numFmtId="0" fontId="11" fillId="0" borderId="0" xfId="0" applyFont="1" applyAlignment="1">
      <alignment horizontal="left"/>
    </xf>
    <xf numFmtId="2" fontId="4" fillId="0" borderId="0" xfId="0" applyNumberFormat="1" applyFont="1" applyAlignment="1">
      <alignment horizontal="left" vertical="center"/>
    </xf>
    <xf numFmtId="2" fontId="5" fillId="0" borderId="0" xfId="0" applyNumberFormat="1" applyFont="1" applyAlignment="1">
      <alignment horizontal="center" vertical="top"/>
    </xf>
    <xf numFmtId="2" fontId="15" fillId="0" borderId="0" xfId="0" applyNumberFormat="1" applyFont="1" applyAlignment="1">
      <alignment horizontal="left" vertical="top"/>
    </xf>
    <xf numFmtId="3" fontId="3" fillId="0" borderId="0" xfId="0" applyNumberFormat="1" applyFont="1" applyAlignment="1">
      <alignment horizontal="right" vertical="top"/>
    </xf>
    <xf numFmtId="3" fontId="3" fillId="0" borderId="0" xfId="0" applyNumberFormat="1" applyFont="1" applyAlignment="1">
      <alignment vertical="top"/>
    </xf>
    <xf numFmtId="0" fontId="20" fillId="0" borderId="0" xfId="0" applyFont="1"/>
    <xf numFmtId="0" fontId="15" fillId="0" borderId="0" xfId="0" applyFont="1" applyAlignment="1">
      <alignment vertical="top"/>
    </xf>
    <xf numFmtId="0" fontId="6" fillId="0" borderId="0" xfId="0" applyFont="1" applyAlignment="1">
      <alignment vertical="top"/>
    </xf>
    <xf numFmtId="0" fontId="21" fillId="0" borderId="8" xfId="0" applyFont="1" applyBorder="1"/>
    <xf numFmtId="0" fontId="5" fillId="0" borderId="8" xfId="0" applyFont="1" applyBorder="1"/>
    <xf numFmtId="0" fontId="5" fillId="0" borderId="8" xfId="0" applyFont="1" applyBorder="1" applyAlignment="1">
      <alignment vertical="top"/>
    </xf>
    <xf numFmtId="0" fontId="29" fillId="0" borderId="0" xfId="0" applyFont="1" applyAlignment="1">
      <alignment vertical="top"/>
    </xf>
    <xf numFmtId="0" fontId="11" fillId="0" borderId="0" xfId="0" applyFont="1" applyAlignment="1">
      <alignment horizontal="center"/>
    </xf>
    <xf numFmtId="0" fontId="0" fillId="0" borderId="8" xfId="0" applyBorder="1" applyAlignment="1">
      <alignment horizontal="left" vertical="center"/>
    </xf>
    <xf numFmtId="0" fontId="10" fillId="0" borderId="2" xfId="0" applyFont="1" applyBorder="1" applyAlignment="1">
      <alignment vertical="top"/>
    </xf>
    <xf numFmtId="0" fontId="5" fillId="0" borderId="0" xfId="0" applyFont="1" applyAlignment="1">
      <alignment horizontal="justify" vertical="top" wrapText="1"/>
    </xf>
    <xf numFmtId="10" fontId="4"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top"/>
    </xf>
    <xf numFmtId="0" fontId="13" fillId="0" borderId="0" xfId="0" applyFont="1" applyAlignment="1">
      <alignment horizontal="center" vertical="center"/>
    </xf>
    <xf numFmtId="0" fontId="14" fillId="0" borderId="8" xfId="0" applyFont="1" applyBorder="1" applyAlignment="1">
      <alignment horizontal="center" vertical="center"/>
    </xf>
    <xf numFmtId="0" fontId="5" fillId="0" borderId="8" xfId="0" applyFont="1" applyBorder="1" applyAlignment="1">
      <alignment horizontal="left" vertical="center"/>
    </xf>
    <xf numFmtId="0" fontId="15" fillId="0" borderId="7" xfId="0" applyFont="1" applyBorder="1" applyAlignment="1">
      <alignment horizontal="left" vertical="top"/>
    </xf>
    <xf numFmtId="0" fontId="3" fillId="0" borderId="7"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10" fontId="5" fillId="0" borderId="0" xfId="1" applyNumberFormat="1" applyFont="1"/>
    <xf numFmtId="0" fontId="3" fillId="0" borderId="7" xfId="0" applyFont="1" applyBorder="1" applyAlignment="1">
      <alignment horizontal="center"/>
    </xf>
    <xf numFmtId="4" fontId="3" fillId="0" borderId="0" xfId="0" applyNumberFormat="1" applyFont="1" applyAlignment="1">
      <alignment horizontal="right" vertical="top"/>
    </xf>
    <xf numFmtId="0" fontId="28" fillId="0" borderId="0" xfId="0" applyFont="1"/>
    <xf numFmtId="10" fontId="33" fillId="0" borderId="0" xfId="0" applyNumberFormat="1" applyFont="1"/>
    <xf numFmtId="0" fontId="33" fillId="0" borderId="0" xfId="0" applyFont="1"/>
    <xf numFmtId="0" fontId="5" fillId="0" borderId="7" xfId="0" applyFont="1" applyBorder="1" applyAlignment="1">
      <alignment vertical="top"/>
    </xf>
    <xf numFmtId="164" fontId="6" fillId="0" borderId="0" xfId="0" applyNumberFormat="1" applyFont="1"/>
    <xf numFmtId="164" fontId="4" fillId="0" borderId="0" xfId="0" applyNumberFormat="1" applyFont="1"/>
    <xf numFmtId="0" fontId="12" fillId="0" borderId="0" xfId="0" applyFont="1" applyAlignment="1">
      <alignment horizontal="left" vertical="top" wrapText="1"/>
    </xf>
    <xf numFmtId="10" fontId="5" fillId="0" borderId="0" xfId="1" applyNumberFormat="1" applyFont="1" applyAlignment="1">
      <alignment horizontal="right"/>
    </xf>
    <xf numFmtId="0" fontId="13" fillId="0" borderId="1" xfId="0" applyFont="1" applyBorder="1" applyAlignment="1">
      <alignment vertical="top"/>
    </xf>
    <xf numFmtId="0" fontId="13" fillId="0" borderId="0" xfId="0" applyFont="1" applyAlignment="1">
      <alignment vertical="top"/>
    </xf>
    <xf numFmtId="0" fontId="13" fillId="0" borderId="7" xfId="0" applyFont="1" applyBorder="1" applyAlignment="1">
      <alignment vertical="top"/>
    </xf>
    <xf numFmtId="0" fontId="13" fillId="0" borderId="7" xfId="0" applyFont="1" applyBorder="1" applyAlignment="1">
      <alignment horizontal="left" vertical="top"/>
    </xf>
    <xf numFmtId="0" fontId="19" fillId="0" borderId="8" xfId="0" applyFont="1" applyBorder="1" applyAlignment="1">
      <alignment vertical="top"/>
    </xf>
    <xf numFmtId="0" fontId="19" fillId="0" borderId="0" xfId="0" applyFont="1" applyAlignment="1">
      <alignment vertical="top"/>
    </xf>
    <xf numFmtId="0" fontId="10" fillId="0" borderId="1" xfId="0" applyFont="1" applyBorder="1" applyAlignment="1">
      <alignment horizontal="left" vertical="top"/>
    </xf>
    <xf numFmtId="0" fontId="10" fillId="0" borderId="0" xfId="0" applyFont="1" applyAlignment="1">
      <alignment vertical="top"/>
    </xf>
    <xf numFmtId="0" fontId="35" fillId="0" borderId="0" xfId="0" applyFont="1" applyAlignment="1">
      <alignment horizontal="right" vertical="top"/>
    </xf>
    <xf numFmtId="0" fontId="1" fillId="0" borderId="1" xfId="0" applyFont="1" applyBorder="1" applyAlignment="1">
      <alignment horizontal="left" vertical="top"/>
    </xf>
    <xf numFmtId="0" fontId="1" fillId="0" borderId="0" xfId="0" applyFont="1" applyAlignment="1">
      <alignment horizontal="left" vertical="top"/>
    </xf>
    <xf numFmtId="0" fontId="0" fillId="0" borderId="7" xfId="0" applyBorder="1" applyAlignment="1">
      <alignment horizontal="left" vertical="top"/>
    </xf>
    <xf numFmtId="0" fontId="12" fillId="0" borderId="0" xfId="0" applyFont="1" applyAlignment="1">
      <alignment horizontal="left" vertical="top"/>
    </xf>
    <xf numFmtId="2" fontId="4" fillId="0" borderId="0" xfId="0" applyNumberFormat="1" applyFont="1" applyAlignment="1">
      <alignment horizontal="right" vertical="center"/>
    </xf>
    <xf numFmtId="0" fontId="23" fillId="2" borderId="0" xfId="2" applyBorder="1" applyAlignment="1">
      <alignment horizontal="center" vertical="center"/>
    </xf>
    <xf numFmtId="0" fontId="27" fillId="0" borderId="5" xfId="0" applyFont="1" applyBorder="1" applyAlignment="1">
      <alignment vertical="top" wrapText="1"/>
    </xf>
    <xf numFmtId="0" fontId="17" fillId="0" borderId="0" xfId="0" applyFont="1" applyAlignment="1">
      <alignment vertical="top"/>
    </xf>
    <xf numFmtId="0" fontId="11" fillId="0" borderId="0" xfId="0" applyFont="1" applyAlignment="1">
      <alignment wrapText="1"/>
    </xf>
    <xf numFmtId="0" fontId="5" fillId="0" borderId="0" xfId="0" applyFont="1" applyAlignment="1">
      <alignment wrapText="1"/>
    </xf>
    <xf numFmtId="10" fontId="0" fillId="0" borderId="0" xfId="1" applyNumberFormat="1" applyFont="1" applyBorder="1"/>
    <xf numFmtId="0" fontId="14" fillId="0" borderId="0" xfId="0" applyFont="1" applyAlignment="1">
      <alignment horizontal="left" vertical="top"/>
    </xf>
    <xf numFmtId="0" fontId="10" fillId="0" borderId="0" xfId="0" applyFont="1" applyAlignment="1">
      <alignment horizontal="center" vertical="center"/>
    </xf>
    <xf numFmtId="0" fontId="8" fillId="0" borderId="0" xfId="0" applyFont="1" applyAlignment="1">
      <alignment horizontal="right"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0" fontId="14" fillId="0" borderId="2" xfId="0" applyFont="1" applyBorder="1" applyAlignment="1">
      <alignment horizontal="left" vertical="center"/>
    </xf>
    <xf numFmtId="0" fontId="15" fillId="0" borderId="1" xfId="0" applyFont="1" applyBorder="1" applyAlignment="1">
      <alignment horizontal="justify" vertical="top"/>
    </xf>
    <xf numFmtId="0" fontId="5" fillId="0" borderId="0" xfId="0" applyFont="1" applyAlignment="1">
      <alignment horizontal="justify" vertical="top"/>
    </xf>
    <xf numFmtId="0" fontId="12" fillId="0" borderId="1" xfId="0" applyFont="1" applyBorder="1" applyAlignment="1">
      <alignment horizontal="justify" vertical="top"/>
    </xf>
    <xf numFmtId="0" fontId="0" fillId="0" borderId="0" xfId="0"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top"/>
    </xf>
    <xf numFmtId="0" fontId="11" fillId="0" borderId="0" xfId="0" applyFont="1" applyAlignment="1">
      <alignment horizontal="center" vertical="top" wrapText="1"/>
    </xf>
    <xf numFmtId="0" fontId="9" fillId="0" borderId="0" xfId="0" applyFont="1" applyAlignment="1">
      <alignment horizontal="center" vertical="top" wrapText="1"/>
    </xf>
    <xf numFmtId="0" fontId="25" fillId="3" borderId="0" xfId="3" applyFont="1" applyBorder="1" applyAlignment="1">
      <alignment horizontal="center" vertical="center"/>
    </xf>
    <xf numFmtId="0" fontId="25" fillId="3" borderId="6" xfId="3" applyFont="1" applyBorder="1" applyAlignment="1">
      <alignment horizontal="center" vertical="center"/>
    </xf>
    <xf numFmtId="0" fontId="25" fillId="3" borderId="5" xfId="3" applyFont="1" applyBorder="1" applyAlignment="1">
      <alignment horizontal="center" vertical="center"/>
    </xf>
    <xf numFmtId="0" fontId="0" fillId="0" borderId="5" xfId="0" applyBorder="1" applyAlignment="1">
      <alignment horizontal="center"/>
    </xf>
    <xf numFmtId="0" fontId="27" fillId="0" borderId="5" xfId="0" applyFont="1" applyBorder="1" applyAlignment="1">
      <alignment horizontal="left" vertical="top" wrapText="1"/>
    </xf>
    <xf numFmtId="0" fontId="0" fillId="0" borderId="5" xfId="0" applyBorder="1" applyAlignment="1">
      <alignment horizontal="left" vertical="top" wrapText="1"/>
    </xf>
    <xf numFmtId="0" fontId="5" fillId="0" borderId="0" xfId="0" quotePrefix="1" applyFont="1" applyAlignment="1">
      <alignment horizontal="justify" vertical="top" wrapText="1"/>
    </xf>
    <xf numFmtId="0" fontId="11" fillId="0" borderId="0" xfId="0" applyFont="1" applyAlignment="1">
      <alignment horizontal="left" vertical="top" wrapText="1"/>
    </xf>
    <xf numFmtId="0" fontId="5" fillId="0" borderId="0" xfId="0" applyFont="1" applyAlignment="1">
      <alignment horizontal="justify" vertical="top" wrapText="1"/>
    </xf>
    <xf numFmtId="0" fontId="5" fillId="0" borderId="0" xfId="0" applyFont="1" applyAlignment="1">
      <alignment horizontal="center" vertical="top"/>
    </xf>
    <xf numFmtId="0" fontId="10" fillId="0" borderId="2" xfId="0" applyFont="1" applyBorder="1" applyAlignment="1">
      <alignment horizontal="left" vertical="top"/>
    </xf>
    <xf numFmtId="0" fontId="13" fillId="0" borderId="2" xfId="0" applyFont="1" applyBorder="1" applyAlignment="1">
      <alignment horizontal="right" vertical="center"/>
    </xf>
    <xf numFmtId="0" fontId="11" fillId="0" borderId="0" xfId="0" applyFont="1" applyAlignment="1">
      <alignment horizontal="left"/>
    </xf>
    <xf numFmtId="0" fontId="5" fillId="0" borderId="0" xfId="0" quotePrefix="1" applyFont="1" applyAlignment="1">
      <alignment horizontal="left" vertical="top" wrapText="1"/>
    </xf>
    <xf numFmtId="0" fontId="5" fillId="0" borderId="0" xfId="0" applyFont="1" applyAlignment="1">
      <alignment horizontal="left" vertical="top" wrapText="1"/>
    </xf>
    <xf numFmtId="0" fontId="13" fillId="0" borderId="0" xfId="0" applyFont="1" applyAlignment="1">
      <alignment horizontal="left" vertical="top"/>
    </xf>
    <xf numFmtId="0" fontId="10" fillId="0" borderId="2" xfId="0" applyFont="1" applyBorder="1" applyAlignment="1">
      <alignment horizontal="left"/>
    </xf>
    <xf numFmtId="0" fontId="10" fillId="0" borderId="0" xfId="0" applyFont="1" applyAlignment="1">
      <alignment horizontal="center" vertical="center"/>
    </xf>
    <xf numFmtId="0" fontId="13" fillId="0" borderId="0" xfId="0" applyFont="1" applyAlignment="1">
      <alignment horizontal="center" vertical="center" wrapText="1"/>
    </xf>
    <xf numFmtId="0" fontId="30" fillId="0" borderId="0" xfId="0" applyFont="1" applyAlignment="1">
      <alignment horizontal="justify" vertical="top" wrapText="1"/>
    </xf>
    <xf numFmtId="0" fontId="36" fillId="0" borderId="2" xfId="0" applyFont="1" applyBorder="1" applyAlignment="1">
      <alignment horizontal="right" vertical="center"/>
    </xf>
    <xf numFmtId="2" fontId="31" fillId="0" borderId="0" xfId="0" applyNumberFormat="1" applyFont="1" applyAlignment="1">
      <alignment horizontal="center" vertical="top"/>
    </xf>
    <xf numFmtId="2" fontId="2" fillId="0" borderId="0" xfId="0" applyNumberFormat="1" applyFont="1" applyAlignment="1">
      <alignment horizontal="center" vertical="top"/>
    </xf>
    <xf numFmtId="0" fontId="12" fillId="0" borderId="0" xfId="0" applyFont="1" applyAlignment="1">
      <alignment horizontal="left" vertical="top"/>
    </xf>
    <xf numFmtId="0" fontId="12" fillId="0" borderId="0" xfId="0" applyFont="1" applyAlignment="1">
      <alignment horizontal="left" vertical="top" wrapText="1"/>
    </xf>
    <xf numFmtId="2" fontId="34" fillId="0" borderId="0" xfId="0" applyNumberFormat="1" applyFont="1" applyAlignment="1">
      <alignment horizontal="center" vertical="top"/>
    </xf>
    <xf numFmtId="3" fontId="32" fillId="0" borderId="0" xfId="0" applyNumberFormat="1" applyFont="1" applyAlignment="1">
      <alignment horizontal="center" vertical="top" wrapText="1"/>
    </xf>
    <xf numFmtId="4" fontId="32" fillId="0" borderId="0" xfId="0" applyNumberFormat="1" applyFont="1" applyAlignment="1">
      <alignment horizontal="center" vertical="top" wrapText="1"/>
    </xf>
    <xf numFmtId="0" fontId="28" fillId="0" borderId="0" xfId="0" applyFont="1" applyAlignment="1">
      <alignment horizontal="center"/>
    </xf>
    <xf numFmtId="10" fontId="33" fillId="0" borderId="0" xfId="0" applyNumberFormat="1" applyFont="1" applyAlignment="1">
      <alignment horizontal="center"/>
    </xf>
    <xf numFmtId="0" fontId="33" fillId="0" borderId="0" xfId="0" applyFont="1" applyAlignment="1">
      <alignment horizontal="center"/>
    </xf>
    <xf numFmtId="0" fontId="12" fillId="0" borderId="1" xfId="0" applyFont="1" applyBorder="1" applyAlignment="1">
      <alignment horizontal="justify" vertical="top" wrapText="1"/>
    </xf>
    <xf numFmtId="0" fontId="15" fillId="0" borderId="1" xfId="0" applyFont="1" applyBorder="1" applyAlignment="1">
      <alignment horizontal="justify" vertical="top" wrapText="1"/>
    </xf>
    <xf numFmtId="0" fontId="25" fillId="3" borderId="5" xfId="3" applyFont="1" applyBorder="1" applyAlignment="1">
      <alignment horizontal="center" vertical="top"/>
    </xf>
    <xf numFmtId="0" fontId="0" fillId="0" borderId="5" xfId="0" applyBorder="1" applyAlignment="1">
      <alignment horizontal="left" vertical="top"/>
    </xf>
    <xf numFmtId="0" fontId="25" fillId="3" borderId="6" xfId="3" applyFont="1" applyBorder="1" applyAlignment="1">
      <alignment horizontal="center" vertical="top"/>
    </xf>
    <xf numFmtId="0" fontId="0" fillId="0" borderId="0" xfId="0" applyNumberFormat="1"/>
    <xf numFmtId="2" fontId="14" fillId="0" borderId="0" xfId="0" applyNumberFormat="1" applyFont="1" applyAlignment="1">
      <alignment horizontal="left" vertical="center"/>
    </xf>
    <xf numFmtId="2" fontId="15" fillId="0" borderId="0" xfId="0" applyNumberFormat="1" applyFont="1" applyAlignment="1">
      <alignment horizontal="left" vertical="center"/>
    </xf>
    <xf numFmtId="22" fontId="0" fillId="0" borderId="0" xfId="0" applyNumberFormat="1"/>
    <xf numFmtId="0" fontId="5" fillId="0" borderId="0" xfId="0" applyFont="1" applyAlignment="1">
      <alignment horizontal="center" vertical="center"/>
    </xf>
    <xf numFmtId="0" fontId="5" fillId="0" borderId="2" xfId="0" applyFont="1" applyBorder="1" applyAlignment="1">
      <alignment horizontal="center" vertical="center"/>
    </xf>
    <xf numFmtId="0" fontId="10" fillId="0" borderId="2" xfId="0" applyFont="1" applyBorder="1" applyAlignment="1">
      <alignment horizontal="center" vertical="top"/>
    </xf>
    <xf numFmtId="0" fontId="10" fillId="0" borderId="0" xfId="0" applyFont="1" applyAlignment="1">
      <alignment horizontal="center" vertical="top"/>
    </xf>
    <xf numFmtId="0" fontId="15" fillId="0" borderId="7" xfId="0" applyFont="1" applyBorder="1" applyAlignment="1">
      <alignment horizontal="center" vertical="top"/>
    </xf>
    <xf numFmtId="2" fontId="15" fillId="0" borderId="0" xfId="0" applyNumberFormat="1" applyFont="1" applyAlignment="1">
      <alignment horizontal="center" vertical="top"/>
    </xf>
    <xf numFmtId="2" fontId="4" fillId="0" borderId="0" xfId="0" applyNumberFormat="1" applyFont="1" applyAlignment="1">
      <alignment horizontal="center" vertical="center"/>
    </xf>
    <xf numFmtId="0" fontId="1" fillId="0" borderId="0" xfId="0" applyFont="1" applyAlignment="1">
      <alignment horizontal="center" vertical="top"/>
    </xf>
    <xf numFmtId="0" fontId="16" fillId="0" borderId="0" xfId="0" applyFont="1" applyAlignment="1">
      <alignment horizontal="center" vertical="top"/>
    </xf>
    <xf numFmtId="0" fontId="13" fillId="0" borderId="0" xfId="0" applyFont="1" applyAlignment="1">
      <alignment horizontal="center" vertical="top"/>
    </xf>
    <xf numFmtId="0" fontId="5" fillId="0" borderId="8" xfId="0" applyFont="1" applyBorder="1" applyAlignment="1">
      <alignment horizontal="center" vertical="top"/>
    </xf>
  </cellXfs>
  <cellStyles count="4">
    <cellStyle name="Check Cell" xfId="3" builtinId="23"/>
    <cellStyle name="Normal" xfId="0" builtinId="0"/>
    <cellStyle name="Output" xfId="2" builtinId="21"/>
    <cellStyle name="Percent" xfId="1" builtinId="5"/>
  </cellStyles>
  <dxfs count="114">
    <dxf>
      <numFmt numFmtId="27" formatCode="dd/mm/yyyy\ h:mm"/>
    </dxf>
    <dxf>
      <numFmt numFmtId="27" formatCode="dd/mm/yyyy\ h:mm"/>
    </dxf>
    <dxf>
      <numFmt numFmtId="0" formatCode="General"/>
    </dxf>
    <dxf>
      <numFmt numFmtId="0" formatCode="General"/>
    </dxf>
    <dxf>
      <numFmt numFmtId="27" formatCode="dd/mm/yyyy\ h:mm"/>
    </dxf>
    <dxf>
      <numFmt numFmtId="0" formatCode="General"/>
    </dxf>
    <dxf>
      <numFmt numFmtId="0" formatCode="General"/>
    </dxf>
    <dxf>
      <numFmt numFmtId="27"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mm"/>
    </dxf>
    <dxf>
      <numFmt numFmtId="27" formatCode="dd/mm/yyyy\ h:mm"/>
    </dxf>
    <dxf>
      <numFmt numFmtId="0" formatCode="General"/>
    </dxf>
    <dxf>
      <numFmt numFmtId="0" formatCode="Genera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b/>
        <i val="0"/>
        <color rgb="FF00B050"/>
      </font>
    </dxf>
    <dxf>
      <font>
        <b/>
        <i val="0"/>
        <color rgb="FFC0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fill>
        <patternFill patternType="none">
          <bgColor auto="1"/>
        </patternFill>
      </fill>
    </dxf>
    <dxf>
      <font>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20-4A93-8F29-5F58E2C3DD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20-4A93-8F29-5F58E2C3DD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20-4A93-8F29-5F58E2C3DD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20-4A93-8F29-5F58E2C3DD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20-4A93-8F29-5F58E2C3DD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420-4A93-8F29-5F58E2C3DD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420-4A93-8F29-5F58E2C3DD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420-4A93-8F29-5F58E2C3DD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420-4A93-8F29-5F58E2C3DD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420-4A93-8F29-5F58E2C3DD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675B-4E2F-9838-FE8313C6B38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675B-4E2F-9838-FE8313C6B38E}"/>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420-4A93-8F29-5F58E2C3DD7E}"/>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420-4A93-8F29-5F58E2C3DD7E}"/>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420-4A93-8F29-5F58E2C3DD7E}"/>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420-4A93-8F29-5F58E2C3DD7E}"/>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420-4A93-8F29-5F58E2C3DD7E}"/>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420-4A93-8F29-5F58E2C3DD7E}"/>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420-4A93-8F29-5F58E2C3DD7E}"/>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420-4A93-8F29-5F58E2C3DD7E}"/>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420-4A93-8F29-5F58E2C3DD7E}"/>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420-4A93-8F29-5F58E2C3DD7E}"/>
                </c:ext>
              </c:extLst>
            </c:dLbl>
            <c:dLbl>
              <c:idx val="1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75B-4E2F-9838-FE8313C6B38E}"/>
                </c:ext>
              </c:extLst>
            </c:dLbl>
            <c:dLbl>
              <c:idx val="1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6-675B-4E2F-9838-FE8313C6B38E}"/>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'9h'!$B$33:$B$44</c:f>
              <c:strCache>
                <c:ptCount val="12"/>
                <c:pt idx="0">
                  <c:v>SHS</c:v>
                </c:pt>
                <c:pt idx="1">
                  <c:v>VCI</c:v>
                </c:pt>
                <c:pt idx="2">
                  <c:v>CTG</c:v>
                </c:pt>
                <c:pt idx="3">
                  <c:v>LPB</c:v>
                </c:pt>
                <c:pt idx="4">
                  <c:v>VPB</c:v>
                </c:pt>
                <c:pt idx="5">
                  <c:v>VHC</c:v>
                </c:pt>
                <c:pt idx="6">
                  <c:v>C4G</c:v>
                </c:pt>
                <c:pt idx="7">
                  <c:v>CII</c:v>
                </c:pt>
                <c:pt idx="8">
                  <c:v>DBC</c:v>
                </c:pt>
                <c:pt idx="9">
                  <c:v>SBT</c:v>
                </c:pt>
                <c:pt idx="10">
                  <c:v>GEX</c:v>
                </c:pt>
                <c:pt idx="11">
                  <c:v>VEA</c:v>
                </c:pt>
              </c:strCache>
            </c:strRef>
          </c:cat>
          <c:val>
            <c:numRef>
              <c:f>'9h'!$G$33:$G$44</c:f>
              <c:numCache>
                <c:formatCode>0%</c:formatCode>
                <c:ptCount val="12"/>
                <c:pt idx="0">
                  <c:v>0.1</c:v>
                </c:pt>
                <c:pt idx="1">
                  <c:v>0.1</c:v>
                </c:pt>
                <c:pt idx="2">
                  <c:v>0.1</c:v>
                </c:pt>
                <c:pt idx="3">
                  <c:v>0.1</c:v>
                </c:pt>
                <c:pt idx="4">
                  <c:v>0.1</c:v>
                </c:pt>
                <c:pt idx="5">
                  <c:v>0.1</c:v>
                </c:pt>
                <c:pt idx="6">
                  <c:v>0.1</c:v>
                </c:pt>
                <c:pt idx="7">
                  <c:v>0.1</c:v>
                </c:pt>
                <c:pt idx="8">
                  <c:v>0.05</c:v>
                </c:pt>
                <c:pt idx="9">
                  <c:v>0.05</c:v>
                </c:pt>
                <c:pt idx="10">
                  <c:v>0.05</c:v>
                </c:pt>
                <c:pt idx="11">
                  <c:v>0.05</c:v>
                </c:pt>
              </c:numCache>
            </c:numRef>
          </c:val>
          <c:extLst>
            <c:ext xmlns:c16="http://schemas.microsoft.com/office/drawing/2014/chart" uri="{C3380CC4-5D6E-409C-BE32-E72D297353CC}">
              <c16:uniqueId val="{00000000-6420-4A93-8F29-5F58E2C3DD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f>[1]data_9!$B$2:$B$21</c:f>
              <c:numCache>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Cache>
            </c:numRef>
          </c:val>
          <c:extLst>
            <c:ext xmlns:c16="http://schemas.microsoft.com/office/drawing/2014/chart" uri="{C3380CC4-5D6E-409C-BE32-E72D297353CC}">
              <c16:uniqueId val="{00000000-3271-4086-BC2A-D28325F46C2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extLst>
                      <c:ext uri="{02D57815-91ED-43cb-92C2-25804820EDAC}">
                        <c15:formulaRef>
                          <c15:sqref>[1]data_9!$C$2:$C$21</c15:sqref>
                        </c15:formulaRef>
                      </c:ext>
                    </c:extLst>
                    <c:numCache>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Cache>
                  </c:numRef>
                </c:val>
                <c:extLst>
                  <c:ext xmlns:c16="http://schemas.microsoft.com/office/drawing/2014/chart" uri="{C3380CC4-5D6E-409C-BE32-E72D297353CC}">
                    <c16:uniqueId val="{00000001-3271-4086-BC2A-D28325F46C2A}"/>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f>[1]data_9!$B$2:$B$21</c:f>
              <c:numCache>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Cache>
            </c:numRef>
          </c:val>
          <c:extLst>
            <c:ext xmlns:c16="http://schemas.microsoft.com/office/drawing/2014/chart" uri="{C3380CC4-5D6E-409C-BE32-E72D297353CC}">
              <c16:uniqueId val="{00000000-6DC1-454F-931D-743B1FAFEA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extLst>
                      <c:ext uri="{02D57815-91ED-43cb-92C2-25804820EDAC}">
                        <c15:formulaRef>
                          <c15:sqref>[1]data_9!$C$2:$C$21</c15:sqref>
                        </c15:formulaRef>
                      </c:ext>
                    </c:extLst>
                    <c:numCache>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Cache>
                  </c:numRef>
                </c:val>
                <c:extLst>
                  <c:ext xmlns:c16="http://schemas.microsoft.com/office/drawing/2014/chart" uri="{C3380CC4-5D6E-409C-BE32-E72D297353CC}">
                    <c16:uniqueId val="{00000001-6DC1-454F-931D-743B1FAFEABD}"/>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data_8!$B$1</c:f>
              <c:strCache>
                <c:ptCount val="1"/>
                <c:pt idx="0">
                  <c:v>Tuần</c:v>
                </c:pt>
              </c:strCache>
            </c:strRef>
          </c:tx>
          <c:spPr>
            <a:ln w="25400" cap="rnd">
              <a:solidFill>
                <a:srgbClr val="7030A0"/>
              </a:solidFill>
              <a:round/>
            </a:ln>
            <a:effectLst/>
          </c:spPr>
          <c:marker>
            <c:symbol val="circle"/>
            <c:size val="4"/>
            <c:spPr>
              <a:solidFill>
                <a:srgbClr val="7030A0"/>
              </a:solidFill>
              <a:ln w="9525">
                <a:solidFill>
                  <a:srgbClr val="7030A0"/>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data_8!$B$2:$B$61</c:f>
              <c:numCache>
                <c:formatCode>General</c:formatCode>
                <c:ptCount val="60"/>
                <c:pt idx="0">
                  <c:v>0.51807228915662651</c:v>
                </c:pt>
                <c:pt idx="1">
                  <c:v>0.48795180722891568</c:v>
                </c:pt>
                <c:pt idx="2">
                  <c:v>0.54819277108433739</c:v>
                </c:pt>
                <c:pt idx="3">
                  <c:v>0.58132530120481929</c:v>
                </c:pt>
                <c:pt idx="4">
                  <c:v>0.58433734939759041</c:v>
                </c:pt>
                <c:pt idx="5">
                  <c:v>0.73493975903614461</c:v>
                </c:pt>
                <c:pt idx="6">
                  <c:v>0.76807228915662651</c:v>
                </c:pt>
                <c:pt idx="7">
                  <c:v>0.64156626506024095</c:v>
                </c:pt>
                <c:pt idx="8">
                  <c:v>0.62349397590361444</c:v>
                </c:pt>
                <c:pt idx="9">
                  <c:v>0.59337349397590367</c:v>
                </c:pt>
                <c:pt idx="10">
                  <c:v>0.45481927710843373</c:v>
                </c:pt>
                <c:pt idx="11">
                  <c:v>0.43674698795180722</c:v>
                </c:pt>
                <c:pt idx="12">
                  <c:v>0.46385542168674698</c:v>
                </c:pt>
                <c:pt idx="13">
                  <c:v>0.45783132530120479</c:v>
                </c:pt>
                <c:pt idx="14">
                  <c:v>0.74698795180722888</c:v>
                </c:pt>
                <c:pt idx="15">
                  <c:v>0.78915662650602414</c:v>
                </c:pt>
                <c:pt idx="16">
                  <c:v>0.8162650602409639</c:v>
                </c:pt>
                <c:pt idx="17">
                  <c:v>0.7168674698795181</c:v>
                </c:pt>
                <c:pt idx="18">
                  <c:v>0.5</c:v>
                </c:pt>
                <c:pt idx="19">
                  <c:v>0.53012048192771088</c:v>
                </c:pt>
                <c:pt idx="20">
                  <c:v>0.48493975903614456</c:v>
                </c:pt>
                <c:pt idx="21">
                  <c:v>0.35843373493975905</c:v>
                </c:pt>
                <c:pt idx="22">
                  <c:v>0.51204819277108438</c:v>
                </c:pt>
                <c:pt idx="23">
                  <c:v>0.73795180722891562</c:v>
                </c:pt>
                <c:pt idx="24">
                  <c:v>0.72891566265060237</c:v>
                </c:pt>
                <c:pt idx="25">
                  <c:v>0.59337349397590367</c:v>
                </c:pt>
                <c:pt idx="26">
                  <c:v>0.5331325301204819</c:v>
                </c:pt>
                <c:pt idx="27">
                  <c:v>0.25602409638554219</c:v>
                </c:pt>
                <c:pt idx="28">
                  <c:v>0.2740963855421687</c:v>
                </c:pt>
                <c:pt idx="29">
                  <c:v>0.17771084337349397</c:v>
                </c:pt>
                <c:pt idx="30">
                  <c:v>0.25301204819277107</c:v>
                </c:pt>
                <c:pt idx="31">
                  <c:v>0.21385542168674698</c:v>
                </c:pt>
                <c:pt idx="32">
                  <c:v>0.13253012048192772</c:v>
                </c:pt>
                <c:pt idx="33">
                  <c:v>0.10843373493975904</c:v>
                </c:pt>
                <c:pt idx="34">
                  <c:v>0.15662650602409639</c:v>
                </c:pt>
                <c:pt idx="35">
                  <c:v>0.31626506024096385</c:v>
                </c:pt>
                <c:pt idx="36">
                  <c:v>0.29518072289156627</c:v>
                </c:pt>
                <c:pt idx="37">
                  <c:v>0.29444444444444451</c:v>
                </c:pt>
                <c:pt idx="38">
                  <c:v>0.33611111111111108</c:v>
                </c:pt>
                <c:pt idx="39">
                  <c:v>0.46944444444444439</c:v>
                </c:pt>
                <c:pt idx="40">
                  <c:v>0.66388888888888886</c:v>
                </c:pt>
                <c:pt idx="41">
                  <c:v>0.73333333333333328</c:v>
                </c:pt>
                <c:pt idx="42">
                  <c:v>0.57777777777777772</c:v>
                </c:pt>
                <c:pt idx="43">
                  <c:v>0.6166666666666667</c:v>
                </c:pt>
                <c:pt idx="44">
                  <c:v>0.48333333333333328</c:v>
                </c:pt>
                <c:pt idx="45">
                  <c:v>0.31666666666666671</c:v>
                </c:pt>
                <c:pt idx="46">
                  <c:v>0.41388888888888892</c:v>
                </c:pt>
                <c:pt idx="47">
                  <c:v>0.28888888888888892</c:v>
                </c:pt>
                <c:pt idx="48">
                  <c:v>0.27777777777777779</c:v>
                </c:pt>
                <c:pt idx="49">
                  <c:v>0.25833333333333341</c:v>
                </c:pt>
                <c:pt idx="50">
                  <c:v>0.55555555555555558</c:v>
                </c:pt>
                <c:pt idx="51">
                  <c:v>0.61944444444444446</c:v>
                </c:pt>
                <c:pt idx="52">
                  <c:v>0.72499999999999998</c:v>
                </c:pt>
                <c:pt idx="53">
                  <c:v>0.7416666666666667</c:v>
                </c:pt>
                <c:pt idx="54">
                  <c:v>0.69722222222222219</c:v>
                </c:pt>
                <c:pt idx="55">
                  <c:v>0.75555555555555554</c:v>
                </c:pt>
                <c:pt idx="56">
                  <c:v>0.40277777777777779</c:v>
                </c:pt>
                <c:pt idx="57">
                  <c:v>0.49166666666666659</c:v>
                </c:pt>
                <c:pt idx="58">
                  <c:v>0.59444444444444444</c:v>
                </c:pt>
                <c:pt idx="59">
                  <c:v>0.65</c:v>
                </c:pt>
              </c:numCache>
            </c:numRef>
          </c:val>
          <c:smooth val="0"/>
          <c:extLst>
            <c:ext xmlns:c16="http://schemas.microsoft.com/office/drawing/2014/chart" uri="{C3380CC4-5D6E-409C-BE32-E72D297353CC}">
              <c16:uniqueId val="{00000000-A66F-437C-9EDF-5C26ED5CB03A}"/>
            </c:ext>
          </c:extLst>
        </c:ser>
        <c:ser>
          <c:idx val="1"/>
          <c:order val="1"/>
          <c:tx>
            <c:strRef>
              <c:f>data_8!$C$1</c:f>
              <c:strCache>
                <c:ptCount val="1"/>
                <c:pt idx="0">
                  <c:v>Tháng</c:v>
                </c:pt>
              </c:strCache>
            </c:strRef>
          </c:tx>
          <c:spPr>
            <a:ln w="25400" cap="rnd">
              <a:solidFill>
                <a:srgbClr val="00B050"/>
              </a:solidFill>
              <a:round/>
            </a:ln>
            <a:effectLst/>
          </c:spPr>
          <c:marker>
            <c:symbol val="circle"/>
            <c:size val="4"/>
            <c:spPr>
              <a:solidFill>
                <a:srgbClr val="00B050"/>
              </a:solidFill>
              <a:ln w="9525">
                <a:solidFill>
                  <a:srgbClr val="00B050"/>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data_8!$C$2:$C$61</c:f>
              <c:numCache>
                <c:formatCode>General</c:formatCode>
                <c:ptCount val="60"/>
                <c:pt idx="0">
                  <c:v>0.75301204819277112</c:v>
                </c:pt>
                <c:pt idx="1">
                  <c:v>0.74096385542168675</c:v>
                </c:pt>
                <c:pt idx="2">
                  <c:v>0.74698795180722888</c:v>
                </c:pt>
                <c:pt idx="3">
                  <c:v>0.75602409638554213</c:v>
                </c:pt>
                <c:pt idx="4">
                  <c:v>0.75903614457831325</c:v>
                </c:pt>
                <c:pt idx="5">
                  <c:v>0.7831325301204819</c:v>
                </c:pt>
                <c:pt idx="6">
                  <c:v>0.78614457831325302</c:v>
                </c:pt>
                <c:pt idx="7">
                  <c:v>0.71385542168674698</c:v>
                </c:pt>
                <c:pt idx="8">
                  <c:v>0.70180722891566261</c:v>
                </c:pt>
                <c:pt idx="9">
                  <c:v>0.68674698795180722</c:v>
                </c:pt>
                <c:pt idx="10">
                  <c:v>0.64759036144578308</c:v>
                </c:pt>
                <c:pt idx="11">
                  <c:v>0.65662650602409633</c:v>
                </c:pt>
                <c:pt idx="12">
                  <c:v>0.64156626506024095</c:v>
                </c:pt>
                <c:pt idx="13">
                  <c:v>0.55421686746987953</c:v>
                </c:pt>
                <c:pt idx="14">
                  <c:v>0.66867469879518071</c:v>
                </c:pt>
                <c:pt idx="15">
                  <c:v>0.63253012048192769</c:v>
                </c:pt>
                <c:pt idx="16">
                  <c:v>0.6506024096385542</c:v>
                </c:pt>
                <c:pt idx="17">
                  <c:v>0.55722891566265065</c:v>
                </c:pt>
                <c:pt idx="18">
                  <c:v>0.38855421686746988</c:v>
                </c:pt>
                <c:pt idx="19">
                  <c:v>0.4246987951807229</c:v>
                </c:pt>
                <c:pt idx="20">
                  <c:v>0.37951807228915663</c:v>
                </c:pt>
                <c:pt idx="21">
                  <c:v>0.28313253012048195</c:v>
                </c:pt>
                <c:pt idx="22">
                  <c:v>0.30120481927710846</c:v>
                </c:pt>
                <c:pt idx="23">
                  <c:v>0.34036144578313254</c:v>
                </c:pt>
                <c:pt idx="24">
                  <c:v>0.31927710843373491</c:v>
                </c:pt>
                <c:pt idx="25">
                  <c:v>0.25602409638554219</c:v>
                </c:pt>
                <c:pt idx="26">
                  <c:v>0.23493975903614459</c:v>
                </c:pt>
                <c:pt idx="27">
                  <c:v>0.17771084337349397</c:v>
                </c:pt>
                <c:pt idx="28">
                  <c:v>0.18674698795180722</c:v>
                </c:pt>
                <c:pt idx="29">
                  <c:v>0.18072289156626506</c:v>
                </c:pt>
                <c:pt idx="30">
                  <c:v>0.2289156626506024</c:v>
                </c:pt>
                <c:pt idx="31">
                  <c:v>0.21686746987951808</c:v>
                </c:pt>
                <c:pt idx="32">
                  <c:v>0.15963855421686746</c:v>
                </c:pt>
                <c:pt idx="33">
                  <c:v>0.19879518072289157</c:v>
                </c:pt>
                <c:pt idx="34">
                  <c:v>0.3253012048192771</c:v>
                </c:pt>
                <c:pt idx="35">
                  <c:v>0.50602409638554213</c:v>
                </c:pt>
                <c:pt idx="36">
                  <c:v>0.48795180722891568</c:v>
                </c:pt>
                <c:pt idx="37">
                  <c:v>0.47499999999999998</c:v>
                </c:pt>
                <c:pt idx="38">
                  <c:v>0.5</c:v>
                </c:pt>
                <c:pt idx="39">
                  <c:v>0.59444444444444444</c:v>
                </c:pt>
                <c:pt idx="40">
                  <c:v>0.7</c:v>
                </c:pt>
                <c:pt idx="41">
                  <c:v>0.70833333333333337</c:v>
                </c:pt>
                <c:pt idx="42">
                  <c:v>0.55833333333333335</c:v>
                </c:pt>
                <c:pt idx="43">
                  <c:v>0.57777777777777772</c:v>
                </c:pt>
                <c:pt idx="44">
                  <c:v>0.55000000000000004</c:v>
                </c:pt>
                <c:pt idx="45">
                  <c:v>0.50277777777777777</c:v>
                </c:pt>
                <c:pt idx="46">
                  <c:v>0.64444444444444449</c:v>
                </c:pt>
                <c:pt idx="47">
                  <c:v>0.58333333333333337</c:v>
                </c:pt>
                <c:pt idx="48">
                  <c:v>0.60555555555555551</c:v>
                </c:pt>
                <c:pt idx="49">
                  <c:v>0.64444444444444449</c:v>
                </c:pt>
                <c:pt idx="50">
                  <c:v>0.73888888888888893</c:v>
                </c:pt>
                <c:pt idx="51">
                  <c:v>0.75277777777777777</c:v>
                </c:pt>
                <c:pt idx="52">
                  <c:v>0.73055555555555551</c:v>
                </c:pt>
                <c:pt idx="53">
                  <c:v>0.71388888888888891</c:v>
                </c:pt>
                <c:pt idx="54">
                  <c:v>0.65555555555555556</c:v>
                </c:pt>
                <c:pt idx="55">
                  <c:v>0.64722222222222225</c:v>
                </c:pt>
                <c:pt idx="56">
                  <c:v>0.45277777777777778</c:v>
                </c:pt>
                <c:pt idx="57">
                  <c:v>0.47499999999999998</c:v>
                </c:pt>
                <c:pt idx="58">
                  <c:v>0.51388888888888884</c:v>
                </c:pt>
                <c:pt idx="59">
                  <c:v>0.49166666666666659</c:v>
                </c:pt>
              </c:numCache>
            </c:numRef>
          </c:val>
          <c:smooth val="0"/>
          <c:extLst>
            <c:ext xmlns:c16="http://schemas.microsoft.com/office/drawing/2014/chart" uri="{C3380CC4-5D6E-409C-BE32-E72D297353CC}">
              <c16:uniqueId val="{00000001-A66F-437C-9EDF-5C26ED5CB03A}"/>
            </c:ext>
          </c:extLst>
        </c:ser>
        <c:ser>
          <c:idx val="2"/>
          <c:order val="2"/>
          <c:tx>
            <c:strRef>
              <c:f>data_8!$D$1</c:f>
              <c:strCache>
                <c:ptCount val="1"/>
                <c:pt idx="0">
                  <c:v>Quý</c:v>
                </c:pt>
              </c:strCache>
            </c:strRef>
          </c:tx>
          <c:spPr>
            <a:ln w="25400" cap="rnd">
              <a:solidFill>
                <a:srgbClr val="0070C0"/>
              </a:solidFill>
              <a:round/>
            </a:ln>
            <a:effectLst/>
          </c:spPr>
          <c:marker>
            <c:symbol val="circle"/>
            <c:size val="4"/>
            <c:spPr>
              <a:solidFill>
                <a:srgbClr val="0070C0"/>
              </a:solidFill>
              <a:ln w="9525">
                <a:solidFill>
                  <a:srgbClr val="0070C0"/>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data_8!$D$2:$D$61</c:f>
              <c:numCache>
                <c:formatCode>General</c:formatCode>
                <c:ptCount val="60"/>
                <c:pt idx="0">
                  <c:v>0.68072289156626509</c:v>
                </c:pt>
                <c:pt idx="1">
                  <c:v>0.66566265060240959</c:v>
                </c:pt>
                <c:pt idx="2">
                  <c:v>0.66566265060240959</c:v>
                </c:pt>
                <c:pt idx="3">
                  <c:v>0.67168674698795183</c:v>
                </c:pt>
                <c:pt idx="4">
                  <c:v>0.66566265060240959</c:v>
                </c:pt>
                <c:pt idx="5">
                  <c:v>0.6987951807228916</c:v>
                </c:pt>
                <c:pt idx="6">
                  <c:v>0.70180722891566261</c:v>
                </c:pt>
                <c:pt idx="7">
                  <c:v>0.64156626506024095</c:v>
                </c:pt>
                <c:pt idx="8">
                  <c:v>0.62650602409638556</c:v>
                </c:pt>
                <c:pt idx="9">
                  <c:v>0.60843373493975905</c:v>
                </c:pt>
                <c:pt idx="10">
                  <c:v>0.55722891566265065</c:v>
                </c:pt>
                <c:pt idx="11">
                  <c:v>0.54518072289156627</c:v>
                </c:pt>
                <c:pt idx="12">
                  <c:v>0.53915662650602414</c:v>
                </c:pt>
                <c:pt idx="13">
                  <c:v>0.49698795180722893</c:v>
                </c:pt>
                <c:pt idx="14">
                  <c:v>0.5512048192771084</c:v>
                </c:pt>
                <c:pt idx="15">
                  <c:v>0.54216867469879515</c:v>
                </c:pt>
                <c:pt idx="16">
                  <c:v>0.53012048192771088</c:v>
                </c:pt>
                <c:pt idx="17">
                  <c:v>0.49698795180722893</c:v>
                </c:pt>
                <c:pt idx="18">
                  <c:v>0.4006024096385542</c:v>
                </c:pt>
                <c:pt idx="19">
                  <c:v>0.40662650602409639</c:v>
                </c:pt>
                <c:pt idx="20">
                  <c:v>0.37951807228915663</c:v>
                </c:pt>
                <c:pt idx="21">
                  <c:v>0.34337349397590361</c:v>
                </c:pt>
                <c:pt idx="22">
                  <c:v>0.37650602409638556</c:v>
                </c:pt>
                <c:pt idx="23">
                  <c:v>0.4006024096385542</c:v>
                </c:pt>
                <c:pt idx="24">
                  <c:v>0.40963855421686746</c:v>
                </c:pt>
                <c:pt idx="25">
                  <c:v>0.38554216867469882</c:v>
                </c:pt>
                <c:pt idx="26">
                  <c:v>0.36746987951807231</c:v>
                </c:pt>
                <c:pt idx="27">
                  <c:v>0.29819277108433734</c:v>
                </c:pt>
                <c:pt idx="28">
                  <c:v>0.30421686746987953</c:v>
                </c:pt>
                <c:pt idx="29">
                  <c:v>0.28012048192771083</c:v>
                </c:pt>
                <c:pt idx="30">
                  <c:v>0.35843373493975905</c:v>
                </c:pt>
                <c:pt idx="31">
                  <c:v>0.36746987951807231</c:v>
                </c:pt>
                <c:pt idx="32">
                  <c:v>0.31626506024096385</c:v>
                </c:pt>
                <c:pt idx="33">
                  <c:v>0.37650602409638556</c:v>
                </c:pt>
                <c:pt idx="34">
                  <c:v>0.45481927710843373</c:v>
                </c:pt>
                <c:pt idx="35">
                  <c:v>0.56325301204819278</c:v>
                </c:pt>
                <c:pt idx="36">
                  <c:v>0.51807228915662651</c:v>
                </c:pt>
                <c:pt idx="37">
                  <c:v>0.49722222222222218</c:v>
                </c:pt>
                <c:pt idx="38">
                  <c:v>0.53055555555555556</c:v>
                </c:pt>
                <c:pt idx="39">
                  <c:v>0.56388888888888888</c:v>
                </c:pt>
                <c:pt idx="40">
                  <c:v>0.57222222222222219</c:v>
                </c:pt>
                <c:pt idx="41">
                  <c:v>0.57499999999999996</c:v>
                </c:pt>
                <c:pt idx="42">
                  <c:v>0.49444444444444452</c:v>
                </c:pt>
                <c:pt idx="43">
                  <c:v>0.48333333333333328</c:v>
                </c:pt>
                <c:pt idx="44">
                  <c:v>0.44444444444444442</c:v>
                </c:pt>
                <c:pt idx="45">
                  <c:v>0.42222222222222222</c:v>
                </c:pt>
                <c:pt idx="46">
                  <c:v>0.47499999999999998</c:v>
                </c:pt>
                <c:pt idx="47">
                  <c:v>0.43333333333333329</c:v>
                </c:pt>
                <c:pt idx="48">
                  <c:v>0.42499999999999999</c:v>
                </c:pt>
                <c:pt idx="49">
                  <c:v>0.42777777777777781</c:v>
                </c:pt>
                <c:pt idx="50">
                  <c:v>0.46666666666666667</c:v>
                </c:pt>
                <c:pt idx="51">
                  <c:v>0.47499999999999998</c:v>
                </c:pt>
                <c:pt idx="52">
                  <c:v>0.46944444444444439</c:v>
                </c:pt>
                <c:pt idx="53">
                  <c:v>0.44444444444444442</c:v>
                </c:pt>
                <c:pt idx="54">
                  <c:v>0.4</c:v>
                </c:pt>
                <c:pt idx="55">
                  <c:v>0.41111111111111109</c:v>
                </c:pt>
                <c:pt idx="56">
                  <c:v>0.31944444444444442</c:v>
                </c:pt>
                <c:pt idx="57">
                  <c:v>0.34444444444444439</c:v>
                </c:pt>
                <c:pt idx="58">
                  <c:v>0.33888888888888891</c:v>
                </c:pt>
                <c:pt idx="59">
                  <c:v>0.32500000000000001</c:v>
                </c:pt>
              </c:numCache>
            </c:numRef>
          </c:val>
          <c:smooth val="0"/>
          <c:extLst>
            <c:ext xmlns:c16="http://schemas.microsoft.com/office/drawing/2014/chart" uri="{C3380CC4-5D6E-409C-BE32-E72D297353CC}">
              <c16:uniqueId val="{00000002-A66F-437C-9EDF-5C26ED5CB03A}"/>
            </c:ext>
          </c:extLst>
        </c:ser>
        <c:ser>
          <c:idx val="3"/>
          <c:order val="3"/>
          <c:tx>
            <c:strRef>
              <c:f>data_8!$E$1</c:f>
              <c:strCache>
                <c:ptCount val="1"/>
                <c:pt idx="0">
                  <c:v>Bán niên</c:v>
                </c:pt>
              </c:strCache>
            </c:strRef>
          </c:tx>
          <c:spPr>
            <a:ln w="25400" cap="rnd">
              <a:solidFill>
                <a:schemeClr val="accent4"/>
              </a:solidFill>
              <a:round/>
            </a:ln>
            <a:effectLst/>
          </c:spPr>
          <c:marker>
            <c:symbol val="circle"/>
            <c:size val="4"/>
            <c:spPr>
              <a:solidFill>
                <a:schemeClr val="accent4"/>
              </a:solidFill>
              <a:ln w="9525">
                <a:solidFill>
                  <a:schemeClr val="accent4"/>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data_8!$E$2:$E$61</c:f>
              <c:numCache>
                <c:formatCode>General</c:formatCode>
                <c:ptCount val="60"/>
                <c:pt idx="0">
                  <c:v>0.63855421686746983</c:v>
                </c:pt>
                <c:pt idx="1">
                  <c:v>0.5993975903614458</c:v>
                </c:pt>
                <c:pt idx="2">
                  <c:v>0.58132530120481929</c:v>
                </c:pt>
                <c:pt idx="3">
                  <c:v>0.57228915662650603</c:v>
                </c:pt>
                <c:pt idx="4">
                  <c:v>0.55421686746987953</c:v>
                </c:pt>
                <c:pt idx="5">
                  <c:v>0.57228915662650603</c:v>
                </c:pt>
                <c:pt idx="6">
                  <c:v>0.56024096385542166</c:v>
                </c:pt>
                <c:pt idx="7">
                  <c:v>0.52108433734939763</c:v>
                </c:pt>
                <c:pt idx="8">
                  <c:v>0.49397590361445781</c:v>
                </c:pt>
                <c:pt idx="9">
                  <c:v>0.49096385542168675</c:v>
                </c:pt>
                <c:pt idx="10">
                  <c:v>0.46686746987951805</c:v>
                </c:pt>
                <c:pt idx="11">
                  <c:v>0.43674698795180722</c:v>
                </c:pt>
                <c:pt idx="12">
                  <c:v>0.46686746987951805</c:v>
                </c:pt>
                <c:pt idx="13">
                  <c:v>0.43674698795180722</c:v>
                </c:pt>
                <c:pt idx="14">
                  <c:v>0.47891566265060243</c:v>
                </c:pt>
                <c:pt idx="15">
                  <c:v>0.45783132530120479</c:v>
                </c:pt>
                <c:pt idx="16">
                  <c:v>0.43975903614457829</c:v>
                </c:pt>
                <c:pt idx="17">
                  <c:v>0.41566265060240964</c:v>
                </c:pt>
                <c:pt idx="18">
                  <c:v>0.36445783132530118</c:v>
                </c:pt>
                <c:pt idx="19">
                  <c:v>0.37650602409638556</c:v>
                </c:pt>
                <c:pt idx="20">
                  <c:v>0.37650602409638556</c:v>
                </c:pt>
                <c:pt idx="21">
                  <c:v>0.35240963855421686</c:v>
                </c:pt>
                <c:pt idx="22">
                  <c:v>0.37650602409638556</c:v>
                </c:pt>
                <c:pt idx="23">
                  <c:v>0.39156626506024095</c:v>
                </c:pt>
                <c:pt idx="24">
                  <c:v>0.4006024096385542</c:v>
                </c:pt>
                <c:pt idx="25">
                  <c:v>0.37650602409638556</c:v>
                </c:pt>
                <c:pt idx="26">
                  <c:v>0.35542168674698793</c:v>
                </c:pt>
                <c:pt idx="27">
                  <c:v>0.32831325301204817</c:v>
                </c:pt>
                <c:pt idx="28">
                  <c:v>0.34337349397590361</c:v>
                </c:pt>
                <c:pt idx="29">
                  <c:v>0.31927710843373491</c:v>
                </c:pt>
                <c:pt idx="30">
                  <c:v>0.36144578313253012</c:v>
                </c:pt>
                <c:pt idx="31">
                  <c:v>0.38253012048192769</c:v>
                </c:pt>
                <c:pt idx="32">
                  <c:v>0.34638554216867468</c:v>
                </c:pt>
                <c:pt idx="33">
                  <c:v>0.35542168674698793</c:v>
                </c:pt>
                <c:pt idx="34">
                  <c:v>0.41867469879518071</c:v>
                </c:pt>
                <c:pt idx="35">
                  <c:v>0.45180722891566266</c:v>
                </c:pt>
                <c:pt idx="36">
                  <c:v>0.43072289156626509</c:v>
                </c:pt>
                <c:pt idx="37">
                  <c:v>0.40833333333333333</c:v>
                </c:pt>
                <c:pt idx="38">
                  <c:v>0.40555555555555561</c:v>
                </c:pt>
                <c:pt idx="39">
                  <c:v>0.42222222222222222</c:v>
                </c:pt>
                <c:pt idx="40">
                  <c:v>0.43055555555555558</c:v>
                </c:pt>
                <c:pt idx="41">
                  <c:v>0.43333333333333329</c:v>
                </c:pt>
                <c:pt idx="42">
                  <c:v>0.40277777777777779</c:v>
                </c:pt>
                <c:pt idx="43">
                  <c:v>0.39444444444444438</c:v>
                </c:pt>
                <c:pt idx="44">
                  <c:v>0.38333333333333341</c:v>
                </c:pt>
                <c:pt idx="45">
                  <c:v>0.3611111111111111</c:v>
                </c:pt>
                <c:pt idx="46">
                  <c:v>0.36388888888888887</c:v>
                </c:pt>
                <c:pt idx="47">
                  <c:v>0.33055555555555549</c:v>
                </c:pt>
                <c:pt idx="48">
                  <c:v>0.33055555555555549</c:v>
                </c:pt>
                <c:pt idx="49">
                  <c:v>0.32777777777777778</c:v>
                </c:pt>
                <c:pt idx="50">
                  <c:v>0.3527777777777778</c:v>
                </c:pt>
                <c:pt idx="51">
                  <c:v>0.33888888888888891</c:v>
                </c:pt>
                <c:pt idx="52">
                  <c:v>0.32500000000000001</c:v>
                </c:pt>
                <c:pt idx="53">
                  <c:v>0.33055555555555549</c:v>
                </c:pt>
                <c:pt idx="54">
                  <c:v>0.3</c:v>
                </c:pt>
                <c:pt idx="55">
                  <c:v>0.29166666666666669</c:v>
                </c:pt>
                <c:pt idx="56">
                  <c:v>0.2472222222222222</c:v>
                </c:pt>
                <c:pt idx="57">
                  <c:v>0.24444444444444441</c:v>
                </c:pt>
                <c:pt idx="58">
                  <c:v>0.24444444444444441</c:v>
                </c:pt>
                <c:pt idx="59">
                  <c:v>0.2416666666666667</c:v>
                </c:pt>
              </c:numCache>
            </c:numRef>
          </c:val>
          <c:smooth val="0"/>
          <c:extLst>
            <c:ext xmlns:c16="http://schemas.microsoft.com/office/drawing/2014/chart" uri="{C3380CC4-5D6E-409C-BE32-E72D297353CC}">
              <c16:uniqueId val="{00000003-A66F-437C-9EDF-5C26ED5CB03A}"/>
            </c:ext>
          </c:extLst>
        </c:ser>
        <c:ser>
          <c:idx val="4"/>
          <c:order val="4"/>
          <c:tx>
            <c:strRef>
              <c:f>data_8!$F$1</c:f>
              <c:strCache>
                <c:ptCount val="1"/>
                <c:pt idx="0">
                  <c:v>1 Năm</c:v>
                </c:pt>
              </c:strCache>
            </c:strRef>
          </c:tx>
          <c:spPr>
            <a:ln w="25400" cap="rnd">
              <a:solidFill>
                <a:srgbClr val="FF0000"/>
              </a:solidFill>
              <a:round/>
            </a:ln>
            <a:effectLst/>
          </c:spPr>
          <c:marker>
            <c:symbol val="circle"/>
            <c:size val="4"/>
            <c:spPr>
              <a:solidFill>
                <a:srgbClr val="FF0000"/>
              </a:solidFill>
              <a:ln w="9525">
                <a:solidFill>
                  <a:srgbClr val="FF0000"/>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data_8!$F$2:$F$61</c:f>
              <c:numCache>
                <c:formatCode>General</c:formatCode>
                <c:ptCount val="60"/>
                <c:pt idx="0">
                  <c:v>0.48192771084337349</c:v>
                </c:pt>
                <c:pt idx="1">
                  <c:v>0.4759036144578313</c:v>
                </c:pt>
                <c:pt idx="2">
                  <c:v>0.4759036144578313</c:v>
                </c:pt>
                <c:pt idx="3">
                  <c:v>0.47289156626506024</c:v>
                </c:pt>
                <c:pt idx="4">
                  <c:v>0.44277108433734941</c:v>
                </c:pt>
                <c:pt idx="5">
                  <c:v>0.44277108433734941</c:v>
                </c:pt>
                <c:pt idx="6">
                  <c:v>0.44879518072289154</c:v>
                </c:pt>
                <c:pt idx="7">
                  <c:v>0.4246987951807229</c:v>
                </c:pt>
                <c:pt idx="8">
                  <c:v>0.40662650602409639</c:v>
                </c:pt>
                <c:pt idx="9">
                  <c:v>0.38855421686746988</c:v>
                </c:pt>
                <c:pt idx="10">
                  <c:v>0.39156626506024095</c:v>
                </c:pt>
                <c:pt idx="11">
                  <c:v>0.36445783132530118</c:v>
                </c:pt>
                <c:pt idx="12">
                  <c:v>0.37048192771084337</c:v>
                </c:pt>
                <c:pt idx="13">
                  <c:v>0.36746987951807231</c:v>
                </c:pt>
                <c:pt idx="14">
                  <c:v>0.38253012048192769</c:v>
                </c:pt>
                <c:pt idx="15">
                  <c:v>0.38554216867469882</c:v>
                </c:pt>
                <c:pt idx="16">
                  <c:v>0.37951807228915663</c:v>
                </c:pt>
                <c:pt idx="17">
                  <c:v>0.37650602409638556</c:v>
                </c:pt>
                <c:pt idx="18">
                  <c:v>0.33132530120481929</c:v>
                </c:pt>
                <c:pt idx="19">
                  <c:v>0.35240963855421686</c:v>
                </c:pt>
                <c:pt idx="20">
                  <c:v>0.35240963855421686</c:v>
                </c:pt>
                <c:pt idx="21">
                  <c:v>0.34036144578313254</c:v>
                </c:pt>
                <c:pt idx="22">
                  <c:v>0.35240963855421686</c:v>
                </c:pt>
                <c:pt idx="23">
                  <c:v>0.36445783132530118</c:v>
                </c:pt>
                <c:pt idx="24">
                  <c:v>0.35240963855421686</c:v>
                </c:pt>
                <c:pt idx="25">
                  <c:v>0.34337349397590361</c:v>
                </c:pt>
                <c:pt idx="26">
                  <c:v>0.34036144578313254</c:v>
                </c:pt>
                <c:pt idx="27">
                  <c:v>0.32831325301204817</c:v>
                </c:pt>
                <c:pt idx="28">
                  <c:v>0.33433734939759036</c:v>
                </c:pt>
                <c:pt idx="29">
                  <c:v>0.30722891566265059</c:v>
                </c:pt>
                <c:pt idx="30">
                  <c:v>0.34638554216867468</c:v>
                </c:pt>
                <c:pt idx="31">
                  <c:v>0.35240963855421686</c:v>
                </c:pt>
                <c:pt idx="32">
                  <c:v>0.33734939759036142</c:v>
                </c:pt>
                <c:pt idx="33">
                  <c:v>0.35240963855421686</c:v>
                </c:pt>
                <c:pt idx="34">
                  <c:v>0.40662650602409639</c:v>
                </c:pt>
                <c:pt idx="35">
                  <c:v>0.44578313253012047</c:v>
                </c:pt>
                <c:pt idx="36">
                  <c:v>0.42771084337349397</c:v>
                </c:pt>
                <c:pt idx="37">
                  <c:v>0.3972222222222222</c:v>
                </c:pt>
                <c:pt idx="38">
                  <c:v>0.40833333333333333</c:v>
                </c:pt>
                <c:pt idx="39">
                  <c:v>0.41666666666666669</c:v>
                </c:pt>
                <c:pt idx="40">
                  <c:v>0.43888888888888888</c:v>
                </c:pt>
                <c:pt idx="41">
                  <c:v>0.43611111111111112</c:v>
                </c:pt>
                <c:pt idx="42">
                  <c:v>0.42777777777777781</c:v>
                </c:pt>
                <c:pt idx="43">
                  <c:v>0.42499999999999999</c:v>
                </c:pt>
                <c:pt idx="44">
                  <c:v>0.40833333333333333</c:v>
                </c:pt>
                <c:pt idx="45">
                  <c:v>0.4</c:v>
                </c:pt>
                <c:pt idx="46">
                  <c:v>0.40833333333333333</c:v>
                </c:pt>
                <c:pt idx="47">
                  <c:v>0.3972222222222222</c:v>
                </c:pt>
                <c:pt idx="48">
                  <c:v>0.39166666666666672</c:v>
                </c:pt>
                <c:pt idx="49">
                  <c:v>0.38055555555555548</c:v>
                </c:pt>
                <c:pt idx="50">
                  <c:v>0.4</c:v>
                </c:pt>
                <c:pt idx="51">
                  <c:v>0.39444444444444438</c:v>
                </c:pt>
                <c:pt idx="52">
                  <c:v>0.40555555555555561</c:v>
                </c:pt>
                <c:pt idx="53">
                  <c:v>0.42777777777777781</c:v>
                </c:pt>
                <c:pt idx="54">
                  <c:v>0.3972222222222222</c:v>
                </c:pt>
                <c:pt idx="55">
                  <c:v>0.40277777777777779</c:v>
                </c:pt>
                <c:pt idx="56">
                  <c:v>0.3611111111111111</c:v>
                </c:pt>
                <c:pt idx="57">
                  <c:v>0.3611111111111111</c:v>
                </c:pt>
                <c:pt idx="58">
                  <c:v>0.36666666666666659</c:v>
                </c:pt>
                <c:pt idx="59">
                  <c:v>0.3611111111111111</c:v>
                </c:pt>
              </c:numCache>
            </c:numRef>
          </c:val>
          <c:smooth val="0"/>
          <c:extLst>
            <c:ext xmlns:c16="http://schemas.microsoft.com/office/drawing/2014/chart" uri="{C3380CC4-5D6E-409C-BE32-E72D297353CC}">
              <c16:uniqueId val="{00000004-A66F-437C-9EDF-5C26ED5CB03A}"/>
            </c:ext>
          </c:extLst>
        </c:ser>
        <c:ser>
          <c:idx val="5"/>
          <c:order val="5"/>
          <c:tx>
            <c:strRef>
              <c:f>data_8!$G$1</c:f>
              <c:strCache>
                <c:ptCount val="1"/>
                <c:pt idx="0">
                  <c:v>2 Năm</c:v>
                </c:pt>
              </c:strCache>
            </c:strRef>
          </c:tx>
          <c:spPr>
            <a:ln w="25400" cap="rnd">
              <a:solidFill>
                <a:schemeClr val="accent3"/>
              </a:solidFill>
              <a:round/>
            </a:ln>
            <a:effectLst/>
          </c:spPr>
          <c:marker>
            <c:symbol val="circle"/>
            <c:size val="4"/>
            <c:spPr>
              <a:solidFill>
                <a:schemeClr val="accent3"/>
              </a:solidFill>
              <a:ln w="9525">
                <a:solidFill>
                  <a:schemeClr val="accent3"/>
                </a:solidFill>
              </a:ln>
              <a:effectLst/>
            </c:spPr>
          </c:marker>
          <c:cat>
            <c:numRef>
              <c:f>data_8!$A$2:$A$61</c:f>
              <c:numCache>
                <c:formatCode>m/d/yyyy\ h:mm</c:formatCode>
                <c:ptCount val="60"/>
                <c:pt idx="0">
                  <c:v>45715</c:v>
                </c:pt>
                <c:pt idx="1">
                  <c:v>45714</c:v>
                </c:pt>
                <c:pt idx="2">
                  <c:v>45713</c:v>
                </c:pt>
                <c:pt idx="3">
                  <c:v>45712</c:v>
                </c:pt>
                <c:pt idx="4">
                  <c:v>45709</c:v>
                </c:pt>
                <c:pt idx="5">
                  <c:v>45708</c:v>
                </c:pt>
                <c:pt idx="6">
                  <c:v>45707</c:v>
                </c:pt>
                <c:pt idx="7">
                  <c:v>45706</c:v>
                </c:pt>
                <c:pt idx="8">
                  <c:v>45705</c:v>
                </c:pt>
                <c:pt idx="9">
                  <c:v>45702</c:v>
                </c:pt>
                <c:pt idx="10">
                  <c:v>45701</c:v>
                </c:pt>
                <c:pt idx="11">
                  <c:v>45700</c:v>
                </c:pt>
                <c:pt idx="12">
                  <c:v>45699</c:v>
                </c:pt>
                <c:pt idx="13">
                  <c:v>45698</c:v>
                </c:pt>
                <c:pt idx="14">
                  <c:v>45695</c:v>
                </c:pt>
                <c:pt idx="15">
                  <c:v>45694</c:v>
                </c:pt>
                <c:pt idx="16">
                  <c:v>45693</c:v>
                </c:pt>
                <c:pt idx="17">
                  <c:v>45692</c:v>
                </c:pt>
                <c:pt idx="18">
                  <c:v>45691</c:v>
                </c:pt>
                <c:pt idx="19">
                  <c:v>45681</c:v>
                </c:pt>
                <c:pt idx="20">
                  <c:v>45680</c:v>
                </c:pt>
                <c:pt idx="21">
                  <c:v>45679</c:v>
                </c:pt>
                <c:pt idx="22">
                  <c:v>45678</c:v>
                </c:pt>
                <c:pt idx="23">
                  <c:v>45677</c:v>
                </c:pt>
                <c:pt idx="24">
                  <c:v>45674</c:v>
                </c:pt>
                <c:pt idx="25">
                  <c:v>45673</c:v>
                </c:pt>
                <c:pt idx="26">
                  <c:v>45672</c:v>
                </c:pt>
                <c:pt idx="27">
                  <c:v>45671</c:v>
                </c:pt>
                <c:pt idx="28">
                  <c:v>45670</c:v>
                </c:pt>
                <c:pt idx="29">
                  <c:v>45667</c:v>
                </c:pt>
                <c:pt idx="30">
                  <c:v>45666</c:v>
                </c:pt>
                <c:pt idx="31">
                  <c:v>45665</c:v>
                </c:pt>
                <c:pt idx="32">
                  <c:v>45664</c:v>
                </c:pt>
                <c:pt idx="33">
                  <c:v>45663</c:v>
                </c:pt>
                <c:pt idx="34">
                  <c:v>45660</c:v>
                </c:pt>
                <c:pt idx="35">
                  <c:v>45659</c:v>
                </c:pt>
                <c:pt idx="36">
                  <c:v>45658</c:v>
                </c:pt>
                <c:pt idx="37">
                  <c:v>45657</c:v>
                </c:pt>
                <c:pt idx="38">
                  <c:v>45656</c:v>
                </c:pt>
                <c:pt idx="39">
                  <c:v>45653</c:v>
                </c:pt>
                <c:pt idx="40">
                  <c:v>45652</c:v>
                </c:pt>
                <c:pt idx="41">
                  <c:v>45651</c:v>
                </c:pt>
                <c:pt idx="42">
                  <c:v>45650</c:v>
                </c:pt>
                <c:pt idx="43">
                  <c:v>45649</c:v>
                </c:pt>
                <c:pt idx="44">
                  <c:v>45646</c:v>
                </c:pt>
                <c:pt idx="45">
                  <c:v>45645</c:v>
                </c:pt>
                <c:pt idx="46">
                  <c:v>45644</c:v>
                </c:pt>
                <c:pt idx="47">
                  <c:v>45643</c:v>
                </c:pt>
                <c:pt idx="48">
                  <c:v>45642</c:v>
                </c:pt>
                <c:pt idx="49">
                  <c:v>45639</c:v>
                </c:pt>
                <c:pt idx="50">
                  <c:v>45638</c:v>
                </c:pt>
                <c:pt idx="51">
                  <c:v>45637</c:v>
                </c:pt>
                <c:pt idx="52">
                  <c:v>45636</c:v>
                </c:pt>
                <c:pt idx="53">
                  <c:v>45635</c:v>
                </c:pt>
                <c:pt idx="54">
                  <c:v>45632</c:v>
                </c:pt>
                <c:pt idx="55">
                  <c:v>45631</c:v>
                </c:pt>
                <c:pt idx="56">
                  <c:v>45630</c:v>
                </c:pt>
                <c:pt idx="57">
                  <c:v>45629</c:v>
                </c:pt>
                <c:pt idx="58">
                  <c:v>45628</c:v>
                </c:pt>
                <c:pt idx="59">
                  <c:v>45625</c:v>
                </c:pt>
              </c:numCache>
            </c:numRef>
          </c:cat>
          <c:val>
            <c:numRef>
              <c:f>data_8!$G$2:$G$61</c:f>
              <c:numCache>
                <c:formatCode>General</c:formatCode>
                <c:ptCount val="60"/>
                <c:pt idx="0">
                  <c:v>0.58132530120481929</c:v>
                </c:pt>
                <c:pt idx="1">
                  <c:v>0.57530120481927716</c:v>
                </c:pt>
                <c:pt idx="2">
                  <c:v>0.57228915662650603</c:v>
                </c:pt>
                <c:pt idx="3">
                  <c:v>0.5662650602409639</c:v>
                </c:pt>
                <c:pt idx="4">
                  <c:v>0.56325301204819278</c:v>
                </c:pt>
                <c:pt idx="5">
                  <c:v>0.56024096385542166</c:v>
                </c:pt>
                <c:pt idx="6">
                  <c:v>0.56024096385542166</c:v>
                </c:pt>
                <c:pt idx="7">
                  <c:v>0.55421686746987953</c:v>
                </c:pt>
                <c:pt idx="8">
                  <c:v>0.54216867469879515</c:v>
                </c:pt>
                <c:pt idx="9">
                  <c:v>0.54518072289156627</c:v>
                </c:pt>
                <c:pt idx="10">
                  <c:v>0.54216867469879515</c:v>
                </c:pt>
                <c:pt idx="11">
                  <c:v>0.53915662650602414</c:v>
                </c:pt>
                <c:pt idx="12">
                  <c:v>0.53614457831325302</c:v>
                </c:pt>
                <c:pt idx="13">
                  <c:v>0.51506024096385539</c:v>
                </c:pt>
                <c:pt idx="14">
                  <c:v>0.53614457831325302</c:v>
                </c:pt>
                <c:pt idx="15">
                  <c:v>0.5331325301204819</c:v>
                </c:pt>
                <c:pt idx="16">
                  <c:v>0.5331325301204819</c:v>
                </c:pt>
                <c:pt idx="17">
                  <c:v>0.53012048192771088</c:v>
                </c:pt>
                <c:pt idx="18">
                  <c:v>0.50903614457831325</c:v>
                </c:pt>
                <c:pt idx="19">
                  <c:v>0.50903614457831325</c:v>
                </c:pt>
                <c:pt idx="20">
                  <c:v>0.5</c:v>
                </c:pt>
                <c:pt idx="21">
                  <c:v>0.47289156626506024</c:v>
                </c:pt>
                <c:pt idx="22">
                  <c:v>0.49397590361445781</c:v>
                </c:pt>
                <c:pt idx="23">
                  <c:v>0.5</c:v>
                </c:pt>
                <c:pt idx="24">
                  <c:v>0.51506024096385539</c:v>
                </c:pt>
                <c:pt idx="25">
                  <c:v>0.49096385542168675</c:v>
                </c:pt>
                <c:pt idx="26">
                  <c:v>0.48493975903614456</c:v>
                </c:pt>
                <c:pt idx="27">
                  <c:v>0.46987951807228917</c:v>
                </c:pt>
                <c:pt idx="28">
                  <c:v>0.47891566265060243</c:v>
                </c:pt>
                <c:pt idx="29">
                  <c:v>0.47289156626506024</c:v>
                </c:pt>
                <c:pt idx="30">
                  <c:v>0.48192771084337349</c:v>
                </c:pt>
                <c:pt idx="31">
                  <c:v>0.50301204819277112</c:v>
                </c:pt>
                <c:pt idx="32">
                  <c:v>0.47891566265060243</c:v>
                </c:pt>
                <c:pt idx="33">
                  <c:v>0.50602409638554213</c:v>
                </c:pt>
                <c:pt idx="34">
                  <c:v>0.5331325301204819</c:v>
                </c:pt>
                <c:pt idx="35">
                  <c:v>0.5512048192771084</c:v>
                </c:pt>
                <c:pt idx="36">
                  <c:v>0.54518072289156627</c:v>
                </c:pt>
                <c:pt idx="37">
                  <c:v>0.5</c:v>
                </c:pt>
                <c:pt idx="38">
                  <c:v>0.51111111111111107</c:v>
                </c:pt>
                <c:pt idx="39">
                  <c:v>0.51666666666666672</c:v>
                </c:pt>
                <c:pt idx="40">
                  <c:v>0.52500000000000002</c:v>
                </c:pt>
                <c:pt idx="41">
                  <c:v>0.51388888888888884</c:v>
                </c:pt>
                <c:pt idx="42">
                  <c:v>0.5083333333333333</c:v>
                </c:pt>
                <c:pt idx="43">
                  <c:v>0.5083333333333333</c:v>
                </c:pt>
                <c:pt idx="44">
                  <c:v>0.50277777777777777</c:v>
                </c:pt>
                <c:pt idx="45">
                  <c:v>0.49444444444444452</c:v>
                </c:pt>
                <c:pt idx="46">
                  <c:v>0.5</c:v>
                </c:pt>
                <c:pt idx="47">
                  <c:v>0.49166666666666659</c:v>
                </c:pt>
                <c:pt idx="48">
                  <c:v>0.49166666666666659</c:v>
                </c:pt>
                <c:pt idx="49">
                  <c:v>0.49166666666666659</c:v>
                </c:pt>
                <c:pt idx="50">
                  <c:v>0.50555555555555554</c:v>
                </c:pt>
                <c:pt idx="51">
                  <c:v>0.51111111111111107</c:v>
                </c:pt>
                <c:pt idx="52">
                  <c:v>0.5083333333333333</c:v>
                </c:pt>
                <c:pt idx="53">
                  <c:v>0.50555555555555554</c:v>
                </c:pt>
                <c:pt idx="54">
                  <c:v>0.5</c:v>
                </c:pt>
                <c:pt idx="55">
                  <c:v>0.51388888888888884</c:v>
                </c:pt>
                <c:pt idx="56">
                  <c:v>0.4777777777777778</c:v>
                </c:pt>
                <c:pt idx="57">
                  <c:v>0.4861111111111111</c:v>
                </c:pt>
                <c:pt idx="58">
                  <c:v>0.48888888888888887</c:v>
                </c:pt>
                <c:pt idx="59">
                  <c:v>0.49166666666666659</c:v>
                </c:pt>
              </c:numCache>
            </c:numRef>
          </c:val>
          <c:smooth val="0"/>
          <c:extLst>
            <c:ext xmlns:c16="http://schemas.microsoft.com/office/drawing/2014/chart" uri="{C3380CC4-5D6E-409C-BE32-E72D297353CC}">
              <c16:uniqueId val="{00000005-A66F-437C-9EDF-5C26ED5CB03A}"/>
            </c:ext>
          </c:extLst>
        </c:ser>
        <c:dLbls>
          <c:showLegendKey val="0"/>
          <c:showVal val="0"/>
          <c:showCatName val="0"/>
          <c:showSerName val="0"/>
          <c:showPercent val="0"/>
          <c:showBubbleSize val="0"/>
        </c:dLbls>
        <c:marker val="1"/>
        <c:smooth val="0"/>
        <c:axId val="1536638416"/>
        <c:axId val="1536636016"/>
      </c:lineChart>
      <c:dateAx>
        <c:axId val="1536638416"/>
        <c:scaling>
          <c:orientation val="maxMin"/>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6016"/>
        <c:crosses val="autoZero"/>
        <c:auto val="1"/>
        <c:lblOffset val="100"/>
        <c:baseTimeUnit val="days"/>
      </c:dateAx>
      <c:valAx>
        <c:axId val="1536636016"/>
        <c:scaling>
          <c:orientation val="minMax"/>
          <c:max val="1"/>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f>[1]data_9!$B$2:$B$21</c:f>
              <c:numCache>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1F3-43D8-83C6-2EF53D6E5F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extLst>
                      <c:ext uri="{02D57815-91ED-43cb-92C2-25804820EDAC}">
                        <c15:formulaRef>
                          <c15:sqref>[1]data_9!$C$2:$C$21</c15:sqref>
                        </c15:formulaRef>
                      </c:ext>
                    </c:extLst>
                    <c:numCache>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Cache>
                  </c:numRef>
                </c:val>
                <c:extLst>
                  <c:ext xmlns:c16="http://schemas.microsoft.com/office/drawing/2014/chart" uri="{C3380CC4-5D6E-409C-BE32-E72D297353CC}">
                    <c16:uniqueId val="{00000001-51F3-43D8-83C6-2EF53D6E5FBD}"/>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0.33539103304004597</c:v>
                </c:pt>
                <c:pt idx="1">
                  <c:v>1.3273505239137053</c:v>
                </c:pt>
                <c:pt idx="2">
                  <c:v>0.39610867213037337</c:v>
                </c:pt>
                <c:pt idx="3">
                  <c:v>-0.59899619262526971</c:v>
                </c:pt>
                <c:pt idx="4">
                  <c:v>15.903346436986476</c:v>
                </c:pt>
                <c:pt idx="5">
                  <c:v>0.32890384025610853</c:v>
                </c:pt>
                <c:pt idx="6">
                  <c:v>0.47222884274692101</c:v>
                </c:pt>
                <c:pt idx="7">
                  <c:v>-1.242552293485288</c:v>
                </c:pt>
                <c:pt idx="8">
                  <c:v>0.34124343310883859</c:v>
                </c:pt>
                <c:pt idx="9">
                  <c:v>1.6792149062537527E-2</c:v>
                </c:pt>
                <c:pt idx="10">
                  <c:v>0.21271537801824408</c:v>
                </c:pt>
                <c:pt idx="11">
                  <c:v>-3.0192328586028834E-2</c:v>
                </c:pt>
                <c:pt idx="12">
                  <c:v>0.39337982165698065</c:v>
                </c:pt>
                <c:pt idx="13">
                  <c:v>0.71063629474571621</c:v>
                </c:pt>
                <c:pt idx="14">
                  <c:v>0.28380057198306435</c:v>
                </c:pt>
                <c:pt idx="15">
                  <c:v>0.74849936301982345</c:v>
                </c:pt>
                <c:pt idx="16">
                  <c:v>-1.9352959879775505E-2</c:v>
                </c:pt>
                <c:pt idx="17">
                  <c:v>1.1456625476654081</c:v>
                </c:pt>
                <c:pt idx="18">
                  <c:v>0.59962178354191142</c:v>
                </c:pt>
                <c:pt idx="19">
                  <c:v>5.0528244907438825E-2</c:v>
                </c:pt>
                <c:pt idx="20">
                  <c:v>-6.9915812054985923E-3</c:v>
                </c:pt>
                <c:pt idx="21">
                  <c:v>-0.28533205908516324</c:v>
                </c:pt>
                <c:pt idx="22">
                  <c:v>0.10486964884002933</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40A-453F-9804-412AD67AE8D0}"/>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0.57355223217325546</c:v>
                      </c:pt>
                      <c:pt idx="1">
                        <c:v>1.322489245090114</c:v>
                      </c:pt>
                      <c:pt idx="2">
                        <c:v>0.92292697525588718</c:v>
                      </c:pt>
                      <c:pt idx="3">
                        <c:v>1.7734310633434063</c:v>
                      </c:pt>
                      <c:pt idx="4">
                        <c:v>2.4066183030671033</c:v>
                      </c:pt>
                      <c:pt idx="5">
                        <c:v>1.7481789193458737</c:v>
                      </c:pt>
                      <c:pt idx="6">
                        <c:v>1.000386916164371</c:v>
                      </c:pt>
                      <c:pt idx="7">
                        <c:v>1.1655100453181533</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1.3531266889584435</c:v>
                      </c:pt>
                      <c:pt idx="16">
                        <c:v>0.86993374927253631</c:v>
                      </c:pt>
                      <c:pt idx="17">
                        <c:v>1.477776290102448</c:v>
                      </c:pt>
                      <c:pt idx="18">
                        <c:v>1.008650550501389</c:v>
                      </c:pt>
                      <c:pt idx="19">
                        <c:v>1.0740113202450674</c:v>
                      </c:pt>
                      <c:pt idx="20">
                        <c:v>0.94032925161206282</c:v>
                      </c:pt>
                      <c:pt idx="21">
                        <c:v>0.92076456167490395</c:v>
                      </c:pt>
                      <c:pt idx="22">
                        <c:v>1.0155173929607597</c:v>
                      </c:pt>
                    </c:numCache>
                  </c:numRef>
                </c:val>
                <c:extLst>
                  <c:ext xmlns:c16="http://schemas.microsoft.com/office/drawing/2014/chart" uri="{C3380CC4-5D6E-409C-BE32-E72D297353CC}">
                    <c16:uniqueId val="{00000001-D40A-453F-9804-412AD67AE8D0}"/>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data_4!$A$26:$A$29</c:f>
              <c:strCache>
                <c:ptCount val="4"/>
                <c:pt idx="0">
                  <c:v>Hiệu suất A</c:v>
                </c:pt>
                <c:pt idx="1">
                  <c:v>Hiệu suất B</c:v>
                </c:pt>
                <c:pt idx="2">
                  <c:v>Hiệu suất C</c:v>
                </c:pt>
                <c:pt idx="3">
                  <c:v>Hiệu suất D</c:v>
                </c:pt>
              </c:strCache>
            </c:strRef>
          </c:cat>
          <c:val>
            <c:numRef>
              <c:f>data_4!$C$26:$C$29</c:f>
              <c:numCache>
                <c:formatCode>General</c:formatCode>
                <c:ptCount val="4"/>
                <c:pt idx="0">
                  <c:v>1.8408075768561809</c:v>
                </c:pt>
                <c:pt idx="1">
                  <c:v>0.15203370703975183</c:v>
                </c:pt>
                <c:pt idx="2">
                  <c:v>0.73446618069369662</c:v>
                </c:pt>
                <c:pt idx="3">
                  <c:v>-8.5245514937658279E-2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52F-4D32-BE4E-A310B3B0B1A1}"/>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data_4!$B$26:$B$29</c15:sqref>
                        </c15:formulaRef>
                      </c:ext>
                    </c:extLst>
                    <c:numCache>
                      <c:formatCode>General</c:formatCode>
                      <c:ptCount val="4"/>
                      <c:pt idx="0">
                        <c:v>1.2869291812296393</c:v>
                      </c:pt>
                      <c:pt idx="1">
                        <c:v>0.97042337062227491</c:v>
                      </c:pt>
                      <c:pt idx="2">
                        <c:v>0.9661836605442492</c:v>
                      </c:pt>
                      <c:pt idx="3">
                        <c:v>0.9499108239981866</c:v>
                      </c:pt>
                    </c:numCache>
                  </c:numRef>
                </c:val>
                <c:extLst>
                  <c:ext xmlns:c16="http://schemas.microsoft.com/office/drawing/2014/chart" uri="{C3380CC4-5D6E-409C-BE32-E72D297353CC}">
                    <c16:uniqueId val="{00000001-552F-4D32-BE4E-A310B3B0B1A1}"/>
                  </c:ext>
                </c:extLst>
              </c15:ser>
            </c15:filteredBarSeries>
          </c:ext>
        </c:extLst>
      </c:barChart>
      <c:catAx>
        <c:axId val="688680512"/>
        <c:scaling>
          <c:orientation val="minMax"/>
        </c:scaling>
        <c:delete val="1"/>
        <c:axPos val="b"/>
        <c:numFmt formatCode="General" sourceLinked="1"/>
        <c:majorTickMark val="none"/>
        <c:minorTickMark val="none"/>
        <c:tickLblPos val="nextTo"/>
        <c:crossAx val="688683872"/>
        <c:crosses val="autoZero"/>
        <c:auto val="1"/>
        <c:lblAlgn val="ctr"/>
        <c:lblOffset val="100"/>
        <c:noMultiLvlLbl val="0"/>
      </c:catAx>
      <c:valAx>
        <c:axId val="6886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data_4!$A$30:$A$33</c:f>
              <c:strCache>
                <c:ptCount val="4"/>
                <c:pt idx="0">
                  <c:v>LARGECAP</c:v>
                </c:pt>
                <c:pt idx="1">
                  <c:v>MIDCAP</c:v>
                </c:pt>
                <c:pt idx="2">
                  <c:v>SMALLCAP</c:v>
                </c:pt>
                <c:pt idx="3">
                  <c:v>PENNY</c:v>
                </c:pt>
              </c:strCache>
            </c:strRef>
          </c:cat>
          <c:val>
            <c:numRef>
              <c:f>data_4!$C$30:$C$33</c:f>
              <c:numCache>
                <c:formatCode>General</c:formatCode>
                <c:ptCount val="4"/>
                <c:pt idx="0">
                  <c:v>3.8591981406698728E-2</c:v>
                </c:pt>
                <c:pt idx="1">
                  <c:v>0.75213046503291503</c:v>
                </c:pt>
                <c:pt idx="2">
                  <c:v>1.2115920033503385</c:v>
                </c:pt>
                <c:pt idx="3">
                  <c:v>0.57632073457756328</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966-415B-9CE4-643E86A64AD2}"/>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data_4!$A$30:$A$33</c15:sqref>
                        </c15:formulaRef>
                      </c:ext>
                    </c:extLst>
                    <c:strCache>
                      <c:ptCount val="4"/>
                      <c:pt idx="0">
                        <c:v>LARGECAP</c:v>
                      </c:pt>
                      <c:pt idx="1">
                        <c:v>MIDCAP</c:v>
                      </c:pt>
                      <c:pt idx="2">
                        <c:v>SMALLCAP</c:v>
                      </c:pt>
                      <c:pt idx="3">
                        <c:v>PENNY</c:v>
                      </c:pt>
                    </c:strCache>
                  </c:strRef>
                </c:cat>
                <c:val>
                  <c:numRef>
                    <c:extLst>
                      <c:ext uri="{02D57815-91ED-43cb-92C2-25804820EDAC}">
                        <c15:formulaRef>
                          <c15:sqref>data_4!$B$30:$B$33</c15:sqref>
                        </c15:formulaRef>
                      </c:ext>
                    </c:extLst>
                    <c:numCache>
                      <c:formatCode>General</c:formatCode>
                      <c:ptCount val="4"/>
                      <c:pt idx="0">
                        <c:v>0.95754487518650444</c:v>
                      </c:pt>
                      <c:pt idx="1">
                        <c:v>1.2050754981807366</c:v>
                      </c:pt>
                      <c:pt idx="2">
                        <c:v>1.2031251824497724</c:v>
                      </c:pt>
                      <c:pt idx="3">
                        <c:v>0.88092772204625003</c:v>
                      </c:pt>
                    </c:numCache>
                  </c:numRef>
                </c:val>
                <c:extLst>
                  <c:ext xmlns:c16="http://schemas.microsoft.com/office/drawing/2014/chart" uri="{C3380CC4-5D6E-409C-BE32-E72D297353CC}">
                    <c16:uniqueId val="{00000001-0966-415B-9CE4-643E86A64AD2}"/>
                  </c:ext>
                </c:extLst>
              </c15:ser>
            </c15:filteredBarSeries>
          </c:ext>
        </c:extLst>
      </c:barChart>
      <c:catAx>
        <c:axId val="620540416"/>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[1]data_9!$C$1</c:f>
              <c:strCache>
                <c:ptCount val="1"/>
                <c:pt idx="0">
                  <c:v>td_value</c:v>
                </c:pt>
              </c:strCache>
              <c:extLst xmlns:c15="http://schemas.microsoft.com/office/drawing/2012/chart"/>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extLst xmlns:c15="http://schemas.microsoft.com/office/drawing/2012/chart"/>
            </c:numRef>
          </c:cat>
          <c:val>
            <c:numRef>
              <c:f>[1]data_9!$C$2:$C$21</c:f>
              <c:numCache>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Cache>
              <c:extLst xmlns:c15="http://schemas.microsoft.com/office/drawing/2012/chart"/>
            </c:numRef>
          </c:val>
          <c:extLst xmlns:c15="http://schemas.microsoft.com/office/drawing/2012/char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742-4717-BC54-109A95AA8CA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0"/>
                <c:order val="0"/>
                <c:tx>
                  <c:strRef>
                    <c:extLst>
                      <c:ext uri="{02D57815-91ED-43cb-92C2-25804820EDAC}">
                        <c15:formulaRef>
                          <c15:sqref>[1]data_9!$B$1</c15:sqref>
                        </c15:formulaRef>
                      </c:ext>
                    </c:extLst>
                    <c:strCache>
                      <c:ptCount val="1"/>
                      <c:pt idx="0">
                        <c:v>nn_value</c:v>
                      </c:pt>
                    </c:strCache>
                  </c:strRef>
                </c:tx>
                <c:spPr>
                  <a:solidFill>
                    <a:srgbClr val="00B050">
                      <a:alpha val="70196"/>
                    </a:srgbClr>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Cache>
                  </c:numRef>
                </c:cat>
                <c:val>
                  <c:numRef>
                    <c:extLst>
                      <c:ext uri="{02D57815-91ED-43cb-92C2-25804820EDAC}">
                        <c15:formulaRef>
                          <c15:sqref>[1]data_9!$B$2:$B$21</c15:sqref>
                        </c15:formulaRef>
                      </c:ext>
                    </c:extLst>
                    <c:numCache>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742-4717-BC54-109A95AA8CAA}"/>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data_13!$K$1</c:f>
              <c:strCache>
                <c:ptCount val="1"/>
                <c:pt idx="0">
                  <c:v>VNINDEX_vol</c:v>
                </c:pt>
              </c:strCache>
            </c:strRef>
          </c:tx>
          <c:spPr>
            <a:solidFill>
              <a:schemeClr val="accent1">
                <a:alpha val="50000"/>
              </a:schemeClr>
            </a:solidFill>
            <a:ln>
              <a:noFill/>
            </a:ln>
            <a:effectLst/>
          </c:spPr>
          <c:invertIfNegative val="0"/>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data_13!$K$2:$K$55</c:f>
              <c:numCache>
                <c:formatCode>General</c:formatCode>
                <c:ptCount val="54"/>
                <c:pt idx="0">
                  <c:v>0</c:v>
                </c:pt>
                <c:pt idx="1">
                  <c:v>0</c:v>
                </c:pt>
                <c:pt idx="2">
                  <c:v>0</c:v>
                </c:pt>
                <c:pt idx="3">
                  <c:v>37328300</c:v>
                </c:pt>
                <c:pt idx="4">
                  <c:v>28347700</c:v>
                </c:pt>
                <c:pt idx="5">
                  <c:v>27018700</c:v>
                </c:pt>
                <c:pt idx="6">
                  <c:v>25101500</c:v>
                </c:pt>
                <c:pt idx="7">
                  <c:v>19485200</c:v>
                </c:pt>
                <c:pt idx="8">
                  <c:v>22232000</c:v>
                </c:pt>
                <c:pt idx="9">
                  <c:v>22192900</c:v>
                </c:pt>
                <c:pt idx="10">
                  <c:v>15200300</c:v>
                </c:pt>
                <c:pt idx="11">
                  <c:v>16509400</c:v>
                </c:pt>
                <c:pt idx="12">
                  <c:v>18251000</c:v>
                </c:pt>
                <c:pt idx="13">
                  <c:v>17505000</c:v>
                </c:pt>
                <c:pt idx="14">
                  <c:v>16399000</c:v>
                </c:pt>
                <c:pt idx="15">
                  <c:v>11286300</c:v>
                </c:pt>
                <c:pt idx="16">
                  <c:v>12522300</c:v>
                </c:pt>
                <c:pt idx="17">
                  <c:v>13050300</c:v>
                </c:pt>
                <c:pt idx="18">
                  <c:v>19413400</c:v>
                </c:pt>
                <c:pt idx="19">
                  <c:v>15561700</c:v>
                </c:pt>
                <c:pt idx="20">
                  <c:v>13601700</c:v>
                </c:pt>
                <c:pt idx="21">
                  <c:v>20976900</c:v>
                </c:pt>
                <c:pt idx="22">
                  <c:v>17497400</c:v>
                </c:pt>
                <c:pt idx="23">
                  <c:v>19896500</c:v>
                </c:pt>
                <c:pt idx="24">
                  <c:v>17626400</c:v>
                </c:pt>
                <c:pt idx="25">
                  <c:v>13950000</c:v>
                </c:pt>
                <c:pt idx="26">
                  <c:v>15001400</c:v>
                </c:pt>
                <c:pt idx="27">
                  <c:v>15868100</c:v>
                </c:pt>
                <c:pt idx="28">
                  <c:v>13311800</c:v>
                </c:pt>
                <c:pt idx="29">
                  <c:v>9626400</c:v>
                </c:pt>
                <c:pt idx="30">
                  <c:v>22887900</c:v>
                </c:pt>
                <c:pt idx="31">
                  <c:v>13203000</c:v>
                </c:pt>
                <c:pt idx="32">
                  <c:v>15310200</c:v>
                </c:pt>
                <c:pt idx="33">
                  <c:v>15453900</c:v>
                </c:pt>
                <c:pt idx="34">
                  <c:v>17850400</c:v>
                </c:pt>
                <c:pt idx="35">
                  <c:v>14043800</c:v>
                </c:pt>
                <c:pt idx="36">
                  <c:v>11358900</c:v>
                </c:pt>
                <c:pt idx="37">
                  <c:v>17424600</c:v>
                </c:pt>
                <c:pt idx="38">
                  <c:v>17910600</c:v>
                </c:pt>
                <c:pt idx="39">
                  <c:v>13720000</c:v>
                </c:pt>
                <c:pt idx="40">
                  <c:v>16449000</c:v>
                </c:pt>
                <c:pt idx="41">
                  <c:v>15999000</c:v>
                </c:pt>
                <c:pt idx="42">
                  <c:v>20959100</c:v>
                </c:pt>
                <c:pt idx="43">
                  <c:v>14044700</c:v>
                </c:pt>
                <c:pt idx="44">
                  <c:v>23823100</c:v>
                </c:pt>
                <c:pt idx="45">
                  <c:v>26978200</c:v>
                </c:pt>
                <c:pt idx="46">
                  <c:v>27867400</c:v>
                </c:pt>
                <c:pt idx="47">
                  <c:v>31080326</c:v>
                </c:pt>
                <c:pt idx="48">
                  <c:v>3424000</c:v>
                </c:pt>
                <c:pt idx="49">
                  <c:v>7732500</c:v>
                </c:pt>
                <c:pt idx="50">
                  <c:v>6350000</c:v>
                </c:pt>
                <c:pt idx="51">
                  <c:v>37356500</c:v>
                </c:pt>
                <c:pt idx="52">
                  <c:v>1864800</c:v>
                </c:pt>
                <c:pt idx="53">
                  <c:v>0</c:v>
                </c:pt>
              </c:numCache>
            </c:numRef>
          </c:val>
          <c:extLst xmlns:c15="http://schemas.microsoft.com/office/drawing/2012/chart">
            <c:ext xmlns:c16="http://schemas.microsoft.com/office/drawing/2014/chart" uri="{C3380CC4-5D6E-409C-BE32-E72D297353CC}">
              <c16:uniqueId val="{00000003-09A1-4987-B8F4-7B2E46FEC149}"/>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data_13!$J$1</c:f>
              <c:strCache>
                <c:ptCount val="1"/>
                <c:pt idx="0">
                  <c:v>VNINDEX_close</c:v>
                </c:pt>
              </c:strCache>
            </c:strRef>
          </c:tx>
          <c:spPr>
            <a:ln w="28575" cap="rnd">
              <a:solidFill>
                <a:schemeClr val="accent2"/>
              </a:solidFill>
              <a:round/>
            </a:ln>
            <a:effectLst/>
          </c:spPr>
          <c:marker>
            <c:symbol val="none"/>
          </c:marker>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data_13!$J$2:$J$55</c:f>
              <c:numCache>
                <c:formatCode>General</c:formatCode>
                <c:ptCount val="54"/>
                <c:pt idx="0">
                  <c:v>1304.56005859375</c:v>
                </c:pt>
                <c:pt idx="1">
                  <c:v>1304.56005859375</c:v>
                </c:pt>
                <c:pt idx="2">
                  <c:v>1304.56005859375</c:v>
                </c:pt>
                <c:pt idx="3">
                  <c:v>1306.8599853515625</c:v>
                </c:pt>
                <c:pt idx="4">
                  <c:v>1309.0899658203125</c:v>
                </c:pt>
                <c:pt idx="5">
                  <c:v>1307.5400390625</c:v>
                </c:pt>
                <c:pt idx="6">
                  <c:v>1306.7900390625</c:v>
                </c:pt>
                <c:pt idx="7">
                  <c:v>1306.699951171875</c:v>
                </c:pt>
                <c:pt idx="8">
                  <c:v>1307.68994140625</c:v>
                </c:pt>
                <c:pt idx="9">
                  <c:v>1308.6300048828125</c:v>
                </c:pt>
                <c:pt idx="10">
                  <c:v>1307.9100341796875</c:v>
                </c:pt>
                <c:pt idx="11">
                  <c:v>1307.7900390625</c:v>
                </c:pt>
                <c:pt idx="12">
                  <c:v>1306.8499755859375</c:v>
                </c:pt>
                <c:pt idx="13">
                  <c:v>1305.8800048828125</c:v>
                </c:pt>
                <c:pt idx="14">
                  <c:v>1305.75</c:v>
                </c:pt>
                <c:pt idx="15">
                  <c:v>1305.4100341796875</c:v>
                </c:pt>
                <c:pt idx="16">
                  <c:v>1305.0799560546875</c:v>
                </c:pt>
                <c:pt idx="17">
                  <c:v>1305.489990234375</c:v>
                </c:pt>
                <c:pt idx="18">
                  <c:v>1306.1700439453125</c:v>
                </c:pt>
                <c:pt idx="19">
                  <c:v>1305.969970703125</c:v>
                </c:pt>
                <c:pt idx="20">
                  <c:v>1306.52001953125</c:v>
                </c:pt>
                <c:pt idx="21">
                  <c:v>1306.0799560546875</c:v>
                </c:pt>
                <c:pt idx="22">
                  <c:v>1306.1300048828125</c:v>
                </c:pt>
                <c:pt idx="23">
                  <c:v>1306.1800537109375</c:v>
                </c:pt>
                <c:pt idx="24">
                  <c:v>1305.699951171875</c:v>
                </c:pt>
                <c:pt idx="25">
                  <c:v>1305.0400390625</c:v>
                </c:pt>
                <c:pt idx="26">
                  <c:v>1304.1300048828125</c:v>
                </c:pt>
                <c:pt idx="27">
                  <c:v>1303.0899658203125</c:v>
                </c:pt>
                <c:pt idx="28">
                  <c:v>1302.300048828125</c:v>
                </c:pt>
                <c:pt idx="29">
                  <c:v>1302.719970703125</c:v>
                </c:pt>
                <c:pt idx="30">
                  <c:v>1302.22998046875</c:v>
                </c:pt>
                <c:pt idx="31">
                  <c:v>1301.030029296875</c:v>
                </c:pt>
                <c:pt idx="32">
                  <c:v>1301.449951171875</c:v>
                </c:pt>
                <c:pt idx="33">
                  <c:v>1303.550048828125</c:v>
                </c:pt>
                <c:pt idx="34">
                  <c:v>1303.22998046875</c:v>
                </c:pt>
                <c:pt idx="35">
                  <c:v>1302.4599609375</c:v>
                </c:pt>
                <c:pt idx="36">
                  <c:v>1302</c:v>
                </c:pt>
                <c:pt idx="37">
                  <c:v>1301.719970703125</c:v>
                </c:pt>
                <c:pt idx="38">
                  <c:v>1301.3800048828125</c:v>
                </c:pt>
                <c:pt idx="39">
                  <c:v>1301.5</c:v>
                </c:pt>
                <c:pt idx="40">
                  <c:v>1301.93994140625</c:v>
                </c:pt>
                <c:pt idx="41">
                  <c:v>1302.1400146484375</c:v>
                </c:pt>
                <c:pt idx="42">
                  <c:v>1301.3699951171875</c:v>
                </c:pt>
                <c:pt idx="43">
                  <c:v>1300.9000244140625</c:v>
                </c:pt>
                <c:pt idx="44">
                  <c:v>1300.06005859375</c:v>
                </c:pt>
                <c:pt idx="45">
                  <c:v>1299.1400146484375</c:v>
                </c:pt>
                <c:pt idx="46">
                  <c:v>1300.1300048828125</c:v>
                </c:pt>
                <c:pt idx="47">
                  <c:v>1303.300048828125</c:v>
                </c:pt>
                <c:pt idx="48">
                  <c:v>1304.219970703125</c:v>
                </c:pt>
                <c:pt idx="49">
                  <c:v>1304.1800537109375</c:v>
                </c:pt>
                <c:pt idx="50">
                  <c:v>1304.1800537109375</c:v>
                </c:pt>
                <c:pt idx="51">
                  <c:v>1303.1600341796875</c:v>
                </c:pt>
                <c:pt idx="52">
                  <c:v>1303.1600341796875</c:v>
                </c:pt>
                <c:pt idx="53">
                  <c:v>1303.1600341796875</c:v>
                </c:pt>
              </c:numCache>
            </c:numRef>
          </c:val>
          <c:smooth val="0"/>
          <c:extLst xmlns:c15="http://schemas.microsoft.com/office/drawing/2012/chart">
            <c:ext xmlns:c16="http://schemas.microsoft.com/office/drawing/2014/chart" uri="{C3380CC4-5D6E-409C-BE32-E72D297353CC}">
              <c16:uniqueId val="{00000002-09A1-4987-B8F4-7B2E46FEC149}"/>
            </c:ext>
          </c:extLst>
        </c:ser>
        <c:dLbls>
          <c:showLegendKey val="0"/>
          <c:showVal val="0"/>
          <c:showCatName val="0"/>
          <c:showSerName val="0"/>
          <c:showPercent val="0"/>
          <c:showBubbleSize val="0"/>
        </c:dLbls>
        <c:marker val="1"/>
        <c:smooth val="0"/>
        <c:axId val="804604624"/>
        <c:axId val="80460558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804605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804604624"/>
        <c:crosses val="max"/>
        <c:crossBetween val="between"/>
      </c:valAx>
      <c:dateAx>
        <c:axId val="804604624"/>
        <c:scaling>
          <c:orientation val="minMax"/>
        </c:scaling>
        <c:delete val="1"/>
        <c:axPos val="b"/>
        <c:numFmt formatCode="m/d/yyyy\ h:mm" sourceLinked="1"/>
        <c:majorTickMark val="out"/>
        <c:minorTickMark val="none"/>
        <c:tickLblPos val="nextTo"/>
        <c:crossAx val="804605584"/>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001"/>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data_13!$I$1</c:f>
              <c:strCache>
                <c:ptCount val="1"/>
                <c:pt idx="0">
                  <c:v>VN30_vol</c:v>
                </c:pt>
              </c:strCache>
            </c:strRef>
          </c:tx>
          <c:spPr>
            <a:solidFill>
              <a:schemeClr val="accent1">
                <a:alpha val="50000"/>
              </a:schemeClr>
            </a:solidFill>
            <a:ln>
              <a:noFill/>
            </a:ln>
            <a:effectLst/>
          </c:spPr>
          <c:invertIfNegative val="0"/>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data_13!$I$2:$I$55</c:f>
              <c:numCache>
                <c:formatCode>General</c:formatCode>
                <c:ptCount val="54"/>
                <c:pt idx="0">
                  <c:v>0</c:v>
                </c:pt>
                <c:pt idx="1">
                  <c:v>0</c:v>
                </c:pt>
                <c:pt idx="2">
                  <c:v>0</c:v>
                </c:pt>
                <c:pt idx="3">
                  <c:v>12643606</c:v>
                </c:pt>
                <c:pt idx="4">
                  <c:v>7872001</c:v>
                </c:pt>
                <c:pt idx="5">
                  <c:v>8359600</c:v>
                </c:pt>
                <c:pt idx="6">
                  <c:v>11258702</c:v>
                </c:pt>
                <c:pt idx="7">
                  <c:v>7813801</c:v>
                </c:pt>
                <c:pt idx="8">
                  <c:v>9776000</c:v>
                </c:pt>
                <c:pt idx="9">
                  <c:v>7631801</c:v>
                </c:pt>
                <c:pt idx="10">
                  <c:v>5530200</c:v>
                </c:pt>
                <c:pt idx="11">
                  <c:v>4216800</c:v>
                </c:pt>
                <c:pt idx="12">
                  <c:v>6183103</c:v>
                </c:pt>
                <c:pt idx="13">
                  <c:v>4895801</c:v>
                </c:pt>
                <c:pt idx="14">
                  <c:v>4792401</c:v>
                </c:pt>
                <c:pt idx="15">
                  <c:v>3284801</c:v>
                </c:pt>
                <c:pt idx="16">
                  <c:v>2798800</c:v>
                </c:pt>
                <c:pt idx="17">
                  <c:v>3292700</c:v>
                </c:pt>
                <c:pt idx="18">
                  <c:v>3030501</c:v>
                </c:pt>
                <c:pt idx="19">
                  <c:v>3201901</c:v>
                </c:pt>
                <c:pt idx="20">
                  <c:v>4326700</c:v>
                </c:pt>
                <c:pt idx="21">
                  <c:v>3770901</c:v>
                </c:pt>
                <c:pt idx="22">
                  <c:v>5016901</c:v>
                </c:pt>
                <c:pt idx="23">
                  <c:v>5488000</c:v>
                </c:pt>
                <c:pt idx="24">
                  <c:v>5599800</c:v>
                </c:pt>
                <c:pt idx="25">
                  <c:v>4604800</c:v>
                </c:pt>
                <c:pt idx="26">
                  <c:v>4904703</c:v>
                </c:pt>
                <c:pt idx="27">
                  <c:v>4664500</c:v>
                </c:pt>
                <c:pt idx="28">
                  <c:v>4242102</c:v>
                </c:pt>
                <c:pt idx="29">
                  <c:v>2249501</c:v>
                </c:pt>
                <c:pt idx="30">
                  <c:v>6826408</c:v>
                </c:pt>
                <c:pt idx="31">
                  <c:v>5031700</c:v>
                </c:pt>
                <c:pt idx="32">
                  <c:v>6335400</c:v>
                </c:pt>
                <c:pt idx="33">
                  <c:v>4697700</c:v>
                </c:pt>
                <c:pt idx="34">
                  <c:v>3768400</c:v>
                </c:pt>
                <c:pt idx="35">
                  <c:v>3836200</c:v>
                </c:pt>
                <c:pt idx="36">
                  <c:v>3785800</c:v>
                </c:pt>
                <c:pt idx="37">
                  <c:v>5305400</c:v>
                </c:pt>
                <c:pt idx="38">
                  <c:v>4406602</c:v>
                </c:pt>
                <c:pt idx="39">
                  <c:v>4489401</c:v>
                </c:pt>
                <c:pt idx="40">
                  <c:v>6032800</c:v>
                </c:pt>
                <c:pt idx="41">
                  <c:v>5714700</c:v>
                </c:pt>
                <c:pt idx="42">
                  <c:v>6161500</c:v>
                </c:pt>
                <c:pt idx="43">
                  <c:v>4442000</c:v>
                </c:pt>
                <c:pt idx="44">
                  <c:v>8786000</c:v>
                </c:pt>
                <c:pt idx="45">
                  <c:v>8755300</c:v>
                </c:pt>
                <c:pt idx="46">
                  <c:v>10053800</c:v>
                </c:pt>
                <c:pt idx="47">
                  <c:v>12844001</c:v>
                </c:pt>
                <c:pt idx="48">
                  <c:v>336200</c:v>
                </c:pt>
                <c:pt idx="49">
                  <c:v>4450000</c:v>
                </c:pt>
                <c:pt idx="50">
                  <c:v>12100</c:v>
                </c:pt>
                <c:pt idx="51">
                  <c:v>17281400</c:v>
                </c:pt>
                <c:pt idx="52">
                  <c:v>618000</c:v>
                </c:pt>
                <c:pt idx="53">
                  <c:v>0</c:v>
                </c:pt>
              </c:numCache>
            </c:numRef>
          </c:val>
          <c:extLst xmlns:c15="http://schemas.microsoft.com/office/drawing/2012/chart">
            <c:ext xmlns:c16="http://schemas.microsoft.com/office/drawing/2014/chart" uri="{C3380CC4-5D6E-409C-BE32-E72D297353CC}">
              <c16:uniqueId val="{00000003-EB0E-4951-AFD9-9FDD9E36A2EA}"/>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data_13!$H$1</c:f>
              <c:strCache>
                <c:ptCount val="1"/>
                <c:pt idx="0">
                  <c:v>VN30_close</c:v>
                </c:pt>
              </c:strCache>
            </c:strRef>
          </c:tx>
          <c:spPr>
            <a:ln w="28575" cap="rnd">
              <a:solidFill>
                <a:schemeClr val="accent2"/>
              </a:solidFill>
              <a:round/>
            </a:ln>
            <a:effectLst/>
          </c:spPr>
          <c:marker>
            <c:symbol val="none"/>
          </c:marker>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data_13!$H$2:$H$55</c:f>
              <c:numCache>
                <c:formatCode>General</c:formatCode>
                <c:ptCount val="54"/>
                <c:pt idx="0">
                  <c:v>1364.52001953125</c:v>
                </c:pt>
                <c:pt idx="1">
                  <c:v>1364.52001953125</c:v>
                </c:pt>
                <c:pt idx="2">
                  <c:v>1364.52001953125</c:v>
                </c:pt>
                <c:pt idx="3">
                  <c:v>1365.8699951171875</c:v>
                </c:pt>
                <c:pt idx="4">
                  <c:v>1367.699951171875</c:v>
                </c:pt>
                <c:pt idx="5">
                  <c:v>1366.8199462890625</c:v>
                </c:pt>
                <c:pt idx="6">
                  <c:v>1366.7900390625</c:v>
                </c:pt>
                <c:pt idx="7">
                  <c:v>1366.7099609375</c:v>
                </c:pt>
                <c:pt idx="8">
                  <c:v>1367.260009765625</c:v>
                </c:pt>
                <c:pt idx="9">
                  <c:v>1367.68994140625</c:v>
                </c:pt>
                <c:pt idx="10">
                  <c:v>1367.06005859375</c:v>
                </c:pt>
                <c:pt idx="11">
                  <c:v>1366.72998046875</c:v>
                </c:pt>
                <c:pt idx="12">
                  <c:v>1366.1400146484375</c:v>
                </c:pt>
                <c:pt idx="13">
                  <c:v>1364.5999755859375</c:v>
                </c:pt>
                <c:pt idx="14">
                  <c:v>1364.800048828125</c:v>
                </c:pt>
                <c:pt idx="15">
                  <c:v>1364.010009765625</c:v>
                </c:pt>
                <c:pt idx="16">
                  <c:v>1363.469970703125</c:v>
                </c:pt>
                <c:pt idx="17">
                  <c:v>1364.72998046875</c:v>
                </c:pt>
                <c:pt idx="18">
                  <c:v>1364.6500244140625</c:v>
                </c:pt>
                <c:pt idx="19">
                  <c:v>1364.8499755859375</c:v>
                </c:pt>
                <c:pt idx="20">
                  <c:v>1365.22998046875</c:v>
                </c:pt>
                <c:pt idx="21">
                  <c:v>1364.3199462890625</c:v>
                </c:pt>
                <c:pt idx="22">
                  <c:v>1364.8699951171875</c:v>
                </c:pt>
                <c:pt idx="23">
                  <c:v>1364.780029296875</c:v>
                </c:pt>
                <c:pt idx="24">
                  <c:v>1363.8299560546875</c:v>
                </c:pt>
                <c:pt idx="25">
                  <c:v>1363.530029296875</c:v>
                </c:pt>
                <c:pt idx="26">
                  <c:v>1361.9200439453125</c:v>
                </c:pt>
                <c:pt idx="27">
                  <c:v>1361.1700439453125</c:v>
                </c:pt>
                <c:pt idx="28">
                  <c:v>1360.68994140625</c:v>
                </c:pt>
                <c:pt idx="29">
                  <c:v>1360.800048828125</c:v>
                </c:pt>
                <c:pt idx="30">
                  <c:v>1360.18994140625</c:v>
                </c:pt>
                <c:pt idx="31">
                  <c:v>1359.0699462890625</c:v>
                </c:pt>
                <c:pt idx="32">
                  <c:v>1359.2900390625</c:v>
                </c:pt>
                <c:pt idx="33">
                  <c:v>1361.31005859375</c:v>
                </c:pt>
                <c:pt idx="34">
                  <c:v>1360.5</c:v>
                </c:pt>
                <c:pt idx="35">
                  <c:v>1359.8599853515625</c:v>
                </c:pt>
                <c:pt idx="36">
                  <c:v>1360.3199462890625</c:v>
                </c:pt>
                <c:pt idx="37">
                  <c:v>1359.02001953125</c:v>
                </c:pt>
                <c:pt idx="38">
                  <c:v>1359.06005859375</c:v>
                </c:pt>
                <c:pt idx="39">
                  <c:v>1360.0400390625</c:v>
                </c:pt>
                <c:pt idx="40">
                  <c:v>1360.1099853515625</c:v>
                </c:pt>
                <c:pt idx="41">
                  <c:v>1360.5799560546875</c:v>
                </c:pt>
                <c:pt idx="42">
                  <c:v>1359.5</c:v>
                </c:pt>
                <c:pt idx="43">
                  <c:v>1359.530029296875</c:v>
                </c:pt>
                <c:pt idx="44">
                  <c:v>1358.300048828125</c:v>
                </c:pt>
                <c:pt idx="45">
                  <c:v>1357.1500244140625</c:v>
                </c:pt>
                <c:pt idx="46">
                  <c:v>1358.449951171875</c:v>
                </c:pt>
                <c:pt idx="47">
                  <c:v>1361.489990234375</c:v>
                </c:pt>
                <c:pt idx="48">
                  <c:v>1361.97998046875</c:v>
                </c:pt>
                <c:pt idx="49">
                  <c:v>1362.0999755859375</c:v>
                </c:pt>
                <c:pt idx="50">
                  <c:v>1358.8900146484375</c:v>
                </c:pt>
                <c:pt idx="51">
                  <c:v>1360.56005859375</c:v>
                </c:pt>
                <c:pt idx="52">
                  <c:v>1360.56005859375</c:v>
                </c:pt>
                <c:pt idx="53">
                  <c:v>1360.56005859375</c:v>
                </c:pt>
              </c:numCache>
            </c:numRef>
          </c:val>
          <c:smooth val="0"/>
          <c:extLst xmlns:c15="http://schemas.microsoft.com/office/drawing/2012/chart">
            <c:ext xmlns:c16="http://schemas.microsoft.com/office/drawing/2014/chart" uri="{C3380CC4-5D6E-409C-BE32-E72D297353CC}">
              <c16:uniqueId val="{00000002-EB0E-4951-AFD9-9FDD9E36A2EA}"/>
            </c:ext>
          </c:extLst>
        </c:ser>
        <c:dLbls>
          <c:showLegendKey val="0"/>
          <c:showVal val="0"/>
          <c:showCatName val="0"/>
          <c:showSerName val="0"/>
          <c:showPercent val="0"/>
          <c:showBubbleSize val="0"/>
        </c:dLbls>
        <c:marker val="1"/>
        <c:smooth val="0"/>
        <c:axId val="750545264"/>
        <c:axId val="75054622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05462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0545264"/>
        <c:crosses val="max"/>
        <c:crossBetween val="between"/>
      </c:valAx>
      <c:dateAx>
        <c:axId val="750545264"/>
        <c:scaling>
          <c:orientation val="minMax"/>
        </c:scaling>
        <c:delete val="1"/>
        <c:axPos val="b"/>
        <c:numFmt formatCode="m/d/yyyy\ h:mm" sourceLinked="1"/>
        <c:majorTickMark val="out"/>
        <c:minorTickMark val="none"/>
        <c:tickLblPos val="nextTo"/>
        <c:crossAx val="750546224"/>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32-4ABB-91F4-30B9714525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32-4ABB-91F4-30B9714525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E32-4ABB-91F4-30B9714525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E32-4ABB-91F4-30B9714525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E32-4ABB-91F4-30B9714525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E32-4ABB-91F4-30B97145259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E32-4ABB-91F4-30B97145259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E32-4ABB-91F4-30B97145259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E32-4ABB-91F4-30B97145259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2E32-4ABB-91F4-30B971452590}"/>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E32-4ABB-91F4-30B971452590}"/>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E32-4ABB-91F4-30B971452590}"/>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E32-4ABB-91F4-30B971452590}"/>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E32-4ABB-91F4-30B971452590}"/>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E32-4ABB-91F4-30B971452590}"/>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2E32-4ABB-91F4-30B971452590}"/>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E32-4ABB-91F4-30B971452590}"/>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2E32-4ABB-91F4-30B971452590}"/>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2E32-4ABB-91F4-30B971452590}"/>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2E32-4ABB-91F4-30B971452590}"/>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'9h'!$B$49:$B$58</c:f>
              <c:strCache>
                <c:ptCount val="6"/>
                <c:pt idx="0">
                  <c:v>VCI</c:v>
                </c:pt>
                <c:pt idx="1">
                  <c:v>CTG</c:v>
                </c:pt>
                <c:pt idx="2">
                  <c:v>C4G</c:v>
                </c:pt>
                <c:pt idx="3">
                  <c:v>SBT</c:v>
                </c:pt>
                <c:pt idx="4">
                  <c:v>GEX</c:v>
                </c:pt>
                <c:pt idx="5">
                  <c:v>VHC</c:v>
                </c:pt>
              </c:strCache>
            </c:strRef>
          </c:cat>
          <c:val>
            <c:numRef>
              <c:f>'9h'!$G$49:$G$58</c:f>
              <c:numCache>
                <c:formatCode>0%</c:formatCode>
                <c:ptCount val="10"/>
                <c:pt idx="0">
                  <c:v>0.2</c:v>
                </c:pt>
                <c:pt idx="1">
                  <c:v>0.2</c:v>
                </c:pt>
                <c:pt idx="2">
                  <c:v>0.2</c:v>
                </c:pt>
                <c:pt idx="3">
                  <c:v>0.1</c:v>
                </c:pt>
                <c:pt idx="4">
                  <c:v>0.1</c:v>
                </c:pt>
                <c:pt idx="5">
                  <c:v>0.2</c:v>
                </c:pt>
              </c:numCache>
            </c:numRef>
          </c:val>
          <c:extLst>
            <c:ext xmlns:c16="http://schemas.microsoft.com/office/drawing/2014/chart" uri="{C3380CC4-5D6E-409C-BE32-E72D297353CC}">
              <c16:uniqueId val="{00000014-2E32-4ABB-91F4-30B9714525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data_13!$O$1</c:f>
              <c:strCache>
                <c:ptCount val="1"/>
                <c:pt idx="0">
                  <c:v>VN30F1M_vol</c:v>
                </c:pt>
              </c:strCache>
            </c:strRef>
          </c:tx>
          <c:spPr>
            <a:solidFill>
              <a:schemeClr val="accent1">
                <a:alpha val="50000"/>
              </a:schemeClr>
            </a:solidFill>
            <a:ln>
              <a:noFill/>
            </a:ln>
            <a:effectLst/>
          </c:spPr>
          <c:invertIfNegative val="0"/>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data_13!$O$2:$O$55</c:f>
              <c:numCache>
                <c:formatCode>General</c:formatCode>
                <c:ptCount val="54"/>
                <c:pt idx="0">
                  <c:v>4865</c:v>
                </c:pt>
                <c:pt idx="1">
                  <c:v>2903</c:v>
                </c:pt>
                <c:pt idx="2">
                  <c:v>2306</c:v>
                </c:pt>
                <c:pt idx="3">
                  <c:v>3970</c:v>
                </c:pt>
                <c:pt idx="4">
                  <c:v>2020</c:v>
                </c:pt>
                <c:pt idx="5">
                  <c:v>3634</c:v>
                </c:pt>
                <c:pt idx="6">
                  <c:v>2677</c:v>
                </c:pt>
                <c:pt idx="7">
                  <c:v>1083</c:v>
                </c:pt>
                <c:pt idx="8">
                  <c:v>2267</c:v>
                </c:pt>
                <c:pt idx="9">
                  <c:v>4040</c:v>
                </c:pt>
                <c:pt idx="10">
                  <c:v>2783</c:v>
                </c:pt>
                <c:pt idx="11">
                  <c:v>3832</c:v>
                </c:pt>
                <c:pt idx="12">
                  <c:v>4778</c:v>
                </c:pt>
                <c:pt idx="13">
                  <c:v>2228</c:v>
                </c:pt>
                <c:pt idx="14">
                  <c:v>1392</c:v>
                </c:pt>
                <c:pt idx="15">
                  <c:v>1597</c:v>
                </c:pt>
                <c:pt idx="16">
                  <c:v>2765</c:v>
                </c:pt>
                <c:pt idx="17">
                  <c:v>2386</c:v>
                </c:pt>
                <c:pt idx="18">
                  <c:v>2594</c:v>
                </c:pt>
                <c:pt idx="19">
                  <c:v>1586</c:v>
                </c:pt>
                <c:pt idx="20">
                  <c:v>1473</c:v>
                </c:pt>
                <c:pt idx="21">
                  <c:v>1067</c:v>
                </c:pt>
                <c:pt idx="22">
                  <c:v>1693</c:v>
                </c:pt>
                <c:pt idx="23">
                  <c:v>2745</c:v>
                </c:pt>
                <c:pt idx="24">
                  <c:v>2607</c:v>
                </c:pt>
                <c:pt idx="25">
                  <c:v>3173</c:v>
                </c:pt>
                <c:pt idx="26">
                  <c:v>6078</c:v>
                </c:pt>
                <c:pt idx="27">
                  <c:v>3109</c:v>
                </c:pt>
                <c:pt idx="28">
                  <c:v>1669</c:v>
                </c:pt>
                <c:pt idx="29">
                  <c:v>3409</c:v>
                </c:pt>
                <c:pt idx="30">
                  <c:v>3226</c:v>
                </c:pt>
                <c:pt idx="31">
                  <c:v>2179</c:v>
                </c:pt>
                <c:pt idx="32">
                  <c:v>3425</c:v>
                </c:pt>
                <c:pt idx="33">
                  <c:v>2520</c:v>
                </c:pt>
                <c:pt idx="34">
                  <c:v>1992</c:v>
                </c:pt>
                <c:pt idx="35">
                  <c:v>2250</c:v>
                </c:pt>
                <c:pt idx="36">
                  <c:v>2201</c:v>
                </c:pt>
                <c:pt idx="37">
                  <c:v>1829</c:v>
                </c:pt>
                <c:pt idx="38">
                  <c:v>3036</c:v>
                </c:pt>
                <c:pt idx="39">
                  <c:v>3753</c:v>
                </c:pt>
                <c:pt idx="40">
                  <c:v>3210</c:v>
                </c:pt>
                <c:pt idx="41">
                  <c:v>6069</c:v>
                </c:pt>
                <c:pt idx="42">
                  <c:v>5199</c:v>
                </c:pt>
                <c:pt idx="43">
                  <c:v>3260</c:v>
                </c:pt>
                <c:pt idx="44">
                  <c:v>6635</c:v>
                </c:pt>
                <c:pt idx="45">
                  <c:v>6708</c:v>
                </c:pt>
                <c:pt idx="46">
                  <c:v>7025</c:v>
                </c:pt>
                <c:pt idx="47">
                  <c:v>4896</c:v>
                </c:pt>
                <c:pt idx="48">
                  <c:v>180</c:v>
                </c:pt>
                <c:pt idx="49">
                  <c:v>0</c:v>
                </c:pt>
                <c:pt idx="50">
                  <c:v>0</c:v>
                </c:pt>
                <c:pt idx="51">
                  <c:v>4885</c:v>
                </c:pt>
                <c:pt idx="52">
                  <c:v>0</c:v>
                </c:pt>
                <c:pt idx="53">
                  <c:v>0</c:v>
                </c:pt>
              </c:numCache>
            </c:numRef>
          </c:val>
          <c:extLst xmlns:c15="http://schemas.microsoft.com/office/drawing/2012/chart">
            <c:ext xmlns:c16="http://schemas.microsoft.com/office/drawing/2014/chart" uri="{C3380CC4-5D6E-409C-BE32-E72D297353CC}">
              <c16:uniqueId val="{00000003-47B9-42DF-8955-A0466C23D2E7}"/>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data_13!$N$1</c:f>
              <c:strCache>
                <c:ptCount val="1"/>
                <c:pt idx="0">
                  <c:v>VN30F1M_close</c:v>
                </c:pt>
              </c:strCache>
            </c:strRef>
          </c:tx>
          <c:spPr>
            <a:ln w="28575" cap="rnd">
              <a:solidFill>
                <a:schemeClr val="accent2"/>
              </a:solidFill>
              <a:round/>
            </a:ln>
            <a:effectLst/>
          </c:spPr>
          <c:marker>
            <c:symbol val="none"/>
          </c:marker>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data_13!$N$2:$N$55</c:f>
              <c:numCache>
                <c:formatCode>General</c:formatCode>
                <c:ptCount val="54"/>
                <c:pt idx="0">
                  <c:v>1367</c:v>
                </c:pt>
                <c:pt idx="1">
                  <c:v>1366</c:v>
                </c:pt>
                <c:pt idx="2">
                  <c:v>1364.9000244140625</c:v>
                </c:pt>
                <c:pt idx="3">
                  <c:v>1365.699951171875</c:v>
                </c:pt>
                <c:pt idx="4">
                  <c:v>1365.800048828125</c:v>
                </c:pt>
                <c:pt idx="5">
                  <c:v>1365.5</c:v>
                </c:pt>
                <c:pt idx="6">
                  <c:v>1365.800048828125</c:v>
                </c:pt>
                <c:pt idx="7">
                  <c:v>1365.800048828125</c:v>
                </c:pt>
                <c:pt idx="8">
                  <c:v>1366</c:v>
                </c:pt>
                <c:pt idx="9">
                  <c:v>1366.699951171875</c:v>
                </c:pt>
                <c:pt idx="10">
                  <c:v>1365.300048828125</c:v>
                </c:pt>
                <c:pt idx="11">
                  <c:v>1364.800048828125</c:v>
                </c:pt>
                <c:pt idx="12">
                  <c:v>1363.5999755859375</c:v>
                </c:pt>
                <c:pt idx="13">
                  <c:v>1363.4000244140625</c:v>
                </c:pt>
                <c:pt idx="14">
                  <c:v>1363.699951171875</c:v>
                </c:pt>
                <c:pt idx="15">
                  <c:v>1363.300048828125</c:v>
                </c:pt>
                <c:pt idx="16">
                  <c:v>1363</c:v>
                </c:pt>
                <c:pt idx="17">
                  <c:v>1364.0999755859375</c:v>
                </c:pt>
                <c:pt idx="18">
                  <c:v>1364.5999755859375</c:v>
                </c:pt>
                <c:pt idx="19">
                  <c:v>1364.5</c:v>
                </c:pt>
                <c:pt idx="20">
                  <c:v>1364.9000244140625</c:v>
                </c:pt>
                <c:pt idx="21">
                  <c:v>1364.5</c:v>
                </c:pt>
                <c:pt idx="22">
                  <c:v>1365.0999755859375</c:v>
                </c:pt>
                <c:pt idx="23">
                  <c:v>1364.4000244140625</c:v>
                </c:pt>
                <c:pt idx="24">
                  <c:v>1364</c:v>
                </c:pt>
                <c:pt idx="25">
                  <c:v>1363.9000244140625</c:v>
                </c:pt>
                <c:pt idx="26">
                  <c:v>1361.800048828125</c:v>
                </c:pt>
                <c:pt idx="27">
                  <c:v>1361.4000244140625</c:v>
                </c:pt>
                <c:pt idx="28">
                  <c:v>1362</c:v>
                </c:pt>
                <c:pt idx="29">
                  <c:v>1362</c:v>
                </c:pt>
                <c:pt idx="30">
                  <c:v>1360.5999755859375</c:v>
                </c:pt>
                <c:pt idx="31">
                  <c:v>1361</c:v>
                </c:pt>
                <c:pt idx="32">
                  <c:v>1361.199951171875</c:v>
                </c:pt>
                <c:pt idx="33">
                  <c:v>1362.5</c:v>
                </c:pt>
                <c:pt idx="34">
                  <c:v>1362.199951171875</c:v>
                </c:pt>
                <c:pt idx="35">
                  <c:v>1362</c:v>
                </c:pt>
                <c:pt idx="36">
                  <c:v>1361.300048828125</c:v>
                </c:pt>
                <c:pt idx="37">
                  <c:v>1361.4000244140625</c:v>
                </c:pt>
                <c:pt idx="38">
                  <c:v>1362.199951171875</c:v>
                </c:pt>
                <c:pt idx="39">
                  <c:v>1362.5</c:v>
                </c:pt>
                <c:pt idx="40">
                  <c:v>1362.5999755859375</c:v>
                </c:pt>
                <c:pt idx="41">
                  <c:v>1361.9000244140625</c:v>
                </c:pt>
                <c:pt idx="42">
                  <c:v>1360.199951171875</c:v>
                </c:pt>
                <c:pt idx="43">
                  <c:v>1359.5999755859375</c:v>
                </c:pt>
                <c:pt idx="44">
                  <c:v>1360</c:v>
                </c:pt>
                <c:pt idx="45">
                  <c:v>1358.4000244140625</c:v>
                </c:pt>
                <c:pt idx="46">
                  <c:v>1360.300048828125</c:v>
                </c:pt>
                <c:pt idx="47">
                  <c:v>1361</c:v>
                </c:pt>
                <c:pt idx="48">
                  <c:v>1362</c:v>
                </c:pt>
                <c:pt idx="49">
                  <c:v>1362</c:v>
                </c:pt>
                <c:pt idx="50">
                  <c:v>1362</c:v>
                </c:pt>
                <c:pt idx="51">
                  <c:v>1359.800048828125</c:v>
                </c:pt>
                <c:pt idx="52">
                  <c:v>1359.800048828125</c:v>
                </c:pt>
                <c:pt idx="53">
                  <c:v>1359.800048828125</c:v>
                </c:pt>
              </c:numCache>
            </c:numRef>
          </c:val>
          <c:smooth val="0"/>
          <c:extLst xmlns:c15="http://schemas.microsoft.com/office/drawing/2012/chart">
            <c:ext xmlns:c16="http://schemas.microsoft.com/office/drawing/2014/chart" uri="{C3380CC4-5D6E-409C-BE32-E72D297353CC}">
              <c16:uniqueId val="{00000002-47B9-42DF-8955-A0466C23D2E7}"/>
            </c:ext>
          </c:extLst>
        </c:ser>
        <c:dLbls>
          <c:showLegendKey val="0"/>
          <c:showVal val="0"/>
          <c:showCatName val="0"/>
          <c:showSerName val="0"/>
          <c:showPercent val="0"/>
          <c:showBubbleSize val="0"/>
        </c:dLbls>
        <c:marker val="1"/>
        <c:smooth val="0"/>
        <c:axId val="751264016"/>
        <c:axId val="7512539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1253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1264016"/>
        <c:crosses val="max"/>
        <c:crossBetween val="between"/>
      </c:valAx>
      <c:dateAx>
        <c:axId val="751264016"/>
        <c:scaling>
          <c:orientation val="minMax"/>
        </c:scaling>
        <c:delete val="1"/>
        <c:axPos val="b"/>
        <c:numFmt formatCode="m/d/yyyy\ h:mm" sourceLinked="1"/>
        <c:majorTickMark val="out"/>
        <c:minorTickMark val="none"/>
        <c:tickLblPos val="nextTo"/>
        <c:crossAx val="751253936"/>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Cache>
            </c:numRef>
          </c:val>
          <c:extLst>
            <c:ext xmlns:c16="http://schemas.microsoft.com/office/drawing/2014/chart" uri="{C3380CC4-5D6E-409C-BE32-E72D297353CC}">
              <c16:uniqueId val="{00000000-60E8-495D-BFF2-D850C0B8F0E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Cache>
                  </c:numRef>
                </c:val>
                <c:extLst>
                  <c:ext xmlns:c16="http://schemas.microsoft.com/office/drawing/2014/chart" uri="{C3380CC4-5D6E-409C-BE32-E72D297353CC}">
                    <c16:uniqueId val="{00000001-60E8-495D-BFF2-D850C0B8F0E1}"/>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[1]data_3!$B$1</c:f>
              <c:strCache>
                <c:ptCount val="1"/>
                <c:pt idx="0">
                  <c:v>count</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6F9-4196-88D6-1DC9AF08E8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6F9-4196-88D6-1DC9AF08E8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6F9-4196-88D6-1DC9AF08E888}"/>
              </c:ext>
            </c:extLst>
          </c:dPt>
          <c:dLbls>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300" b="1" i="0" u="none" strike="noStrike" kern="1200" cap="none" normalizeH="0" baseline="0">
                    <a:ln w="0">
                      <a:noFill/>
                    </a:ln>
                    <a:solidFill>
                      <a:schemeClr val="bg1"/>
                    </a:solidFill>
                    <a:latin typeface="+mn-lt"/>
                    <a:ea typeface="+mn-ea"/>
                    <a:cs typeface="+mn-cs"/>
                  </a:defRPr>
                </a:pPr>
                <a:endParaRPr lang="en-001"/>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[1]data_3!$A$2:$A$4</c:f>
              <c:strCache>
                <c:ptCount val="3"/>
                <c:pt idx="0">
                  <c:v>Tăng giá</c:v>
                </c:pt>
                <c:pt idx="1">
                  <c:v>Giảm giá</c:v>
                </c:pt>
                <c:pt idx="2">
                  <c:v>Không đổi</c:v>
                </c:pt>
              </c:strCache>
            </c:strRef>
          </c:cat>
          <c:val>
            <c:numRef>
              <c:f>[1]data_3!$B$2:$B$4</c:f>
              <c:numCache>
                <c:formatCode>General</c:formatCode>
                <c:ptCount val="3"/>
                <c:pt idx="0">
                  <c:v>165</c:v>
                </c:pt>
                <c:pt idx="1">
                  <c:v>116</c:v>
                </c:pt>
                <c:pt idx="2">
                  <c:v>51</c:v>
                </c:pt>
              </c:numCache>
            </c:numRef>
          </c:val>
          <c:extLst>
            <c:ext xmlns:c16="http://schemas.microsoft.com/office/drawing/2014/chart" uri="{C3380CC4-5D6E-409C-BE32-E72D297353CC}">
              <c16:uniqueId val="{00000006-D6F9-4196-88D6-1DC9AF08E8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data_13!$K$1</c:f>
              <c:strCache>
                <c:ptCount val="1"/>
                <c:pt idx="0">
                  <c:v>VNINDEX_vol</c:v>
                </c:pt>
              </c:strCache>
            </c:strRef>
          </c:tx>
          <c:spPr>
            <a:solidFill>
              <a:schemeClr val="accent1">
                <a:alpha val="50000"/>
              </a:schemeClr>
            </a:solidFill>
            <a:ln>
              <a:noFill/>
            </a:ln>
            <a:effectLst/>
          </c:spPr>
          <c:invertIfNegative val="0"/>
          <c:dPt>
            <c:idx val="39"/>
            <c:invertIfNegative val="0"/>
            <c:bubble3D val="0"/>
            <c:spPr>
              <a:solidFill>
                <a:schemeClr val="accent1">
                  <a:alpha val="50000"/>
                </a:schemeClr>
              </a:solidFill>
              <a:ln>
                <a:solidFill>
                  <a:schemeClr val="accent1"/>
                </a:solidFill>
              </a:ln>
              <a:effectLst/>
            </c:spPr>
            <c:extLst>
              <c:ext xmlns:c16="http://schemas.microsoft.com/office/drawing/2014/chart" uri="{C3380CC4-5D6E-409C-BE32-E72D297353CC}">
                <c16:uniqueId val="{00000001-F9CE-44FE-B9E4-FA3882CF8ECF}"/>
              </c:ext>
            </c:extLst>
          </c:dPt>
          <c:dPt>
            <c:idx val="44"/>
            <c:invertIfNegative val="0"/>
            <c:bubble3D val="0"/>
            <c:spPr>
              <a:solidFill>
                <a:schemeClr val="accent1">
                  <a:alpha val="50000"/>
                </a:schemeClr>
              </a:solidFill>
              <a:ln>
                <a:solidFill>
                  <a:schemeClr val="accent1">
                    <a:alpha val="48000"/>
                  </a:schemeClr>
                </a:solidFill>
              </a:ln>
              <a:effectLst/>
            </c:spPr>
            <c:extLst>
              <c:ext xmlns:c16="http://schemas.microsoft.com/office/drawing/2014/chart" uri="{C3380CC4-5D6E-409C-BE32-E72D297353CC}">
                <c16:uniqueId val="{00000000-F9CE-44FE-B9E4-FA3882CF8ECF}"/>
              </c:ext>
            </c:extLst>
          </c:dPt>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data_13!$K$2:$K$55</c:f>
              <c:numCache>
                <c:formatCode>General</c:formatCode>
                <c:ptCount val="54"/>
                <c:pt idx="0">
                  <c:v>0</c:v>
                </c:pt>
                <c:pt idx="1">
                  <c:v>0</c:v>
                </c:pt>
                <c:pt idx="2">
                  <c:v>0</c:v>
                </c:pt>
                <c:pt idx="3">
                  <c:v>37328300</c:v>
                </c:pt>
                <c:pt idx="4">
                  <c:v>28347700</c:v>
                </c:pt>
                <c:pt idx="5">
                  <c:v>27018700</c:v>
                </c:pt>
                <c:pt idx="6">
                  <c:v>25101500</c:v>
                </c:pt>
                <c:pt idx="7">
                  <c:v>19485200</c:v>
                </c:pt>
                <c:pt idx="8">
                  <c:v>22232000</c:v>
                </c:pt>
                <c:pt idx="9">
                  <c:v>22192900</c:v>
                </c:pt>
                <c:pt idx="10">
                  <c:v>15200300</c:v>
                </c:pt>
                <c:pt idx="11">
                  <c:v>16509400</c:v>
                </c:pt>
                <c:pt idx="12">
                  <c:v>18251000</c:v>
                </c:pt>
                <c:pt idx="13">
                  <c:v>17505000</c:v>
                </c:pt>
                <c:pt idx="14">
                  <c:v>16399000</c:v>
                </c:pt>
                <c:pt idx="15">
                  <c:v>11286300</c:v>
                </c:pt>
                <c:pt idx="16">
                  <c:v>12522300</c:v>
                </c:pt>
                <c:pt idx="17">
                  <c:v>13050300</c:v>
                </c:pt>
                <c:pt idx="18">
                  <c:v>19413400</c:v>
                </c:pt>
                <c:pt idx="19">
                  <c:v>15561700</c:v>
                </c:pt>
                <c:pt idx="20">
                  <c:v>13601700</c:v>
                </c:pt>
                <c:pt idx="21">
                  <c:v>20976900</c:v>
                </c:pt>
                <c:pt idx="22">
                  <c:v>17497400</c:v>
                </c:pt>
                <c:pt idx="23">
                  <c:v>19896500</c:v>
                </c:pt>
                <c:pt idx="24">
                  <c:v>17626400</c:v>
                </c:pt>
                <c:pt idx="25">
                  <c:v>13950000</c:v>
                </c:pt>
                <c:pt idx="26">
                  <c:v>15001400</c:v>
                </c:pt>
                <c:pt idx="27">
                  <c:v>15868100</c:v>
                </c:pt>
                <c:pt idx="28">
                  <c:v>13311800</c:v>
                </c:pt>
                <c:pt idx="29">
                  <c:v>9626400</c:v>
                </c:pt>
                <c:pt idx="30">
                  <c:v>22887900</c:v>
                </c:pt>
                <c:pt idx="31">
                  <c:v>13203000</c:v>
                </c:pt>
                <c:pt idx="32">
                  <c:v>15310200</c:v>
                </c:pt>
                <c:pt idx="33">
                  <c:v>15453900</c:v>
                </c:pt>
                <c:pt idx="34">
                  <c:v>17850400</c:v>
                </c:pt>
                <c:pt idx="35">
                  <c:v>14043800</c:v>
                </c:pt>
                <c:pt idx="36">
                  <c:v>11358900</c:v>
                </c:pt>
                <c:pt idx="37">
                  <c:v>17424600</c:v>
                </c:pt>
                <c:pt idx="38">
                  <c:v>17910600</c:v>
                </c:pt>
                <c:pt idx="39">
                  <c:v>13720000</c:v>
                </c:pt>
                <c:pt idx="40">
                  <c:v>16449000</c:v>
                </c:pt>
                <c:pt idx="41">
                  <c:v>15999000</c:v>
                </c:pt>
                <c:pt idx="42">
                  <c:v>20959100</c:v>
                </c:pt>
                <c:pt idx="43">
                  <c:v>14044700</c:v>
                </c:pt>
                <c:pt idx="44">
                  <c:v>23823100</c:v>
                </c:pt>
                <c:pt idx="45">
                  <c:v>26978200</c:v>
                </c:pt>
                <c:pt idx="46">
                  <c:v>27867400</c:v>
                </c:pt>
                <c:pt idx="47">
                  <c:v>31080326</c:v>
                </c:pt>
                <c:pt idx="48">
                  <c:v>3424000</c:v>
                </c:pt>
                <c:pt idx="49">
                  <c:v>7732500</c:v>
                </c:pt>
                <c:pt idx="50">
                  <c:v>6350000</c:v>
                </c:pt>
                <c:pt idx="51">
                  <c:v>37356500</c:v>
                </c:pt>
                <c:pt idx="52">
                  <c:v>1864800</c:v>
                </c:pt>
                <c:pt idx="53">
                  <c:v>0</c:v>
                </c:pt>
              </c:numCache>
            </c:numRef>
          </c:val>
          <c:extLst xmlns:c15="http://schemas.microsoft.com/office/drawing/2012/chart">
            <c:ext xmlns:c16="http://schemas.microsoft.com/office/drawing/2014/chart" uri="{C3380CC4-5D6E-409C-BE32-E72D297353CC}">
              <c16:uniqueId val="{00000003-49A5-46D5-A39B-BF11B0B0AA38}"/>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data_13!$J$1</c:f>
              <c:strCache>
                <c:ptCount val="1"/>
                <c:pt idx="0">
                  <c:v>VNINDEX_close</c:v>
                </c:pt>
              </c:strCache>
            </c:strRef>
          </c:tx>
          <c:spPr>
            <a:ln w="28575" cap="rnd">
              <a:solidFill>
                <a:schemeClr val="accent2"/>
              </a:solidFill>
              <a:round/>
            </a:ln>
            <a:effectLst/>
          </c:spPr>
          <c:marker>
            <c:symbol val="none"/>
          </c:marker>
          <c:cat>
            <c:numRef>
              <c:f>data_13!$A$2:$A$55</c:f>
              <c:numCache>
                <c:formatCode>m/d/yyyy\ h:mm</c:formatCode>
                <c:ptCount val="54"/>
                <c:pt idx="0">
                  <c:v>45713.375</c:v>
                </c:pt>
                <c:pt idx="1">
                  <c:v>45713.378472222219</c:v>
                </c:pt>
                <c:pt idx="2">
                  <c:v>45713.381944444445</c:v>
                </c:pt>
                <c:pt idx="3">
                  <c:v>45713.385416666664</c:v>
                </c:pt>
                <c:pt idx="4">
                  <c:v>45713.388888888891</c:v>
                </c:pt>
                <c:pt idx="5">
                  <c:v>45713.392361111109</c:v>
                </c:pt>
                <c:pt idx="6">
                  <c:v>45713.395833333336</c:v>
                </c:pt>
                <c:pt idx="7">
                  <c:v>45713.399305555555</c:v>
                </c:pt>
                <c:pt idx="8">
                  <c:v>45713.402777777781</c:v>
                </c:pt>
                <c:pt idx="9">
                  <c:v>45713.40625</c:v>
                </c:pt>
                <c:pt idx="10">
                  <c:v>45713.409722222219</c:v>
                </c:pt>
                <c:pt idx="11">
                  <c:v>45713.413194444445</c:v>
                </c:pt>
                <c:pt idx="12">
                  <c:v>45713.416666666664</c:v>
                </c:pt>
                <c:pt idx="13">
                  <c:v>45713.420138888891</c:v>
                </c:pt>
                <c:pt idx="14">
                  <c:v>45713.423611111109</c:v>
                </c:pt>
                <c:pt idx="15">
                  <c:v>45713.427083333336</c:v>
                </c:pt>
                <c:pt idx="16">
                  <c:v>45713.430555555555</c:v>
                </c:pt>
                <c:pt idx="17">
                  <c:v>45713.434027777781</c:v>
                </c:pt>
                <c:pt idx="18">
                  <c:v>45713.4375</c:v>
                </c:pt>
                <c:pt idx="19">
                  <c:v>45713.440972222219</c:v>
                </c:pt>
                <c:pt idx="20">
                  <c:v>45713.444444444445</c:v>
                </c:pt>
                <c:pt idx="21">
                  <c:v>45713.447916666664</c:v>
                </c:pt>
                <c:pt idx="22">
                  <c:v>45713.451388888891</c:v>
                </c:pt>
                <c:pt idx="23">
                  <c:v>45713.454861111109</c:v>
                </c:pt>
                <c:pt idx="24">
                  <c:v>45713.458333333336</c:v>
                </c:pt>
                <c:pt idx="25">
                  <c:v>45713.461805555555</c:v>
                </c:pt>
                <c:pt idx="26">
                  <c:v>45713.465277777781</c:v>
                </c:pt>
                <c:pt idx="27">
                  <c:v>45713.46875</c:v>
                </c:pt>
                <c:pt idx="28">
                  <c:v>45713.472222222219</c:v>
                </c:pt>
                <c:pt idx="29">
                  <c:v>45713.475694444445</c:v>
                </c:pt>
                <c:pt idx="30">
                  <c:v>45713.541666666664</c:v>
                </c:pt>
                <c:pt idx="31">
                  <c:v>45713.545138888891</c:v>
                </c:pt>
                <c:pt idx="32">
                  <c:v>45713.548611111109</c:v>
                </c:pt>
                <c:pt idx="33">
                  <c:v>45713.552083333336</c:v>
                </c:pt>
                <c:pt idx="34">
                  <c:v>45713.555555555555</c:v>
                </c:pt>
                <c:pt idx="35">
                  <c:v>45713.559027777781</c:v>
                </c:pt>
                <c:pt idx="36">
                  <c:v>45713.5625</c:v>
                </c:pt>
                <c:pt idx="37">
                  <c:v>45713.565972222219</c:v>
                </c:pt>
                <c:pt idx="38">
                  <c:v>45713.569444444445</c:v>
                </c:pt>
                <c:pt idx="39">
                  <c:v>45713.572916666664</c:v>
                </c:pt>
                <c:pt idx="40">
                  <c:v>45713.576388888891</c:v>
                </c:pt>
                <c:pt idx="41">
                  <c:v>45713.579861111109</c:v>
                </c:pt>
                <c:pt idx="42">
                  <c:v>45713.583333333336</c:v>
                </c:pt>
                <c:pt idx="43">
                  <c:v>45713.586805555555</c:v>
                </c:pt>
                <c:pt idx="44">
                  <c:v>45713.590277777781</c:v>
                </c:pt>
                <c:pt idx="45">
                  <c:v>45713.59375</c:v>
                </c:pt>
                <c:pt idx="46">
                  <c:v>45713.597222222219</c:v>
                </c:pt>
                <c:pt idx="47">
                  <c:v>45713.600694444445</c:v>
                </c:pt>
                <c:pt idx="48">
                  <c:v>45713.604166666664</c:v>
                </c:pt>
                <c:pt idx="49">
                  <c:v>45713.607638888891</c:v>
                </c:pt>
                <c:pt idx="50">
                  <c:v>45713.611111111109</c:v>
                </c:pt>
                <c:pt idx="51">
                  <c:v>45713.614583333336</c:v>
                </c:pt>
                <c:pt idx="52">
                  <c:v>45713.618055555555</c:v>
                </c:pt>
                <c:pt idx="53">
                  <c:v>45713.621527777781</c:v>
                </c:pt>
              </c:numCache>
            </c:numRef>
          </c:cat>
          <c:val>
            <c:numRef>
              <c:f>data_13!$J$2:$J$55</c:f>
              <c:numCache>
                <c:formatCode>General</c:formatCode>
                <c:ptCount val="54"/>
                <c:pt idx="0">
                  <c:v>1304.56005859375</c:v>
                </c:pt>
                <c:pt idx="1">
                  <c:v>1304.56005859375</c:v>
                </c:pt>
                <c:pt idx="2">
                  <c:v>1304.56005859375</c:v>
                </c:pt>
                <c:pt idx="3">
                  <c:v>1306.8599853515625</c:v>
                </c:pt>
                <c:pt idx="4">
                  <c:v>1309.0899658203125</c:v>
                </c:pt>
                <c:pt idx="5">
                  <c:v>1307.5400390625</c:v>
                </c:pt>
                <c:pt idx="6">
                  <c:v>1306.7900390625</c:v>
                </c:pt>
                <c:pt idx="7">
                  <c:v>1306.699951171875</c:v>
                </c:pt>
                <c:pt idx="8">
                  <c:v>1307.68994140625</c:v>
                </c:pt>
                <c:pt idx="9">
                  <c:v>1308.6300048828125</c:v>
                </c:pt>
                <c:pt idx="10">
                  <c:v>1307.9100341796875</c:v>
                </c:pt>
                <c:pt idx="11">
                  <c:v>1307.7900390625</c:v>
                </c:pt>
                <c:pt idx="12">
                  <c:v>1306.8499755859375</c:v>
                </c:pt>
                <c:pt idx="13">
                  <c:v>1305.8800048828125</c:v>
                </c:pt>
                <c:pt idx="14">
                  <c:v>1305.75</c:v>
                </c:pt>
                <c:pt idx="15">
                  <c:v>1305.4100341796875</c:v>
                </c:pt>
                <c:pt idx="16">
                  <c:v>1305.0799560546875</c:v>
                </c:pt>
                <c:pt idx="17">
                  <c:v>1305.489990234375</c:v>
                </c:pt>
                <c:pt idx="18">
                  <c:v>1306.1700439453125</c:v>
                </c:pt>
                <c:pt idx="19">
                  <c:v>1305.969970703125</c:v>
                </c:pt>
                <c:pt idx="20">
                  <c:v>1306.52001953125</c:v>
                </c:pt>
                <c:pt idx="21">
                  <c:v>1306.0799560546875</c:v>
                </c:pt>
                <c:pt idx="22">
                  <c:v>1306.1300048828125</c:v>
                </c:pt>
                <c:pt idx="23">
                  <c:v>1306.1800537109375</c:v>
                </c:pt>
                <c:pt idx="24">
                  <c:v>1305.699951171875</c:v>
                </c:pt>
                <c:pt idx="25">
                  <c:v>1305.0400390625</c:v>
                </c:pt>
                <c:pt idx="26">
                  <c:v>1304.1300048828125</c:v>
                </c:pt>
                <c:pt idx="27">
                  <c:v>1303.0899658203125</c:v>
                </c:pt>
                <c:pt idx="28">
                  <c:v>1302.300048828125</c:v>
                </c:pt>
                <c:pt idx="29">
                  <c:v>1302.719970703125</c:v>
                </c:pt>
                <c:pt idx="30">
                  <c:v>1302.22998046875</c:v>
                </c:pt>
                <c:pt idx="31">
                  <c:v>1301.030029296875</c:v>
                </c:pt>
                <c:pt idx="32">
                  <c:v>1301.449951171875</c:v>
                </c:pt>
                <c:pt idx="33">
                  <c:v>1303.550048828125</c:v>
                </c:pt>
                <c:pt idx="34">
                  <c:v>1303.22998046875</c:v>
                </c:pt>
                <c:pt idx="35">
                  <c:v>1302.4599609375</c:v>
                </c:pt>
                <c:pt idx="36">
                  <c:v>1302</c:v>
                </c:pt>
                <c:pt idx="37">
                  <c:v>1301.719970703125</c:v>
                </c:pt>
                <c:pt idx="38">
                  <c:v>1301.3800048828125</c:v>
                </c:pt>
                <c:pt idx="39">
                  <c:v>1301.5</c:v>
                </c:pt>
                <c:pt idx="40">
                  <c:v>1301.93994140625</c:v>
                </c:pt>
                <c:pt idx="41">
                  <c:v>1302.1400146484375</c:v>
                </c:pt>
                <c:pt idx="42">
                  <c:v>1301.3699951171875</c:v>
                </c:pt>
                <c:pt idx="43">
                  <c:v>1300.9000244140625</c:v>
                </c:pt>
                <c:pt idx="44">
                  <c:v>1300.06005859375</c:v>
                </c:pt>
                <c:pt idx="45">
                  <c:v>1299.1400146484375</c:v>
                </c:pt>
                <c:pt idx="46">
                  <c:v>1300.1300048828125</c:v>
                </c:pt>
                <c:pt idx="47">
                  <c:v>1303.300048828125</c:v>
                </c:pt>
                <c:pt idx="48">
                  <c:v>1304.219970703125</c:v>
                </c:pt>
                <c:pt idx="49">
                  <c:v>1304.1800537109375</c:v>
                </c:pt>
                <c:pt idx="50">
                  <c:v>1304.1800537109375</c:v>
                </c:pt>
                <c:pt idx="51">
                  <c:v>1303.1600341796875</c:v>
                </c:pt>
                <c:pt idx="52">
                  <c:v>1303.1600341796875</c:v>
                </c:pt>
                <c:pt idx="53">
                  <c:v>1303.1600341796875</c:v>
                </c:pt>
              </c:numCache>
            </c:numRef>
          </c:val>
          <c:smooth val="0"/>
          <c:extLst xmlns:c15="http://schemas.microsoft.com/office/drawing/2012/chart">
            <c:ext xmlns:c16="http://schemas.microsoft.com/office/drawing/2014/chart" uri="{C3380CC4-5D6E-409C-BE32-E72D297353CC}">
              <c16:uniqueId val="{00000002-49A5-46D5-A39B-BF11B0B0AA38}"/>
            </c:ext>
          </c:extLst>
        </c:ser>
        <c:dLbls>
          <c:showLegendKey val="0"/>
          <c:showVal val="0"/>
          <c:showCatName val="0"/>
          <c:showSerName val="0"/>
          <c:showPercent val="0"/>
          <c:showBubbleSize val="0"/>
        </c:dLbls>
        <c:marker val="1"/>
        <c:smooth val="0"/>
        <c:axId val="808085712"/>
        <c:axId val="8070587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max val="1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69839"/>
        <c:crosses val="autoZero"/>
        <c:crossBetween val="between"/>
      </c:valAx>
      <c:valAx>
        <c:axId val="8070587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808085712"/>
        <c:crosses val="max"/>
        <c:crossBetween val="between"/>
      </c:valAx>
      <c:dateAx>
        <c:axId val="808085712"/>
        <c:scaling>
          <c:orientation val="minMax"/>
        </c:scaling>
        <c:delete val="1"/>
        <c:axPos val="b"/>
        <c:numFmt formatCode="m/d/yyyy\ h:mm" sourceLinked="1"/>
        <c:majorTickMark val="out"/>
        <c:minorTickMark val="none"/>
        <c:tickLblPos val="nextTo"/>
        <c:crossAx val="807058736"/>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en-001"/>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0.33539103304004597</c:v>
                </c:pt>
                <c:pt idx="1">
                  <c:v>1.3273505239137053</c:v>
                </c:pt>
                <c:pt idx="2">
                  <c:v>0.39610867213037337</c:v>
                </c:pt>
                <c:pt idx="3">
                  <c:v>-0.59899619262526971</c:v>
                </c:pt>
                <c:pt idx="4">
                  <c:v>15.903346436986476</c:v>
                </c:pt>
                <c:pt idx="5">
                  <c:v>0.32890384025610853</c:v>
                </c:pt>
                <c:pt idx="6">
                  <c:v>0.47222884274692101</c:v>
                </c:pt>
                <c:pt idx="7">
                  <c:v>-1.242552293485288</c:v>
                </c:pt>
                <c:pt idx="8">
                  <c:v>0.34124343310883859</c:v>
                </c:pt>
                <c:pt idx="9">
                  <c:v>1.6792149062537527E-2</c:v>
                </c:pt>
                <c:pt idx="10">
                  <c:v>0.21271537801824408</c:v>
                </c:pt>
                <c:pt idx="11">
                  <c:v>-3.0192328586028834E-2</c:v>
                </c:pt>
                <c:pt idx="12">
                  <c:v>0.39337982165698065</c:v>
                </c:pt>
                <c:pt idx="13">
                  <c:v>0.71063629474571621</c:v>
                </c:pt>
                <c:pt idx="14">
                  <c:v>0.28380057198306435</c:v>
                </c:pt>
                <c:pt idx="15">
                  <c:v>0.74849936301982345</c:v>
                </c:pt>
                <c:pt idx="16">
                  <c:v>-1.9352959879775505E-2</c:v>
                </c:pt>
                <c:pt idx="17">
                  <c:v>1.1456625476654081</c:v>
                </c:pt>
                <c:pt idx="18">
                  <c:v>0.59962178354191142</c:v>
                </c:pt>
                <c:pt idx="19">
                  <c:v>5.0528244907438825E-2</c:v>
                </c:pt>
                <c:pt idx="20">
                  <c:v>-6.9915812054985923E-3</c:v>
                </c:pt>
                <c:pt idx="21">
                  <c:v>-0.28533205908516324</c:v>
                </c:pt>
                <c:pt idx="22">
                  <c:v>0.10486964884002933</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96B-497E-A169-D7FAA9D9C55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0.57355223217325546</c:v>
                      </c:pt>
                      <c:pt idx="1">
                        <c:v>1.322489245090114</c:v>
                      </c:pt>
                      <c:pt idx="2">
                        <c:v>0.92292697525588718</c:v>
                      </c:pt>
                      <c:pt idx="3">
                        <c:v>1.7734310633434063</c:v>
                      </c:pt>
                      <c:pt idx="4">
                        <c:v>2.4066183030671033</c:v>
                      </c:pt>
                      <c:pt idx="5">
                        <c:v>1.7481789193458737</c:v>
                      </c:pt>
                      <c:pt idx="6">
                        <c:v>1.000386916164371</c:v>
                      </c:pt>
                      <c:pt idx="7">
                        <c:v>1.1655100453181533</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1.3531266889584435</c:v>
                      </c:pt>
                      <c:pt idx="16">
                        <c:v>0.86993374927253631</c:v>
                      </c:pt>
                      <c:pt idx="17">
                        <c:v>1.477776290102448</c:v>
                      </c:pt>
                      <c:pt idx="18">
                        <c:v>1.008650550501389</c:v>
                      </c:pt>
                      <c:pt idx="19">
                        <c:v>1.0740113202450674</c:v>
                      </c:pt>
                      <c:pt idx="20">
                        <c:v>0.94032925161206282</c:v>
                      </c:pt>
                      <c:pt idx="21">
                        <c:v>0.92076456167490395</c:v>
                      </c:pt>
                      <c:pt idx="22">
                        <c:v>1.0155173929607597</c:v>
                      </c:pt>
                    </c:numCache>
                  </c:numRef>
                </c:val>
                <c:extLst>
                  <c:ext xmlns:c16="http://schemas.microsoft.com/office/drawing/2014/chart" uri="{C3380CC4-5D6E-409C-BE32-E72D297353CC}">
                    <c16:uniqueId val="{00000001-996B-497E-A169-D7FAA9D9C551}"/>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56462065491072E-2"/>
          <c:y val="0.38820841760880603"/>
          <c:w val="0.96128707586901785"/>
          <c:h val="4.7064741907261592E-2"/>
        </c:manualLayout>
      </c:layout>
      <c:barChart>
        <c:barDir val="col"/>
        <c:grouping val="clustered"/>
        <c:varyColors val="0"/>
        <c:ser>
          <c:idx val="1"/>
          <c:order val="1"/>
          <c:spPr>
            <a:noFill/>
            <a:ln>
              <a:noFill/>
            </a:ln>
            <a:effectLst/>
          </c:spPr>
          <c:invertIfNegative val="1"/>
          <c:cat>
            <c:strRef>
              <c:f>[1]data_4!$A$30:$A$33</c:f>
              <c:strCache>
                <c:ptCount val="4"/>
                <c:pt idx="0">
                  <c:v>LARGECAP</c:v>
                </c:pt>
                <c:pt idx="1">
                  <c:v>MIDCAP</c:v>
                </c:pt>
                <c:pt idx="2">
                  <c:v>SMALLCAP</c:v>
                </c:pt>
                <c:pt idx="3">
                  <c:v>PENNY</c:v>
                </c:pt>
              </c:strCache>
            </c:strRef>
          </c:cat>
          <c:val>
            <c:numRef>
              <c:f>[1]data_4!$C$30:$C$33</c:f>
              <c:numCache>
                <c:formatCode>General</c:formatCode>
                <c:ptCount val="4"/>
                <c:pt idx="0">
                  <c:v>3.8591981406698728E-2</c:v>
                </c:pt>
                <c:pt idx="1">
                  <c:v>0.75213046503291503</c:v>
                </c:pt>
                <c:pt idx="2">
                  <c:v>1.211592003350338</c:v>
                </c:pt>
                <c:pt idx="3">
                  <c:v>0.57632073457756328</c:v>
                </c:pt>
              </c:numCache>
            </c:numRef>
          </c:val>
          <c:extLst>
            <c:ext xmlns:c16="http://schemas.microsoft.com/office/drawing/2014/chart" uri="{C3380CC4-5D6E-409C-BE32-E72D297353CC}">
              <c16:uniqueId val="{00000000-A8EF-40C7-8DC3-04554355D061}"/>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[1]data_4!$A$30:$A$33</c15:sqref>
                        </c15:formulaRef>
                      </c:ext>
                    </c:extLst>
                    <c:strCache>
                      <c:ptCount val="4"/>
                      <c:pt idx="0">
                        <c:v>LARGECAP</c:v>
                      </c:pt>
                      <c:pt idx="1">
                        <c:v>MIDCAP</c:v>
                      </c:pt>
                      <c:pt idx="2">
                        <c:v>SMALLCAP</c:v>
                      </c:pt>
                      <c:pt idx="3">
                        <c:v>PENNY</c:v>
                      </c:pt>
                    </c:strCache>
                  </c:strRef>
                </c:cat>
                <c:val>
                  <c:numRef>
                    <c:extLst>
                      <c:ext uri="{02D57815-91ED-43cb-92C2-25804820EDAC}">
                        <c15:formulaRef>
                          <c15:sqref>[1]data_4!$B$30:$B$33</c15:sqref>
                        </c15:formulaRef>
                      </c:ext>
                    </c:extLst>
                    <c:numCache>
                      <c:formatCode>General</c:formatCode>
                      <c:ptCount val="4"/>
                      <c:pt idx="0">
                        <c:v>0.95754487518650444</c:v>
                      </c:pt>
                      <c:pt idx="1">
                        <c:v>1.205075498180737</c:v>
                      </c:pt>
                      <c:pt idx="2">
                        <c:v>1.203125182449772</c:v>
                      </c:pt>
                      <c:pt idx="3">
                        <c:v>0.88092772204625003</c:v>
                      </c:pt>
                    </c:numCache>
                  </c:numRef>
                </c:val>
                <c:extLst>
                  <c:ext xmlns:c16="http://schemas.microsoft.com/office/drawing/2014/chart" uri="{C3380CC4-5D6E-409C-BE32-E72D297353CC}">
                    <c16:uniqueId val="{00000001-A8EF-40C7-8DC3-04554355D061}"/>
                  </c:ext>
                </c:extLst>
              </c15:ser>
            </c15:filteredBarSeries>
          </c:ext>
        </c:extLst>
      </c:barChart>
      <c:catAx>
        <c:axId val="6205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33888193794678E-2"/>
          <c:y val="0.52716028884600419"/>
          <c:w val="0.96113222361241069"/>
          <c:h val="3.2099141790943211E-2"/>
        </c:manualLayout>
      </c:layout>
      <c:barChart>
        <c:barDir val="col"/>
        <c:grouping val="clustered"/>
        <c:varyColors val="0"/>
        <c:ser>
          <c:idx val="1"/>
          <c:order val="1"/>
          <c:spPr>
            <a:noFill/>
            <a:ln>
              <a:noFill/>
            </a:ln>
            <a:effectLst/>
          </c:spPr>
          <c:invertIfNegative val="1"/>
          <c:cat>
            <c:strRef>
              <c:f>[1]data_4!$A$26:$A$29</c:f>
              <c:strCache>
                <c:ptCount val="4"/>
                <c:pt idx="0">
                  <c:v>Hiệu suất A</c:v>
                </c:pt>
                <c:pt idx="1">
                  <c:v>Hiệu suất B</c:v>
                </c:pt>
                <c:pt idx="2">
                  <c:v>Hiệu suất C</c:v>
                </c:pt>
                <c:pt idx="3">
                  <c:v>Hiệu suất D</c:v>
                </c:pt>
              </c:strCache>
            </c:strRef>
          </c:cat>
          <c:val>
            <c:numRef>
              <c:f>[1]data_4!$C$26:$C$29</c:f>
              <c:numCache>
                <c:formatCode>General</c:formatCode>
                <c:ptCount val="4"/>
                <c:pt idx="0">
                  <c:v>1.8408075768561809</c:v>
                </c:pt>
                <c:pt idx="1">
                  <c:v>0.1520337070397518</c:v>
                </c:pt>
                <c:pt idx="2">
                  <c:v>0.73446618069369662</c:v>
                </c:pt>
                <c:pt idx="3">
                  <c:v>-8.5245514937658279E-2</c:v>
                </c:pt>
              </c:numCache>
            </c:numRef>
          </c:val>
          <c:extLst>
            <c:ext xmlns:c16="http://schemas.microsoft.com/office/drawing/2014/chart" uri="{C3380CC4-5D6E-409C-BE32-E72D297353CC}">
              <c16:uniqueId val="{00000000-00ED-4BBA-9BB7-6F058FA95DB7}"/>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[1]data_4!$B$26:$B$29</c15:sqref>
                        </c15:formulaRef>
                      </c:ext>
                    </c:extLst>
                    <c:numCache>
                      <c:formatCode>General</c:formatCode>
                      <c:ptCount val="4"/>
                      <c:pt idx="0">
                        <c:v>1.2869291812296391</c:v>
                      </c:pt>
                      <c:pt idx="1">
                        <c:v>0.97042337062227491</c:v>
                      </c:pt>
                      <c:pt idx="2">
                        <c:v>0.9661836605442492</c:v>
                      </c:pt>
                      <c:pt idx="3">
                        <c:v>0.9499108239981866</c:v>
                      </c:pt>
                    </c:numCache>
                  </c:numRef>
                </c:val>
                <c:extLst>
                  <c:ext xmlns:c16="http://schemas.microsoft.com/office/drawing/2014/chart" uri="{C3380CC4-5D6E-409C-BE32-E72D297353CC}">
                    <c16:uniqueId val="{00000001-00ED-4BBA-9BB7-6F058FA95DB7}"/>
                  </c:ext>
                </c:extLst>
              </c15:ser>
            </c15:filteredBarSeries>
          </c:ext>
        </c:extLst>
      </c:barChart>
      <c:catAx>
        <c:axId val="688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88683872"/>
        <c:crosses val="autoZero"/>
        <c:auto val="1"/>
        <c:lblAlgn val="ctr"/>
        <c:lblOffset val="100"/>
        <c:noMultiLvlLbl val="0"/>
      </c:catAx>
      <c:valAx>
        <c:axId val="688683872"/>
        <c:scaling>
          <c:orientation val="minMax"/>
        </c:scaling>
        <c:delete val="1"/>
        <c:axPos val="l"/>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Cache>
            </c:numRef>
          </c:val>
          <c:extLst>
            <c:ext xmlns:c16="http://schemas.microsoft.com/office/drawing/2014/chart" uri="{C3380CC4-5D6E-409C-BE32-E72D297353CC}">
              <c16:uniqueId val="{00000000-EA31-43F9-A6AE-40249E0536DA}"/>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Cache>
                  </c:numRef>
                </c:val>
                <c:extLst>
                  <c:ext xmlns:c16="http://schemas.microsoft.com/office/drawing/2014/chart" uri="{C3380CC4-5D6E-409C-BE32-E72D297353CC}">
                    <c16:uniqueId val="{00000001-EA31-43F9-A6AE-40249E0536DA}"/>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8.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0.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245633</xdr:colOff>
      <xdr:row>1</xdr:row>
      <xdr:rowOff>750448</xdr:rowOff>
    </xdr:to>
    <xdr:pic>
      <xdr:nvPicPr>
        <xdr:cNvPr id="3" name="Picture 2" descr="VietinBank Securities">
          <a:extLst>
            <a:ext uri="{FF2B5EF4-FFF2-40B4-BE49-F238E27FC236}">
              <a16:creationId xmlns:a16="http://schemas.microsoft.com/office/drawing/2014/main" id="{3B90E7E0-5917-419C-8DD5-408DA4A241D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4433"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557074</xdr:colOff>
      <xdr:row>1</xdr:row>
      <xdr:rowOff>747724</xdr:rowOff>
    </xdr:to>
    <xdr:pic>
      <xdr:nvPicPr>
        <xdr:cNvPr id="4" name="Picture 3" descr="VietinBank Securities">
          <a:extLst>
            <a:ext uri="{FF2B5EF4-FFF2-40B4-BE49-F238E27FC236}">
              <a16:creationId xmlns:a16="http://schemas.microsoft.com/office/drawing/2014/main" id="{C1D1CB1A-DE39-41E3-AF63-127AD3E398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97224"/>
          <a:ext cx="2090039" cy="7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5</xdr:col>
      <xdr:colOff>0</xdr:colOff>
      <xdr:row>37</xdr:row>
      <xdr:rowOff>3137</xdr:rowOff>
    </xdr:to>
    <xdr:pic>
      <xdr:nvPicPr>
        <xdr:cNvPr id="9" name="Picture 8">
          <a:extLst>
            <a:ext uri="{FF2B5EF4-FFF2-40B4-BE49-F238E27FC236}">
              <a16:creationId xmlns:a16="http://schemas.microsoft.com/office/drawing/2014/main" id="{D4BC62D6-CAAB-4210-891A-0B03D8A31CEF}"/>
            </a:ext>
          </a:extLst>
        </xdr:cNvPr>
        <xdr:cNvPicPr>
          <a:picLocks noChangeAspect="1"/>
        </xdr:cNvPicPr>
      </xdr:nvPicPr>
      <xdr:blipFill>
        <a:blip xmlns:r="http://schemas.openxmlformats.org/officeDocument/2006/relationships" r:embed="rId2"/>
        <a:stretch>
          <a:fillRect/>
        </a:stretch>
      </xdr:blipFill>
      <xdr:spPr>
        <a:xfrm>
          <a:off x="609600" y="10076329"/>
          <a:ext cx="5100918" cy="2662517"/>
        </a:xfrm>
        <a:prstGeom prst="rect">
          <a:avLst/>
        </a:prstGeom>
      </xdr:spPr>
    </xdr:pic>
    <xdr:clientData/>
  </xdr:twoCellAnchor>
  <xdr:twoCellAnchor editAs="oneCell">
    <xdr:from>
      <xdr:col>4</xdr:col>
      <xdr:colOff>0</xdr:colOff>
      <xdr:row>20</xdr:row>
      <xdr:rowOff>0</xdr:rowOff>
    </xdr:from>
    <xdr:to>
      <xdr:col>8</xdr:col>
      <xdr:colOff>0</xdr:colOff>
      <xdr:row>23</xdr:row>
      <xdr:rowOff>0</xdr:rowOff>
    </xdr:to>
    <xdr:pic>
      <xdr:nvPicPr>
        <xdr:cNvPr id="2" name="Picture 1">
          <a:extLst>
            <a:ext uri="{FF2B5EF4-FFF2-40B4-BE49-F238E27FC236}">
              <a16:creationId xmlns:a16="http://schemas.microsoft.com/office/drawing/2014/main" id="{53487C24-0734-4256-9ABB-F4C7DA9968B8}"/>
            </a:ext>
          </a:extLst>
        </xdr:cNvPr>
        <xdr:cNvPicPr>
          <a:picLocks noChangeAspect="1"/>
        </xdr:cNvPicPr>
      </xdr:nvPicPr>
      <xdr:blipFill>
        <a:blip xmlns:r="http://schemas.openxmlformats.org/officeDocument/2006/relationships" r:embed="rId3"/>
        <a:stretch>
          <a:fillRect/>
        </a:stretch>
      </xdr:blipFill>
      <xdr:spPr>
        <a:xfrm>
          <a:off x="4175760" y="4815840"/>
          <a:ext cx="6126480" cy="1539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71717</xdr:colOff>
      <xdr:row>30</xdr:row>
      <xdr:rowOff>24204</xdr:rowOff>
    </xdr:from>
    <xdr:to>
      <xdr:col>11</xdr:col>
      <xdr:colOff>824753</xdr:colOff>
      <xdr:row>42</xdr:row>
      <xdr:rowOff>68579</xdr:rowOff>
    </xdr:to>
    <xdr:graphicFrame macro="">
      <xdr:nvGraphicFramePr>
        <xdr:cNvPr id="5" name="Chart 4">
          <a:extLst>
            <a:ext uri="{FF2B5EF4-FFF2-40B4-BE49-F238E27FC236}">
              <a16:creationId xmlns:a16="http://schemas.microsoft.com/office/drawing/2014/main" id="{02F2F3C3-DA9A-4C1E-82DD-71B5C45E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46</xdr:row>
      <xdr:rowOff>15240</xdr:rowOff>
    </xdr:from>
    <xdr:to>
      <xdr:col>11</xdr:col>
      <xdr:colOff>860612</xdr:colOff>
      <xdr:row>58</xdr:row>
      <xdr:rowOff>45720</xdr:rowOff>
    </xdr:to>
    <xdr:graphicFrame macro="">
      <xdr:nvGraphicFramePr>
        <xdr:cNvPr id="6" name="Chart 5">
          <a:extLst>
            <a:ext uri="{FF2B5EF4-FFF2-40B4-BE49-F238E27FC236}">
              <a16:creationId xmlns:a16="http://schemas.microsoft.com/office/drawing/2014/main" id="{AB63CD06-6858-4150-BED0-F84E6F78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2</xdr:col>
      <xdr:colOff>1012115</xdr:colOff>
      <xdr:row>1</xdr:row>
      <xdr:rowOff>750448</xdr:rowOff>
    </xdr:to>
    <xdr:pic>
      <xdr:nvPicPr>
        <xdr:cNvPr id="7" name="Picture 6" descr="VietinBank Securities">
          <a:extLst>
            <a:ext uri="{FF2B5EF4-FFF2-40B4-BE49-F238E27FC236}">
              <a16:creationId xmlns:a16="http://schemas.microsoft.com/office/drawing/2014/main" id="{FC336969-3E4D-44B9-9C46-A6A83B63915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98120"/>
          <a:ext cx="208653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xdr:rowOff>
    </xdr:from>
    <xdr:to>
      <xdr:col>7</xdr:col>
      <xdr:colOff>0</xdr:colOff>
      <xdr:row>12</xdr:row>
      <xdr:rowOff>0</xdr:rowOff>
    </xdr:to>
    <xdr:pic>
      <xdr:nvPicPr>
        <xdr:cNvPr id="3" name="Picture 2">
          <a:extLst>
            <a:ext uri="{FF2B5EF4-FFF2-40B4-BE49-F238E27FC236}">
              <a16:creationId xmlns:a16="http://schemas.microsoft.com/office/drawing/2014/main" id="{E847AAD4-8650-45BF-B5FF-247C33DDFA11}"/>
            </a:ext>
          </a:extLst>
        </xdr:cNvPr>
        <xdr:cNvPicPr>
          <a:picLocks noChangeAspect="1"/>
        </xdr:cNvPicPr>
      </xdr:nvPicPr>
      <xdr:blipFill>
        <a:blip xmlns:r="http://schemas.openxmlformats.org/officeDocument/2006/relationships" r:embed="rId4"/>
        <a:stretch>
          <a:fillRect/>
        </a:stretch>
      </xdr:blipFill>
      <xdr:spPr>
        <a:xfrm>
          <a:off x="609600" y="2758441"/>
          <a:ext cx="6103620" cy="35128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497542</xdr:colOff>
      <xdr:row>29</xdr:row>
      <xdr:rowOff>1793403</xdr:rowOff>
    </xdr:from>
    <xdr:to>
      <xdr:col>14</xdr:col>
      <xdr:colOff>26894</xdr:colOff>
      <xdr:row>34</xdr:row>
      <xdr:rowOff>0</xdr:rowOff>
    </xdr:to>
    <xdr:graphicFrame macro="">
      <xdr:nvGraphicFramePr>
        <xdr:cNvPr id="10" name="Chart 9">
          <a:extLst>
            <a:ext uri="{FF2B5EF4-FFF2-40B4-BE49-F238E27FC236}">
              <a16:creationId xmlns:a16="http://schemas.microsoft.com/office/drawing/2014/main" id="{00EE2618-4724-49F9-B12A-7C03A2B1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7</xdr:col>
      <xdr:colOff>0</xdr:colOff>
      <xdr:row>26</xdr:row>
      <xdr:rowOff>0</xdr:rowOff>
    </xdr:to>
    <xdr:graphicFrame macro="">
      <xdr:nvGraphicFramePr>
        <xdr:cNvPr id="4" name="Chart 3">
          <a:extLst>
            <a:ext uri="{FF2B5EF4-FFF2-40B4-BE49-F238E27FC236}">
              <a16:creationId xmlns:a16="http://schemas.microsoft.com/office/drawing/2014/main" id="{88568C2F-7448-43DC-9F9C-3AA0DB18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3</xdr:col>
      <xdr:colOff>76071</xdr:colOff>
      <xdr:row>1</xdr:row>
      <xdr:rowOff>746358</xdr:rowOff>
    </xdr:to>
    <xdr:pic>
      <xdr:nvPicPr>
        <xdr:cNvPr id="6" name="Picture 5" descr="VietinBank Securities">
          <a:extLst>
            <a:ext uri="{FF2B5EF4-FFF2-40B4-BE49-F238E27FC236}">
              <a16:creationId xmlns:a16="http://schemas.microsoft.com/office/drawing/2014/main" id="{C5721DD5-2788-4EAE-951D-CB3C0A46C069}"/>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79294"/>
          <a:ext cx="2128989" cy="74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517071</xdr:colOff>
      <xdr:row>9</xdr:row>
      <xdr:rowOff>67234</xdr:rowOff>
    </xdr:from>
    <xdr:to>
      <xdr:col>8</xdr:col>
      <xdr:colOff>353785</xdr:colOff>
      <xdr:row>17</xdr:row>
      <xdr:rowOff>112058</xdr:rowOff>
    </xdr:to>
    <xdr:graphicFrame macro="">
      <xdr:nvGraphicFramePr>
        <xdr:cNvPr id="5" name="Chart 4">
          <a:extLst>
            <a:ext uri="{FF2B5EF4-FFF2-40B4-BE49-F238E27FC236}">
              <a16:creationId xmlns:a16="http://schemas.microsoft.com/office/drawing/2014/main" id="{604D098B-1ABF-4213-B33E-4573E58C9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515471</xdr:colOff>
      <xdr:row>29</xdr:row>
      <xdr:rowOff>0</xdr:rowOff>
    </xdr:from>
    <xdr:to>
      <xdr:col>14</xdr:col>
      <xdr:colOff>44823</xdr:colOff>
      <xdr:row>29</xdr:row>
      <xdr:rowOff>2196353</xdr:rowOff>
    </xdr:to>
    <xdr:graphicFrame macro="">
      <xdr:nvGraphicFramePr>
        <xdr:cNvPr id="11" name="Chart 10">
          <a:extLst>
            <a:ext uri="{FF2B5EF4-FFF2-40B4-BE49-F238E27FC236}">
              <a16:creationId xmlns:a16="http://schemas.microsoft.com/office/drawing/2014/main" id="{93043E59-A5C6-40FB-AF36-52F0696F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250115</xdr:colOff>
      <xdr:row>1</xdr:row>
      <xdr:rowOff>750448</xdr:rowOff>
    </xdr:to>
    <xdr:pic>
      <xdr:nvPicPr>
        <xdr:cNvPr id="3" name="Picture 2" descr="VietinBank Securities">
          <a:extLst>
            <a:ext uri="{FF2B5EF4-FFF2-40B4-BE49-F238E27FC236}">
              <a16:creationId xmlns:a16="http://schemas.microsoft.com/office/drawing/2014/main" id="{E47ADDFD-5BC5-45FB-9E96-09226E3AB0F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891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7</xdr:col>
      <xdr:colOff>0</xdr:colOff>
      <xdr:row>12</xdr:row>
      <xdr:rowOff>0</xdr:rowOff>
    </xdr:to>
    <xdr:pic>
      <xdr:nvPicPr>
        <xdr:cNvPr id="4" name="Picture 3" descr="Các cổ phiếu thanh khoản cao nhất sáng nay hiện diện nhiều mã chứng khoán.">
          <a:extLst>
            <a:ext uri="{FF2B5EF4-FFF2-40B4-BE49-F238E27FC236}">
              <a16:creationId xmlns:a16="http://schemas.microsoft.com/office/drawing/2014/main" id="{54D6016A-8793-40AA-9FCF-E1F144674F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34235"/>
          <a:ext cx="4957482" cy="2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57</xdr:row>
      <xdr:rowOff>1899746</xdr:rowOff>
    </xdr:from>
    <xdr:to>
      <xdr:col>14</xdr:col>
      <xdr:colOff>592372</xdr:colOff>
      <xdr:row>58</xdr:row>
      <xdr:rowOff>112119</xdr:rowOff>
    </xdr:to>
    <xdr:graphicFrame macro="">
      <xdr:nvGraphicFramePr>
        <xdr:cNvPr id="17" name="Chart 16">
          <a:extLst>
            <a:ext uri="{FF2B5EF4-FFF2-40B4-BE49-F238E27FC236}">
              <a16:creationId xmlns:a16="http://schemas.microsoft.com/office/drawing/2014/main" id="{44AA8161-230F-4B18-8508-56FEE4B8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1785260</xdr:rowOff>
    </xdr:from>
    <xdr:to>
      <xdr:col>7</xdr:col>
      <xdr:colOff>712114</xdr:colOff>
      <xdr:row>58</xdr:row>
      <xdr:rowOff>0</xdr:rowOff>
    </xdr:to>
    <xdr:graphicFrame macro="">
      <xdr:nvGraphicFramePr>
        <xdr:cNvPr id="16" name="Chart 15">
          <a:extLst>
            <a:ext uri="{FF2B5EF4-FFF2-40B4-BE49-F238E27FC236}">
              <a16:creationId xmlns:a16="http://schemas.microsoft.com/office/drawing/2014/main" id="{6252EE6C-A9F7-4290-B64E-12290C0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2035626</xdr:rowOff>
    </xdr:from>
    <xdr:to>
      <xdr:col>15</xdr:col>
      <xdr:colOff>0</xdr:colOff>
      <xdr:row>64</xdr:row>
      <xdr:rowOff>0</xdr:rowOff>
    </xdr:to>
    <xdr:graphicFrame macro="">
      <xdr:nvGraphicFramePr>
        <xdr:cNvPr id="23" name="Chart 22">
          <a:extLst>
            <a:ext uri="{FF2B5EF4-FFF2-40B4-BE49-F238E27FC236}">
              <a16:creationId xmlns:a16="http://schemas.microsoft.com/office/drawing/2014/main" id="{DB85FDFD-431E-4BF1-B2D9-C3F61C1C3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49</xdr:row>
      <xdr:rowOff>134464</xdr:rowOff>
    </xdr:from>
    <xdr:to>
      <xdr:col>15</xdr:col>
      <xdr:colOff>0</xdr:colOff>
      <xdr:row>52</xdr:row>
      <xdr:rowOff>205627</xdr:rowOff>
    </xdr:to>
    <xdr:graphicFrame macro="">
      <xdr:nvGraphicFramePr>
        <xdr:cNvPr id="20" name="Chart 19">
          <a:extLst>
            <a:ext uri="{FF2B5EF4-FFF2-40B4-BE49-F238E27FC236}">
              <a16:creationId xmlns:a16="http://schemas.microsoft.com/office/drawing/2014/main" id="{38AF4E7D-479A-4D4F-A338-0935F6DF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38</xdr:row>
      <xdr:rowOff>134467</xdr:rowOff>
    </xdr:from>
    <xdr:to>
      <xdr:col>15</xdr:col>
      <xdr:colOff>0</xdr:colOff>
      <xdr:row>42</xdr:row>
      <xdr:rowOff>0</xdr:rowOff>
    </xdr:to>
    <xdr:graphicFrame macro="">
      <xdr:nvGraphicFramePr>
        <xdr:cNvPr id="19" name="Chart 18">
          <a:extLst>
            <a:ext uri="{FF2B5EF4-FFF2-40B4-BE49-F238E27FC236}">
              <a16:creationId xmlns:a16="http://schemas.microsoft.com/office/drawing/2014/main" id="{0ECC6BFC-8E97-473B-899F-3BB1DF69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5603</xdr:rowOff>
    </xdr:from>
    <xdr:to>
      <xdr:col>15</xdr:col>
      <xdr:colOff>0</xdr:colOff>
      <xdr:row>29</xdr:row>
      <xdr:rowOff>1</xdr:rowOff>
    </xdr:to>
    <xdr:graphicFrame macro="">
      <xdr:nvGraphicFramePr>
        <xdr:cNvPr id="2" name="Chart 1">
          <a:extLst>
            <a:ext uri="{FF2B5EF4-FFF2-40B4-BE49-F238E27FC236}">
              <a16:creationId xmlns:a16="http://schemas.microsoft.com/office/drawing/2014/main" id="{A068207E-A0FE-44A1-92AF-20E2F171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33</xdr:row>
      <xdr:rowOff>212911</xdr:rowOff>
    </xdr:from>
    <xdr:to>
      <xdr:col>15</xdr:col>
      <xdr:colOff>0</xdr:colOff>
      <xdr:row>40</xdr:row>
      <xdr:rowOff>17929</xdr:rowOff>
    </xdr:to>
    <xdr:graphicFrame macro="">
      <xdr:nvGraphicFramePr>
        <xdr:cNvPr id="4" name="Chart 3">
          <a:extLst>
            <a:ext uri="{FF2B5EF4-FFF2-40B4-BE49-F238E27FC236}">
              <a16:creationId xmlns:a16="http://schemas.microsoft.com/office/drawing/2014/main" id="{806A1DEC-9010-4B00-92C4-6A9BFC6A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61</xdr:row>
      <xdr:rowOff>0</xdr:rowOff>
    </xdr:from>
    <xdr:to>
      <xdr:col>15</xdr:col>
      <xdr:colOff>0</xdr:colOff>
      <xdr:row>62</xdr:row>
      <xdr:rowOff>3809</xdr:rowOff>
    </xdr:to>
    <xdr:graphicFrame macro="">
      <xdr:nvGraphicFramePr>
        <xdr:cNvPr id="5" name="Chart 4">
          <a:extLst>
            <a:ext uri="{FF2B5EF4-FFF2-40B4-BE49-F238E27FC236}">
              <a16:creationId xmlns:a16="http://schemas.microsoft.com/office/drawing/2014/main" id="{8788C12A-AEF3-4DA5-85A6-4A232A17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57</xdr:row>
      <xdr:rowOff>1</xdr:rowOff>
    </xdr:from>
    <xdr:to>
      <xdr:col>7</xdr:col>
      <xdr:colOff>712114</xdr:colOff>
      <xdr:row>57</xdr:row>
      <xdr:rowOff>2088001</xdr:rowOff>
    </xdr:to>
    <xdr:graphicFrame macro="">
      <xdr:nvGraphicFramePr>
        <xdr:cNvPr id="6" name="Chart 5">
          <a:extLst>
            <a:ext uri="{FF2B5EF4-FFF2-40B4-BE49-F238E27FC236}">
              <a16:creationId xmlns:a16="http://schemas.microsoft.com/office/drawing/2014/main" id="{98CFB5F3-B41A-4C60-8471-6681B1AF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56</xdr:row>
      <xdr:rowOff>210093</xdr:rowOff>
    </xdr:from>
    <xdr:to>
      <xdr:col>14</xdr:col>
      <xdr:colOff>592372</xdr:colOff>
      <xdr:row>57</xdr:row>
      <xdr:rowOff>2080379</xdr:rowOff>
    </xdr:to>
    <xdr:graphicFrame macro="">
      <xdr:nvGraphicFramePr>
        <xdr:cNvPr id="7" name="Chart 6">
          <a:extLst>
            <a:ext uri="{FF2B5EF4-FFF2-40B4-BE49-F238E27FC236}">
              <a16:creationId xmlns:a16="http://schemas.microsoft.com/office/drawing/2014/main" id="{E3965B05-D215-467A-ADE5-D882B06F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45</xdr:row>
      <xdr:rowOff>0</xdr:rowOff>
    </xdr:from>
    <xdr:to>
      <xdr:col>15</xdr:col>
      <xdr:colOff>0</xdr:colOff>
      <xdr:row>51</xdr:row>
      <xdr:rowOff>17929</xdr:rowOff>
    </xdr:to>
    <xdr:graphicFrame macro="">
      <xdr:nvGraphicFramePr>
        <xdr:cNvPr id="18" name="Chart 17">
          <a:extLst>
            <a:ext uri="{FF2B5EF4-FFF2-40B4-BE49-F238E27FC236}">
              <a16:creationId xmlns:a16="http://schemas.microsoft.com/office/drawing/2014/main" id="{5897DEE9-3904-4D0F-8474-D986B77A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1</xdr:row>
      <xdr:rowOff>0</xdr:rowOff>
    </xdr:from>
    <xdr:to>
      <xdr:col>2</xdr:col>
      <xdr:colOff>950564</xdr:colOff>
      <xdr:row>1</xdr:row>
      <xdr:rowOff>749087</xdr:rowOff>
    </xdr:to>
    <xdr:pic>
      <xdr:nvPicPr>
        <xdr:cNvPr id="15" name="Picture 14" descr="VietinBank Securities">
          <a:extLst>
            <a:ext uri="{FF2B5EF4-FFF2-40B4-BE49-F238E27FC236}">
              <a16:creationId xmlns:a16="http://schemas.microsoft.com/office/drawing/2014/main" id="{FABE830C-07D8-4C53-B103-66444F19A8C4}"/>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9538" b="34519"/>
        <a:stretch/>
      </xdr:blipFill>
      <xdr:spPr bwMode="auto">
        <a:xfrm>
          <a:off x="609600" y="197224"/>
          <a:ext cx="2098046" cy="749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537882</xdr:colOff>
      <xdr:row>11</xdr:row>
      <xdr:rowOff>44825</xdr:rowOff>
    </xdr:from>
    <xdr:to>
      <xdr:col>4</xdr:col>
      <xdr:colOff>545153</xdr:colOff>
      <xdr:row>13</xdr:row>
      <xdr:rowOff>1</xdr:rowOff>
    </xdr:to>
    <xdr:graphicFrame macro="">
      <xdr:nvGraphicFramePr>
        <xdr:cNvPr id="3" name="Chart 2">
          <a:extLst>
            <a:ext uri="{FF2B5EF4-FFF2-40B4-BE49-F238E27FC236}">
              <a16:creationId xmlns:a16="http://schemas.microsoft.com/office/drawing/2014/main" id="{F1075127-5A44-49C7-A436-483AA1B8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795616</xdr:colOff>
      <xdr:row>11</xdr:row>
      <xdr:rowOff>44823</xdr:rowOff>
    </xdr:from>
    <xdr:to>
      <xdr:col>9</xdr:col>
      <xdr:colOff>578769</xdr:colOff>
      <xdr:row>13</xdr:row>
      <xdr:rowOff>1</xdr:rowOff>
    </xdr:to>
    <xdr:graphicFrame macro="">
      <xdr:nvGraphicFramePr>
        <xdr:cNvPr id="8" name="Chart 7">
          <a:extLst>
            <a:ext uri="{FF2B5EF4-FFF2-40B4-BE49-F238E27FC236}">
              <a16:creationId xmlns:a16="http://schemas.microsoft.com/office/drawing/2014/main" id="{F2F43DEB-97B3-499A-801E-21555488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761104</xdr:colOff>
      <xdr:row>11</xdr:row>
      <xdr:rowOff>56029</xdr:rowOff>
    </xdr:from>
    <xdr:to>
      <xdr:col>15</xdr:col>
      <xdr:colOff>51198</xdr:colOff>
      <xdr:row>13</xdr:row>
      <xdr:rowOff>0</xdr:rowOff>
    </xdr:to>
    <xdr:graphicFrame macro="">
      <xdr:nvGraphicFramePr>
        <xdr:cNvPr id="11" name="Chart 10">
          <a:extLst>
            <a:ext uri="{FF2B5EF4-FFF2-40B4-BE49-F238E27FC236}">
              <a16:creationId xmlns:a16="http://schemas.microsoft.com/office/drawing/2014/main" id="{A203F934-3BBC-4F49-8B49-1D6999B6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2m-project\t2m-pycode\cts-report-data\cts-report-data.xlsx" TargetMode="External"/><Relationship Id="rId1" Type="http://schemas.openxmlformats.org/officeDocument/2006/relationships/externalLinkPath" Target="cts-repor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_1"/>
      <sheetName val="data_2"/>
      <sheetName val="data_3"/>
      <sheetName val="data_4"/>
      <sheetName val="data_5"/>
      <sheetName val="data_6"/>
      <sheetName val="data_7"/>
      <sheetName val="data_8"/>
      <sheetName val="data_9"/>
      <sheetName val="data_10"/>
      <sheetName val="data_11"/>
      <sheetName val="data_12"/>
      <sheetName val="data_13"/>
      <sheetName val="data_14"/>
      <sheetName val="data_15"/>
    </sheetNames>
    <sheetDataSet>
      <sheetData sheetId="0"/>
      <sheetData sheetId="1"/>
      <sheetData sheetId="2">
        <row r="1">
          <cell r="B1" t="str">
            <v>count</v>
          </cell>
        </row>
        <row r="2">
          <cell r="A2" t="str">
            <v>Tăng giá</v>
          </cell>
          <cell r="B2">
            <v>165</v>
          </cell>
        </row>
        <row r="3">
          <cell r="A3" t="str">
            <v>Giảm giá</v>
          </cell>
          <cell r="B3">
            <v>116</v>
          </cell>
        </row>
        <row r="4">
          <cell r="A4" t="str">
            <v>Không đổi</v>
          </cell>
          <cell r="B4">
            <v>51</v>
          </cell>
        </row>
      </sheetData>
      <sheetData sheetId="3">
        <row r="3">
          <cell r="A3" t="str">
            <v>Bán lẻ</v>
          </cell>
          <cell r="B3">
            <v>0.57355223217325546</v>
          </cell>
          <cell r="C3">
            <v>0.33539103304004603</v>
          </cell>
        </row>
        <row r="4">
          <cell r="A4" t="str">
            <v>Bất động sản</v>
          </cell>
          <cell r="B4">
            <v>1.322489245090114</v>
          </cell>
          <cell r="C4">
            <v>1.3273505239137049</v>
          </cell>
        </row>
        <row r="5">
          <cell r="A5" t="str">
            <v>Chứng khoán</v>
          </cell>
          <cell r="B5">
            <v>0.92292697525588718</v>
          </cell>
          <cell r="C5">
            <v>0.39610867213037337</v>
          </cell>
        </row>
        <row r="6">
          <cell r="A6" t="str">
            <v>Công ty tài chính</v>
          </cell>
          <cell r="B6">
            <v>1.7734310633434061</v>
          </cell>
          <cell r="C6">
            <v>-0.59899619262526971</v>
          </cell>
        </row>
        <row r="7">
          <cell r="A7" t="str">
            <v>Thép</v>
          </cell>
          <cell r="B7">
            <v>2.4066183030671029</v>
          </cell>
          <cell r="C7">
            <v>15.90334643698648</v>
          </cell>
        </row>
        <row r="8">
          <cell r="A8" t="str">
            <v>Vật liệu xây dựng</v>
          </cell>
          <cell r="B8">
            <v>1.7481789193458741</v>
          </cell>
          <cell r="C8">
            <v>0.32890384025610853</v>
          </cell>
        </row>
        <row r="9">
          <cell r="A9" t="str">
            <v>Xây dựng</v>
          </cell>
          <cell r="B9">
            <v>1.000386916164371</v>
          </cell>
          <cell r="C9">
            <v>0.47222884274692101</v>
          </cell>
        </row>
        <row r="10">
          <cell r="A10" t="str">
            <v>Công nghiệp</v>
          </cell>
          <cell r="B10">
            <v>1.1655100453181531</v>
          </cell>
          <cell r="C10">
            <v>-1.242552293485288</v>
          </cell>
        </row>
        <row r="11">
          <cell r="A11" t="str">
            <v>Dầu khí</v>
          </cell>
          <cell r="B11">
            <v>0.99615195508822518</v>
          </cell>
          <cell r="C11">
            <v>0.34124343310883859</v>
          </cell>
        </row>
        <row r="12">
          <cell r="A12" t="str">
            <v>Dệt may</v>
          </cell>
          <cell r="B12">
            <v>0.79033252914217011</v>
          </cell>
          <cell r="C12">
            <v>1.679214906253753E-2</v>
          </cell>
        </row>
        <row r="13">
          <cell r="A13" t="str">
            <v>Hoá chất</v>
          </cell>
          <cell r="B13">
            <v>0.89569203238761752</v>
          </cell>
          <cell r="C13">
            <v>0.21271537801824411</v>
          </cell>
        </row>
        <row r="14">
          <cell r="A14" t="str">
            <v>Khoáng sản</v>
          </cell>
          <cell r="B14">
            <v>0.78695209671429944</v>
          </cell>
          <cell r="C14">
            <v>-3.0192328586028831E-2</v>
          </cell>
        </row>
        <row r="15">
          <cell r="A15" t="str">
            <v>Thuỷ sản</v>
          </cell>
          <cell r="B15">
            <v>1.760271624784284</v>
          </cell>
          <cell r="C15">
            <v>0.39337982165698071</v>
          </cell>
        </row>
        <row r="16">
          <cell r="A16" t="str">
            <v>BĐS KCN</v>
          </cell>
          <cell r="B16">
            <v>0.81709910227603244</v>
          </cell>
          <cell r="C16">
            <v>0.71063629474571621</v>
          </cell>
        </row>
        <row r="17">
          <cell r="A17" t="str">
            <v>Công nghệ</v>
          </cell>
          <cell r="B17">
            <v>0.76512051345418597</v>
          </cell>
          <cell r="C17">
            <v>0.28380057198306441</v>
          </cell>
        </row>
        <row r="18">
          <cell r="A18" t="str">
            <v>Hàng tiêu dùng</v>
          </cell>
          <cell r="B18">
            <v>1.353126688958443</v>
          </cell>
          <cell r="C18">
            <v>0.74849936301982345</v>
          </cell>
        </row>
        <row r="19">
          <cell r="A19" t="str">
            <v>Ngân hàng</v>
          </cell>
          <cell r="B19">
            <v>0.86993374927253631</v>
          </cell>
          <cell r="C19">
            <v>-1.9352959879775509E-2</v>
          </cell>
        </row>
        <row r="20">
          <cell r="A20" t="str">
            <v>Thực phẩm</v>
          </cell>
          <cell r="B20">
            <v>1.477776290102448</v>
          </cell>
          <cell r="C20">
            <v>1.1456625476654081</v>
          </cell>
        </row>
        <row r="21">
          <cell r="A21" t="str">
            <v>Vận tải</v>
          </cell>
          <cell r="B21">
            <v>1.008650550501389</v>
          </cell>
          <cell r="C21">
            <v>0.59962178354191142</v>
          </cell>
        </row>
        <row r="22">
          <cell r="A22" t="str">
            <v>Bảo hiểm</v>
          </cell>
          <cell r="B22">
            <v>1.074011320245067</v>
          </cell>
          <cell r="C22">
            <v>5.0528244907438832E-2</v>
          </cell>
        </row>
        <row r="23">
          <cell r="A23" t="str">
            <v>Du lịch và DV</v>
          </cell>
          <cell r="B23">
            <v>0.94032925161206282</v>
          </cell>
          <cell r="C23">
            <v>-6.9915812054985923E-3</v>
          </cell>
        </row>
        <row r="24">
          <cell r="A24" t="str">
            <v>DV hạ tầng</v>
          </cell>
          <cell r="B24">
            <v>0.92076456167490395</v>
          </cell>
          <cell r="C24">
            <v>-0.28533205908516318</v>
          </cell>
        </row>
        <row r="25">
          <cell r="A25" t="str">
            <v>Y tế</v>
          </cell>
          <cell r="B25">
            <v>1.0155173929607599</v>
          </cell>
          <cell r="C25">
            <v>0.10486964884002931</v>
          </cell>
        </row>
        <row r="26">
          <cell r="A26" t="str">
            <v>Hiệu suất A</v>
          </cell>
          <cell r="B26">
            <v>1.2869291812296391</v>
          </cell>
          <cell r="C26">
            <v>1.8408075768561809</v>
          </cell>
        </row>
        <row r="27">
          <cell r="A27" t="str">
            <v>Hiệu suất B</v>
          </cell>
          <cell r="B27">
            <v>0.97042337062227491</v>
          </cell>
          <cell r="C27">
            <v>0.1520337070397518</v>
          </cell>
        </row>
        <row r="28">
          <cell r="A28" t="str">
            <v>Hiệu suất C</v>
          </cell>
          <cell r="B28">
            <v>0.9661836605442492</v>
          </cell>
          <cell r="C28">
            <v>0.73446618069369662</v>
          </cell>
        </row>
        <row r="29">
          <cell r="A29" t="str">
            <v>Hiệu suất D</v>
          </cell>
          <cell r="B29">
            <v>0.9499108239981866</v>
          </cell>
          <cell r="C29">
            <v>-8.5245514937658279E-2</v>
          </cell>
        </row>
        <row r="30">
          <cell r="A30" t="str">
            <v>LARGECAP</v>
          </cell>
          <cell r="B30">
            <v>0.95754487518650444</v>
          </cell>
          <cell r="C30">
            <v>3.8591981406698728E-2</v>
          </cell>
        </row>
        <row r="31">
          <cell r="A31" t="str">
            <v>MIDCAP</v>
          </cell>
          <cell r="B31">
            <v>1.205075498180737</v>
          </cell>
          <cell r="C31">
            <v>0.75213046503291503</v>
          </cell>
        </row>
        <row r="32">
          <cell r="A32" t="str">
            <v>SMALLCAP</v>
          </cell>
          <cell r="B32">
            <v>1.203125182449772</v>
          </cell>
          <cell r="C32">
            <v>1.211592003350338</v>
          </cell>
        </row>
        <row r="33">
          <cell r="A33" t="str">
            <v>PENNY</v>
          </cell>
          <cell r="B33">
            <v>0.88092772204625003</v>
          </cell>
          <cell r="C33">
            <v>0.57632073457756328</v>
          </cell>
        </row>
      </sheetData>
      <sheetData sheetId="4"/>
      <sheetData sheetId="5"/>
      <sheetData sheetId="6">
        <row r="2">
          <cell r="B2">
            <v>45715</v>
          </cell>
          <cell r="G2">
            <v>232120096</v>
          </cell>
          <cell r="J2">
            <v>7197.2647075839996</v>
          </cell>
        </row>
        <row r="3">
          <cell r="G3">
            <v>846430144</v>
          </cell>
          <cell r="J3">
            <v>17754.172162047998</v>
          </cell>
        </row>
        <row r="4">
          <cell r="G4">
            <v>170339</v>
          </cell>
          <cell r="J4">
            <v>23234.239600000001</v>
          </cell>
        </row>
      </sheetData>
      <sheetData sheetId="7">
        <row r="1">
          <cell r="B1" t="str">
            <v>Tuần</v>
          </cell>
          <cell r="C1" t="str">
            <v>Tháng</v>
          </cell>
          <cell r="D1" t="str">
            <v>Quý</v>
          </cell>
          <cell r="E1" t="str">
            <v>Bán niên</v>
          </cell>
          <cell r="F1" t="str">
            <v>1 Năm</v>
          </cell>
          <cell r="G1" t="str">
            <v>2 Năm</v>
          </cell>
        </row>
        <row r="2">
          <cell r="A2">
            <v>45715</v>
          </cell>
          <cell r="B2">
            <v>0.51807228915662651</v>
          </cell>
          <cell r="C2">
            <v>0.75301204819277112</v>
          </cell>
          <cell r="D2">
            <v>0.68072289156626509</v>
          </cell>
          <cell r="E2">
            <v>0.63855421686746983</v>
          </cell>
          <cell r="F2">
            <v>0.48192771084337349</v>
          </cell>
          <cell r="G2">
            <v>0.58132530120481929</v>
          </cell>
        </row>
        <row r="3">
          <cell r="A3">
            <v>45714</v>
          </cell>
          <cell r="B3">
            <v>0.48795180722891568</v>
          </cell>
          <cell r="C3">
            <v>0.74096385542168675</v>
          </cell>
          <cell r="D3">
            <v>0.66566265060240959</v>
          </cell>
          <cell r="E3">
            <v>0.5993975903614458</v>
          </cell>
          <cell r="F3">
            <v>0.4759036144578313</v>
          </cell>
          <cell r="G3">
            <v>0.57530120481927716</v>
          </cell>
        </row>
        <row r="4">
          <cell r="A4">
            <v>45713</v>
          </cell>
          <cell r="B4">
            <v>0.54819277108433739</v>
          </cell>
          <cell r="C4">
            <v>0.74698795180722888</v>
          </cell>
          <cell r="D4">
            <v>0.66566265060240959</v>
          </cell>
          <cell r="E4">
            <v>0.58132530120481929</v>
          </cell>
          <cell r="F4">
            <v>0.4759036144578313</v>
          </cell>
          <cell r="G4">
            <v>0.57228915662650603</v>
          </cell>
        </row>
        <row r="5">
          <cell r="A5">
            <v>45712</v>
          </cell>
          <cell r="B5">
            <v>0.58132530120481929</v>
          </cell>
          <cell r="C5">
            <v>0.75602409638554213</v>
          </cell>
          <cell r="D5">
            <v>0.67168674698795183</v>
          </cell>
          <cell r="E5">
            <v>0.57228915662650603</v>
          </cell>
          <cell r="F5">
            <v>0.47289156626506018</v>
          </cell>
          <cell r="G5">
            <v>0.5662650602409639</v>
          </cell>
        </row>
        <row r="6">
          <cell r="A6">
            <v>45709</v>
          </cell>
          <cell r="B6">
            <v>0.58433734939759041</v>
          </cell>
          <cell r="C6">
            <v>0.75903614457831325</v>
          </cell>
          <cell r="D6">
            <v>0.66566265060240959</v>
          </cell>
          <cell r="E6">
            <v>0.55421686746987953</v>
          </cell>
          <cell r="F6">
            <v>0.44277108433734941</v>
          </cell>
          <cell r="G6">
            <v>0.56325301204819278</v>
          </cell>
        </row>
        <row r="7">
          <cell r="A7">
            <v>45708</v>
          </cell>
          <cell r="B7">
            <v>0.73493975903614461</v>
          </cell>
          <cell r="C7">
            <v>0.7831325301204819</v>
          </cell>
          <cell r="D7">
            <v>0.6987951807228916</v>
          </cell>
          <cell r="E7">
            <v>0.57228915662650603</v>
          </cell>
          <cell r="F7">
            <v>0.44277108433734941</v>
          </cell>
          <cell r="G7">
            <v>0.56024096385542166</v>
          </cell>
        </row>
        <row r="8">
          <cell r="A8">
            <v>45707</v>
          </cell>
          <cell r="B8">
            <v>0.76807228915662651</v>
          </cell>
          <cell r="C8">
            <v>0.78614457831325302</v>
          </cell>
          <cell r="D8">
            <v>0.70180722891566261</v>
          </cell>
          <cell r="E8">
            <v>0.56024096385542166</v>
          </cell>
          <cell r="F8">
            <v>0.44879518072289148</v>
          </cell>
          <cell r="G8">
            <v>0.56024096385542166</v>
          </cell>
        </row>
        <row r="9">
          <cell r="A9">
            <v>45706</v>
          </cell>
          <cell r="B9">
            <v>0.64156626506024095</v>
          </cell>
          <cell r="C9">
            <v>0.71385542168674698</v>
          </cell>
          <cell r="D9">
            <v>0.64156626506024095</v>
          </cell>
          <cell r="E9">
            <v>0.52108433734939763</v>
          </cell>
          <cell r="F9">
            <v>0.4246987951807229</v>
          </cell>
          <cell r="G9">
            <v>0.55421686746987953</v>
          </cell>
        </row>
        <row r="10">
          <cell r="A10">
            <v>45705</v>
          </cell>
          <cell r="B10">
            <v>0.62349397590361444</v>
          </cell>
          <cell r="C10">
            <v>0.70180722891566261</v>
          </cell>
          <cell r="D10">
            <v>0.62650602409638556</v>
          </cell>
          <cell r="E10">
            <v>0.49397590361445781</v>
          </cell>
          <cell r="F10">
            <v>0.40662650602409639</v>
          </cell>
          <cell r="G10">
            <v>0.54216867469879515</v>
          </cell>
        </row>
        <row r="11">
          <cell r="A11">
            <v>45702</v>
          </cell>
          <cell r="B11">
            <v>0.59337349397590367</v>
          </cell>
          <cell r="C11">
            <v>0.68674698795180722</v>
          </cell>
          <cell r="D11">
            <v>0.60843373493975905</v>
          </cell>
          <cell r="E11">
            <v>0.49096385542168669</v>
          </cell>
          <cell r="F11">
            <v>0.38855421686746988</v>
          </cell>
          <cell r="G11">
            <v>0.54518072289156627</v>
          </cell>
        </row>
        <row r="12">
          <cell r="A12">
            <v>45701</v>
          </cell>
          <cell r="B12">
            <v>0.45481927710843367</v>
          </cell>
          <cell r="C12">
            <v>0.64759036144578308</v>
          </cell>
          <cell r="D12">
            <v>0.55722891566265065</v>
          </cell>
          <cell r="E12">
            <v>0.46686746987951799</v>
          </cell>
          <cell r="F12">
            <v>0.39156626506024089</v>
          </cell>
          <cell r="G12">
            <v>0.54216867469879515</v>
          </cell>
        </row>
        <row r="13">
          <cell r="A13">
            <v>45700</v>
          </cell>
          <cell r="B13">
            <v>0.43674698795180722</v>
          </cell>
          <cell r="C13">
            <v>0.65662650602409633</v>
          </cell>
          <cell r="D13">
            <v>0.54518072289156627</v>
          </cell>
          <cell r="E13">
            <v>0.43674698795180722</v>
          </cell>
          <cell r="F13">
            <v>0.36445783132530118</v>
          </cell>
          <cell r="G13">
            <v>0.53915662650602414</v>
          </cell>
        </row>
        <row r="14">
          <cell r="A14">
            <v>45699</v>
          </cell>
          <cell r="B14">
            <v>0.46385542168674698</v>
          </cell>
          <cell r="C14">
            <v>0.64156626506024095</v>
          </cell>
          <cell r="D14">
            <v>0.53915662650602414</v>
          </cell>
          <cell r="E14">
            <v>0.46686746987951799</v>
          </cell>
          <cell r="F14">
            <v>0.37048192771084337</v>
          </cell>
          <cell r="G14">
            <v>0.53614457831325302</v>
          </cell>
        </row>
        <row r="15">
          <cell r="A15">
            <v>45698</v>
          </cell>
          <cell r="B15">
            <v>0.45783132530120479</v>
          </cell>
          <cell r="C15">
            <v>0.55421686746987953</v>
          </cell>
          <cell r="D15">
            <v>0.49698795180722888</v>
          </cell>
          <cell r="E15">
            <v>0.43674698795180722</v>
          </cell>
          <cell r="F15">
            <v>0.36746987951807231</v>
          </cell>
          <cell r="G15">
            <v>0.51506024096385539</v>
          </cell>
        </row>
        <row r="16">
          <cell r="A16">
            <v>45695</v>
          </cell>
          <cell r="B16">
            <v>0.74698795180722888</v>
          </cell>
          <cell r="C16">
            <v>0.66867469879518071</v>
          </cell>
          <cell r="D16">
            <v>0.5512048192771084</v>
          </cell>
          <cell r="E16">
            <v>0.47891566265060243</v>
          </cell>
          <cell r="F16">
            <v>0.38253012048192769</v>
          </cell>
          <cell r="G16">
            <v>0.53614457831325302</v>
          </cell>
        </row>
        <row r="17">
          <cell r="A17">
            <v>45694</v>
          </cell>
          <cell r="B17">
            <v>0.78915662650602414</v>
          </cell>
          <cell r="C17">
            <v>0.63253012048192769</v>
          </cell>
          <cell r="D17">
            <v>0.54216867469879515</v>
          </cell>
          <cell r="E17">
            <v>0.45783132530120479</v>
          </cell>
          <cell r="F17">
            <v>0.38554216867469882</v>
          </cell>
          <cell r="G17">
            <v>0.5331325301204819</v>
          </cell>
        </row>
        <row r="18">
          <cell r="A18">
            <v>45693</v>
          </cell>
          <cell r="B18">
            <v>0.8162650602409639</v>
          </cell>
          <cell r="C18">
            <v>0.6506024096385542</v>
          </cell>
          <cell r="D18">
            <v>0.53012048192771088</v>
          </cell>
          <cell r="E18">
            <v>0.43975903614457829</v>
          </cell>
          <cell r="F18">
            <v>0.37951807228915663</v>
          </cell>
          <cell r="G18">
            <v>0.5331325301204819</v>
          </cell>
        </row>
        <row r="19">
          <cell r="A19">
            <v>45692</v>
          </cell>
          <cell r="B19">
            <v>0.7168674698795181</v>
          </cell>
          <cell r="C19">
            <v>0.55722891566265065</v>
          </cell>
          <cell r="D19">
            <v>0.49698795180722888</v>
          </cell>
          <cell r="E19">
            <v>0.41566265060240959</v>
          </cell>
          <cell r="F19">
            <v>0.37650602409638562</v>
          </cell>
          <cell r="G19">
            <v>0.53012048192771088</v>
          </cell>
        </row>
        <row r="20">
          <cell r="A20">
            <v>45691</v>
          </cell>
          <cell r="B20">
            <v>0.5</v>
          </cell>
          <cell r="C20">
            <v>0.38855421686746988</v>
          </cell>
          <cell r="D20">
            <v>0.4006024096385542</v>
          </cell>
          <cell r="E20">
            <v>0.36445783132530118</v>
          </cell>
          <cell r="F20">
            <v>0.33132530120481929</v>
          </cell>
          <cell r="G20">
            <v>0.50903614457831325</v>
          </cell>
        </row>
        <row r="21">
          <cell r="A21">
            <v>45681</v>
          </cell>
          <cell r="B21">
            <v>0.53012048192771088</v>
          </cell>
          <cell r="C21">
            <v>0.4246987951807229</v>
          </cell>
          <cell r="D21">
            <v>0.40662650602409639</v>
          </cell>
          <cell r="E21">
            <v>0.37650602409638562</v>
          </cell>
          <cell r="F21">
            <v>0.35240963855421692</v>
          </cell>
          <cell r="G21">
            <v>0.50903614457831325</v>
          </cell>
        </row>
        <row r="22">
          <cell r="A22">
            <v>45680</v>
          </cell>
          <cell r="B22">
            <v>0.48493975903614461</v>
          </cell>
          <cell r="C22">
            <v>0.37951807228915663</v>
          </cell>
          <cell r="D22">
            <v>0.37951807228915663</v>
          </cell>
          <cell r="E22">
            <v>0.37650602409638562</v>
          </cell>
          <cell r="F22">
            <v>0.35240963855421692</v>
          </cell>
          <cell r="G22">
            <v>0.5</v>
          </cell>
        </row>
        <row r="23">
          <cell r="A23">
            <v>45679</v>
          </cell>
          <cell r="B23">
            <v>0.35843373493975911</v>
          </cell>
          <cell r="C23">
            <v>0.28313253012048201</v>
          </cell>
          <cell r="D23">
            <v>0.34337349397590361</v>
          </cell>
          <cell r="E23">
            <v>0.35240963855421692</v>
          </cell>
          <cell r="F23">
            <v>0.34036144578313249</v>
          </cell>
          <cell r="G23">
            <v>0.47289156626506018</v>
          </cell>
        </row>
        <row r="24">
          <cell r="A24">
            <v>45678</v>
          </cell>
          <cell r="B24">
            <v>0.51204819277108438</v>
          </cell>
          <cell r="C24">
            <v>0.30120481927710852</v>
          </cell>
          <cell r="D24">
            <v>0.37650602409638562</v>
          </cell>
          <cell r="E24">
            <v>0.37650602409638562</v>
          </cell>
          <cell r="F24">
            <v>0.35240963855421692</v>
          </cell>
          <cell r="G24">
            <v>0.49397590361445781</v>
          </cell>
        </row>
        <row r="25">
          <cell r="A25">
            <v>45677</v>
          </cell>
          <cell r="B25">
            <v>0.73795180722891562</v>
          </cell>
          <cell r="C25">
            <v>0.34036144578313249</v>
          </cell>
          <cell r="D25">
            <v>0.4006024096385542</v>
          </cell>
          <cell r="E25">
            <v>0.39156626506024089</v>
          </cell>
          <cell r="F25">
            <v>0.36445783132530118</v>
          </cell>
          <cell r="G25">
            <v>0.5</v>
          </cell>
        </row>
        <row r="26">
          <cell r="A26">
            <v>45674</v>
          </cell>
          <cell r="B26">
            <v>0.72891566265060237</v>
          </cell>
          <cell r="C26">
            <v>0.31927710843373491</v>
          </cell>
          <cell r="D26">
            <v>0.40963855421686751</v>
          </cell>
          <cell r="E26">
            <v>0.4006024096385542</v>
          </cell>
          <cell r="F26">
            <v>0.35240963855421692</v>
          </cell>
          <cell r="G26">
            <v>0.51506024096385539</v>
          </cell>
        </row>
        <row r="27">
          <cell r="A27">
            <v>45673</v>
          </cell>
          <cell r="B27">
            <v>0.59337349397590367</v>
          </cell>
          <cell r="C27">
            <v>0.25602409638554219</v>
          </cell>
          <cell r="D27">
            <v>0.38554216867469882</v>
          </cell>
          <cell r="E27">
            <v>0.37650602409638562</v>
          </cell>
          <cell r="F27">
            <v>0.34337349397590361</v>
          </cell>
          <cell r="G27">
            <v>0.49096385542168669</v>
          </cell>
        </row>
        <row r="28">
          <cell r="A28">
            <v>45672</v>
          </cell>
          <cell r="B28">
            <v>0.5331325301204819</v>
          </cell>
          <cell r="C28">
            <v>0.23493975903614461</v>
          </cell>
          <cell r="D28">
            <v>0.36746987951807231</v>
          </cell>
          <cell r="E28">
            <v>0.35542168674698787</v>
          </cell>
          <cell r="F28">
            <v>0.34036144578313249</v>
          </cell>
          <cell r="G28">
            <v>0.48493975903614461</v>
          </cell>
        </row>
        <row r="29">
          <cell r="A29">
            <v>45671</v>
          </cell>
          <cell r="B29">
            <v>0.25602409638554219</v>
          </cell>
          <cell r="C29">
            <v>0.17771084337349399</v>
          </cell>
          <cell r="D29">
            <v>0.29819277108433728</v>
          </cell>
          <cell r="E29">
            <v>0.32831325301204822</v>
          </cell>
          <cell r="F29">
            <v>0.32831325301204822</v>
          </cell>
          <cell r="G29">
            <v>0.46987951807228923</v>
          </cell>
        </row>
        <row r="30">
          <cell r="A30">
            <v>45670</v>
          </cell>
          <cell r="B30">
            <v>0.2740963855421687</v>
          </cell>
          <cell r="C30">
            <v>0.18674698795180719</v>
          </cell>
          <cell r="D30">
            <v>0.30421686746987953</v>
          </cell>
          <cell r="E30">
            <v>0.34337349397590361</v>
          </cell>
          <cell r="F30">
            <v>0.33433734939759041</v>
          </cell>
          <cell r="G30">
            <v>0.47891566265060243</v>
          </cell>
        </row>
        <row r="31">
          <cell r="A31">
            <v>45667</v>
          </cell>
          <cell r="B31">
            <v>0.17771084337349399</v>
          </cell>
          <cell r="C31">
            <v>0.18072289156626509</v>
          </cell>
          <cell r="D31">
            <v>0.28012048192771077</v>
          </cell>
          <cell r="E31">
            <v>0.31927710843373491</v>
          </cell>
          <cell r="F31">
            <v>0.30722891566265059</v>
          </cell>
          <cell r="G31">
            <v>0.47289156626506018</v>
          </cell>
        </row>
        <row r="32">
          <cell r="A32">
            <v>45666</v>
          </cell>
          <cell r="B32">
            <v>0.25301204819277112</v>
          </cell>
          <cell r="C32">
            <v>0.2289156626506024</v>
          </cell>
          <cell r="D32">
            <v>0.35843373493975911</v>
          </cell>
          <cell r="E32">
            <v>0.36144578313253012</v>
          </cell>
          <cell r="F32">
            <v>0.34638554216867468</v>
          </cell>
          <cell r="G32">
            <v>0.48192771084337349</v>
          </cell>
        </row>
        <row r="33">
          <cell r="A33">
            <v>45665</v>
          </cell>
          <cell r="B33">
            <v>0.21385542168674701</v>
          </cell>
          <cell r="C33">
            <v>0.2168674698795181</v>
          </cell>
          <cell r="D33">
            <v>0.36746987951807231</v>
          </cell>
          <cell r="E33">
            <v>0.38253012048192769</v>
          </cell>
          <cell r="F33">
            <v>0.35240963855421692</v>
          </cell>
          <cell r="G33">
            <v>0.50301204819277112</v>
          </cell>
        </row>
        <row r="34">
          <cell r="A34">
            <v>45664</v>
          </cell>
          <cell r="B34">
            <v>0.13253012048192769</v>
          </cell>
          <cell r="C34">
            <v>0.15963855421686751</v>
          </cell>
          <cell r="D34">
            <v>0.31626506024096379</v>
          </cell>
          <cell r="E34">
            <v>0.34638554216867468</v>
          </cell>
          <cell r="F34">
            <v>0.33734939759036142</v>
          </cell>
          <cell r="G34">
            <v>0.47891566265060243</v>
          </cell>
        </row>
        <row r="35">
          <cell r="A35">
            <v>45663</v>
          </cell>
          <cell r="B35">
            <v>0.108433734939759</v>
          </cell>
          <cell r="C35">
            <v>0.1987951807228916</v>
          </cell>
          <cell r="D35">
            <v>0.37650602409638562</v>
          </cell>
          <cell r="E35">
            <v>0.35542168674698787</v>
          </cell>
          <cell r="F35">
            <v>0.35240963855421692</v>
          </cell>
          <cell r="G35">
            <v>0.50602409638554213</v>
          </cell>
        </row>
        <row r="36">
          <cell r="A36">
            <v>45660</v>
          </cell>
          <cell r="B36">
            <v>0.15662650602409639</v>
          </cell>
          <cell r="C36">
            <v>0.3253012048192771</v>
          </cell>
          <cell r="D36">
            <v>0.45481927710843367</v>
          </cell>
          <cell r="E36">
            <v>0.41867469879518071</v>
          </cell>
          <cell r="F36">
            <v>0.40662650602409639</v>
          </cell>
          <cell r="G36">
            <v>0.5331325301204819</v>
          </cell>
        </row>
        <row r="37">
          <cell r="A37">
            <v>45659</v>
          </cell>
          <cell r="B37">
            <v>0.31626506024096379</v>
          </cell>
          <cell r="C37">
            <v>0.50602409638554213</v>
          </cell>
          <cell r="D37">
            <v>0.56325301204819278</v>
          </cell>
          <cell r="E37">
            <v>0.45180722891566272</v>
          </cell>
          <cell r="F37">
            <v>0.44578313253012047</v>
          </cell>
          <cell r="G37">
            <v>0.5512048192771084</v>
          </cell>
        </row>
        <row r="38">
          <cell r="A38">
            <v>45658</v>
          </cell>
          <cell r="B38">
            <v>0.29518072289156633</v>
          </cell>
          <cell r="C38">
            <v>0.48795180722891568</v>
          </cell>
          <cell r="D38">
            <v>0.51807228915662651</v>
          </cell>
          <cell r="E38">
            <v>0.43072289156626509</v>
          </cell>
          <cell r="F38">
            <v>0.42771084337349402</v>
          </cell>
          <cell r="G38">
            <v>0.54518072289156627</v>
          </cell>
        </row>
        <row r="39">
          <cell r="A39">
            <v>45657</v>
          </cell>
          <cell r="B39">
            <v>0.29444444444444451</v>
          </cell>
          <cell r="C39">
            <v>0.47499999999999998</v>
          </cell>
          <cell r="D39">
            <v>0.49722222222222218</v>
          </cell>
          <cell r="E39">
            <v>0.40833333333333333</v>
          </cell>
          <cell r="F39">
            <v>0.3972222222222222</v>
          </cell>
          <cell r="G39">
            <v>0.5</v>
          </cell>
        </row>
        <row r="40">
          <cell r="A40">
            <v>45656</v>
          </cell>
          <cell r="B40">
            <v>0.33611111111111108</v>
          </cell>
          <cell r="C40">
            <v>0.5</v>
          </cell>
          <cell r="D40">
            <v>0.53055555555555556</v>
          </cell>
          <cell r="E40">
            <v>0.40555555555555561</v>
          </cell>
          <cell r="F40">
            <v>0.40833333333333333</v>
          </cell>
          <cell r="G40">
            <v>0.51111111111111107</v>
          </cell>
        </row>
        <row r="41">
          <cell r="A41">
            <v>45653</v>
          </cell>
          <cell r="B41">
            <v>0.46944444444444439</v>
          </cell>
          <cell r="C41">
            <v>0.59444444444444444</v>
          </cell>
          <cell r="D41">
            <v>0.56388888888888888</v>
          </cell>
          <cell r="E41">
            <v>0.42222222222222222</v>
          </cell>
          <cell r="F41">
            <v>0.41666666666666669</v>
          </cell>
          <cell r="G41">
            <v>0.51666666666666672</v>
          </cell>
        </row>
        <row r="42">
          <cell r="A42">
            <v>45652</v>
          </cell>
          <cell r="B42">
            <v>0.66388888888888886</v>
          </cell>
          <cell r="C42">
            <v>0.7</v>
          </cell>
          <cell r="D42">
            <v>0.57222222222222219</v>
          </cell>
          <cell r="E42">
            <v>0.43055555555555558</v>
          </cell>
          <cell r="F42">
            <v>0.43888888888888888</v>
          </cell>
          <cell r="G42">
            <v>0.52500000000000002</v>
          </cell>
        </row>
        <row r="43">
          <cell r="A43">
            <v>45651</v>
          </cell>
          <cell r="B43">
            <v>0.73333333333333328</v>
          </cell>
          <cell r="C43">
            <v>0.70833333333333337</v>
          </cell>
          <cell r="D43">
            <v>0.57499999999999996</v>
          </cell>
          <cell r="E43">
            <v>0.43333333333333329</v>
          </cell>
          <cell r="F43">
            <v>0.43611111111111112</v>
          </cell>
          <cell r="G43">
            <v>0.51388888888888884</v>
          </cell>
        </row>
        <row r="44">
          <cell r="A44">
            <v>45650</v>
          </cell>
          <cell r="B44">
            <v>0.57777777777777772</v>
          </cell>
          <cell r="C44">
            <v>0.55833333333333335</v>
          </cell>
          <cell r="D44">
            <v>0.49444444444444452</v>
          </cell>
          <cell r="E44">
            <v>0.40277777777777779</v>
          </cell>
          <cell r="F44">
            <v>0.42777777777777781</v>
          </cell>
          <cell r="G44">
            <v>0.5083333333333333</v>
          </cell>
        </row>
        <row r="45">
          <cell r="A45">
            <v>45649</v>
          </cell>
          <cell r="B45">
            <v>0.6166666666666667</v>
          </cell>
          <cell r="C45">
            <v>0.57777777777777772</v>
          </cell>
          <cell r="D45">
            <v>0.48333333333333328</v>
          </cell>
          <cell r="E45">
            <v>0.39444444444444438</v>
          </cell>
          <cell r="F45">
            <v>0.42499999999999999</v>
          </cell>
          <cell r="G45">
            <v>0.5083333333333333</v>
          </cell>
        </row>
        <row r="46">
          <cell r="A46">
            <v>45646</v>
          </cell>
          <cell r="B46">
            <v>0.48333333333333328</v>
          </cell>
          <cell r="C46">
            <v>0.55000000000000004</v>
          </cell>
          <cell r="D46">
            <v>0.44444444444444442</v>
          </cell>
          <cell r="E46">
            <v>0.38333333333333341</v>
          </cell>
          <cell r="F46">
            <v>0.40833333333333333</v>
          </cell>
          <cell r="G46">
            <v>0.50277777777777777</v>
          </cell>
        </row>
        <row r="47">
          <cell r="A47">
            <v>45645</v>
          </cell>
          <cell r="B47">
            <v>0.31666666666666671</v>
          </cell>
          <cell r="C47">
            <v>0.50277777777777777</v>
          </cell>
          <cell r="D47">
            <v>0.42222222222222222</v>
          </cell>
          <cell r="E47">
            <v>0.3611111111111111</v>
          </cell>
          <cell r="F47">
            <v>0.4</v>
          </cell>
          <cell r="G47">
            <v>0.49444444444444452</v>
          </cell>
        </row>
        <row r="48">
          <cell r="A48">
            <v>45644</v>
          </cell>
          <cell r="B48">
            <v>0.41388888888888892</v>
          </cell>
          <cell r="C48">
            <v>0.64444444444444449</v>
          </cell>
          <cell r="D48">
            <v>0.47499999999999998</v>
          </cell>
          <cell r="E48">
            <v>0.36388888888888887</v>
          </cell>
          <cell r="F48">
            <v>0.40833333333333333</v>
          </cell>
          <cell r="G48">
            <v>0.5</v>
          </cell>
        </row>
        <row r="49">
          <cell r="A49">
            <v>45643</v>
          </cell>
          <cell r="B49">
            <v>0.28888888888888892</v>
          </cell>
          <cell r="C49">
            <v>0.58333333333333337</v>
          </cell>
          <cell r="D49">
            <v>0.43333333333333329</v>
          </cell>
          <cell r="E49">
            <v>0.33055555555555549</v>
          </cell>
          <cell r="F49">
            <v>0.3972222222222222</v>
          </cell>
          <cell r="G49">
            <v>0.49166666666666659</v>
          </cell>
        </row>
        <row r="50">
          <cell r="A50">
            <v>45642</v>
          </cell>
          <cell r="B50">
            <v>0.27777777777777779</v>
          </cell>
          <cell r="C50">
            <v>0.60555555555555551</v>
          </cell>
          <cell r="D50">
            <v>0.42499999999999999</v>
          </cell>
          <cell r="E50">
            <v>0.33055555555555549</v>
          </cell>
          <cell r="F50">
            <v>0.39166666666666672</v>
          </cell>
          <cell r="G50">
            <v>0.49166666666666659</v>
          </cell>
        </row>
        <row r="51">
          <cell r="A51">
            <v>45639</v>
          </cell>
          <cell r="B51">
            <v>0.25833333333333341</v>
          </cell>
          <cell r="C51">
            <v>0.64444444444444449</v>
          </cell>
          <cell r="D51">
            <v>0.42777777777777781</v>
          </cell>
          <cell r="E51">
            <v>0.32777777777777778</v>
          </cell>
          <cell r="F51">
            <v>0.38055555555555548</v>
          </cell>
          <cell r="G51">
            <v>0.49166666666666659</v>
          </cell>
        </row>
        <row r="52">
          <cell r="A52">
            <v>45638</v>
          </cell>
          <cell r="B52">
            <v>0.55555555555555558</v>
          </cell>
          <cell r="C52">
            <v>0.73888888888888893</v>
          </cell>
          <cell r="D52">
            <v>0.46666666666666667</v>
          </cell>
          <cell r="E52">
            <v>0.3527777777777778</v>
          </cell>
          <cell r="F52">
            <v>0.4</v>
          </cell>
          <cell r="G52">
            <v>0.50555555555555554</v>
          </cell>
        </row>
        <row r="53">
          <cell r="A53">
            <v>45637</v>
          </cell>
          <cell r="B53">
            <v>0.61944444444444446</v>
          </cell>
          <cell r="C53">
            <v>0.75277777777777777</v>
          </cell>
          <cell r="D53">
            <v>0.47499999999999998</v>
          </cell>
          <cell r="E53">
            <v>0.33888888888888891</v>
          </cell>
          <cell r="F53">
            <v>0.39444444444444438</v>
          </cell>
          <cell r="G53">
            <v>0.51111111111111107</v>
          </cell>
        </row>
        <row r="54">
          <cell r="A54">
            <v>45636</v>
          </cell>
          <cell r="B54">
            <v>0.72499999999999998</v>
          </cell>
          <cell r="C54">
            <v>0.73055555555555551</v>
          </cell>
          <cell r="D54">
            <v>0.46944444444444439</v>
          </cell>
          <cell r="E54">
            <v>0.32500000000000001</v>
          </cell>
          <cell r="F54">
            <v>0.40555555555555561</v>
          </cell>
          <cell r="G54">
            <v>0.5083333333333333</v>
          </cell>
        </row>
        <row r="55">
          <cell r="A55">
            <v>45635</v>
          </cell>
          <cell r="B55">
            <v>0.7416666666666667</v>
          </cell>
          <cell r="C55">
            <v>0.71388888888888891</v>
          </cell>
          <cell r="D55">
            <v>0.44444444444444442</v>
          </cell>
          <cell r="E55">
            <v>0.33055555555555549</v>
          </cell>
          <cell r="F55">
            <v>0.42777777777777781</v>
          </cell>
          <cell r="G55">
            <v>0.50555555555555554</v>
          </cell>
        </row>
        <row r="56">
          <cell r="A56">
            <v>45632</v>
          </cell>
          <cell r="B56">
            <v>0.69722222222222219</v>
          </cell>
          <cell r="C56">
            <v>0.65555555555555556</v>
          </cell>
          <cell r="D56">
            <v>0.4</v>
          </cell>
          <cell r="E56">
            <v>0.3</v>
          </cell>
          <cell r="F56">
            <v>0.3972222222222222</v>
          </cell>
          <cell r="G56">
            <v>0.5</v>
          </cell>
        </row>
        <row r="57">
          <cell r="A57">
            <v>45631</v>
          </cell>
          <cell r="B57">
            <v>0.75555555555555554</v>
          </cell>
          <cell r="C57">
            <v>0.64722222222222225</v>
          </cell>
          <cell r="D57">
            <v>0.41111111111111109</v>
          </cell>
          <cell r="E57">
            <v>0.29166666666666669</v>
          </cell>
          <cell r="F57">
            <v>0.40277777777777779</v>
          </cell>
          <cell r="G57">
            <v>0.51388888888888884</v>
          </cell>
        </row>
        <row r="58">
          <cell r="A58">
            <v>45630</v>
          </cell>
          <cell r="B58">
            <v>0.40277777777777779</v>
          </cell>
          <cell r="C58">
            <v>0.45277777777777778</v>
          </cell>
          <cell r="D58">
            <v>0.31944444444444442</v>
          </cell>
          <cell r="E58">
            <v>0.2472222222222222</v>
          </cell>
          <cell r="F58">
            <v>0.3611111111111111</v>
          </cell>
          <cell r="G58">
            <v>0.4777777777777778</v>
          </cell>
        </row>
        <row r="59">
          <cell r="A59">
            <v>45629</v>
          </cell>
          <cell r="B59">
            <v>0.49166666666666659</v>
          </cell>
          <cell r="C59">
            <v>0.47499999999999998</v>
          </cell>
          <cell r="D59">
            <v>0.34444444444444439</v>
          </cell>
          <cell r="E59">
            <v>0.24444444444444441</v>
          </cell>
          <cell r="F59">
            <v>0.3611111111111111</v>
          </cell>
          <cell r="G59">
            <v>0.4861111111111111</v>
          </cell>
        </row>
        <row r="60">
          <cell r="A60">
            <v>45628</v>
          </cell>
          <cell r="B60">
            <v>0.59444444444444444</v>
          </cell>
          <cell r="C60">
            <v>0.51388888888888884</v>
          </cell>
          <cell r="D60">
            <v>0.33888888888888891</v>
          </cell>
          <cell r="E60">
            <v>0.24444444444444441</v>
          </cell>
          <cell r="F60">
            <v>0.36666666666666659</v>
          </cell>
          <cell r="G60">
            <v>0.48888888888888887</v>
          </cell>
        </row>
        <row r="61">
          <cell r="A61">
            <v>45625</v>
          </cell>
          <cell r="B61">
            <v>0.65</v>
          </cell>
          <cell r="C61">
            <v>0.49166666666666659</v>
          </cell>
          <cell r="D61">
            <v>0.32500000000000001</v>
          </cell>
          <cell r="E61">
            <v>0.2416666666666667</v>
          </cell>
          <cell r="F61">
            <v>0.3611111111111111</v>
          </cell>
          <cell r="G61">
            <v>0.49166666666666659</v>
          </cell>
        </row>
      </sheetData>
      <sheetData sheetId="8">
        <row r="1">
          <cell r="B1" t="str">
            <v>nn_value</v>
          </cell>
          <cell r="C1" t="str">
            <v>td_value</v>
          </cell>
        </row>
        <row r="2">
          <cell r="A2">
            <v>45681</v>
          </cell>
          <cell r="B2">
            <v>632.8946524160001</v>
          </cell>
          <cell r="C2">
            <v>534.84368691199995</v>
          </cell>
        </row>
        <row r="3">
          <cell r="A3">
            <v>45691</v>
          </cell>
          <cell r="B3">
            <v>-1462.439510016</v>
          </cell>
          <cell r="C3">
            <v>-1.282408447999956</v>
          </cell>
        </row>
        <row r="4">
          <cell r="A4">
            <v>45692</v>
          </cell>
          <cell r="B4">
            <v>-955.28484864000006</v>
          </cell>
          <cell r="C4">
            <v>-949.01200486399989</v>
          </cell>
        </row>
        <row r="5">
          <cell r="A5">
            <v>45693</v>
          </cell>
          <cell r="B5">
            <v>-365.80412620800013</v>
          </cell>
          <cell r="C5">
            <v>319.56212121599998</v>
          </cell>
        </row>
        <row r="6">
          <cell r="A6">
            <v>45694</v>
          </cell>
          <cell r="B6">
            <v>-344.88228249600002</v>
          </cell>
          <cell r="C6">
            <v>-180.68078591999989</v>
          </cell>
        </row>
        <row r="7">
          <cell r="A7">
            <v>45695</v>
          </cell>
          <cell r="B7">
            <v>-1110.2555996159999</v>
          </cell>
          <cell r="C7">
            <v>-80.623763456000006</v>
          </cell>
        </row>
        <row r="8">
          <cell r="A8">
            <v>45698</v>
          </cell>
          <cell r="B8">
            <v>-441.9654778879999</v>
          </cell>
          <cell r="C8">
            <v>-183.37274265600001</v>
          </cell>
        </row>
        <row r="9">
          <cell r="A9">
            <v>45699</v>
          </cell>
          <cell r="B9">
            <v>-581.19264665600008</v>
          </cell>
          <cell r="C9">
            <v>195.62112614399999</v>
          </cell>
        </row>
        <row r="10">
          <cell r="A10">
            <v>45700</v>
          </cell>
          <cell r="B10">
            <v>-408.88991744000009</v>
          </cell>
          <cell r="C10">
            <v>13.069811711999989</v>
          </cell>
        </row>
        <row r="11">
          <cell r="A11">
            <v>45701</v>
          </cell>
          <cell r="B11">
            <v>-232.69343232000011</v>
          </cell>
          <cell r="C11">
            <v>0.1551564800000165</v>
          </cell>
        </row>
        <row r="12">
          <cell r="A12">
            <v>45702</v>
          </cell>
          <cell r="B12">
            <v>-179.30085990399991</v>
          </cell>
          <cell r="C12">
            <v>121.201524736</v>
          </cell>
        </row>
        <row r="13">
          <cell r="A13">
            <v>45705</v>
          </cell>
          <cell r="B13">
            <v>-600.24619007999991</v>
          </cell>
          <cell r="C13">
            <v>200.80431923200001</v>
          </cell>
        </row>
        <row r="14">
          <cell r="A14">
            <v>45706</v>
          </cell>
          <cell r="B14">
            <v>-142.06212505600001</v>
          </cell>
          <cell r="C14">
            <v>49.121689600000018</v>
          </cell>
        </row>
        <row r="15">
          <cell r="A15">
            <v>45707</v>
          </cell>
          <cell r="B15">
            <v>353.65637324799991</v>
          </cell>
          <cell r="C15">
            <v>1.4436270080000211</v>
          </cell>
        </row>
        <row r="16">
          <cell r="A16">
            <v>45708</v>
          </cell>
          <cell r="B16">
            <v>-390.30620159999989</v>
          </cell>
          <cell r="C16">
            <v>205.3844500480001</v>
          </cell>
        </row>
        <row r="17">
          <cell r="A17">
            <v>45709</v>
          </cell>
          <cell r="B17">
            <v>-192.393904128</v>
          </cell>
          <cell r="C17">
            <v>-36.999462911999963</v>
          </cell>
        </row>
        <row r="18">
          <cell r="A18">
            <v>45712</v>
          </cell>
          <cell r="B18">
            <v>-258.88581222399989</v>
          </cell>
          <cell r="C18">
            <v>-281.04373043200002</v>
          </cell>
        </row>
        <row r="19">
          <cell r="A19">
            <v>45713</v>
          </cell>
          <cell r="B19">
            <v>-339.59798374399969</v>
          </cell>
          <cell r="C19">
            <v>-173.36146329600001</v>
          </cell>
        </row>
        <row r="20">
          <cell r="A20">
            <v>45714</v>
          </cell>
          <cell r="B20">
            <v>-295.47574067199997</v>
          </cell>
          <cell r="C20">
            <v>-300.11287142399999</v>
          </cell>
        </row>
        <row r="21">
          <cell r="A21">
            <v>45715</v>
          </cell>
          <cell r="B21">
            <v>-639.0200401919999</v>
          </cell>
          <cell r="C21">
            <v>201.503113216</v>
          </cell>
        </row>
      </sheetData>
      <sheetData sheetId="9"/>
      <sheetData sheetId="10" refreshError="1"/>
      <sheetData sheetId="11" refreshError="1"/>
      <sheetData sheetId="12">
        <row r="1">
          <cell r="B1" t="str">
            <v>stock</v>
          </cell>
          <cell r="C1" t="str">
            <v>open</v>
          </cell>
          <cell r="D1" t="str">
            <v>high</v>
          </cell>
          <cell r="E1" t="str">
            <v>low</v>
          </cell>
          <cell r="F1" t="str">
            <v>close</v>
          </cell>
          <cell r="G1" t="str">
            <v>volume</v>
          </cell>
        </row>
        <row r="2">
          <cell r="A2">
            <v>45715.385416666657</v>
          </cell>
          <cell r="B2" t="str">
            <v>VNINDEX</v>
          </cell>
          <cell r="C2">
            <v>1306.599975585938</v>
          </cell>
          <cell r="D2">
            <v>1307.869995117188</v>
          </cell>
          <cell r="E2">
            <v>1306.599975585938</v>
          </cell>
          <cell r="F2">
            <v>1307.31005859375</v>
          </cell>
          <cell r="G2">
            <v>21283700</v>
          </cell>
        </row>
        <row r="3">
          <cell r="A3">
            <v>45715.388888888891</v>
          </cell>
          <cell r="B3" t="str">
            <v>VNINDEX</v>
          </cell>
          <cell r="C3">
            <v>1306.640014648438</v>
          </cell>
          <cell r="D3">
            <v>1306.880004882812</v>
          </cell>
          <cell r="E3">
            <v>1306.390014648438</v>
          </cell>
          <cell r="F3">
            <v>1306.660034179688</v>
          </cell>
          <cell r="G3">
            <v>18074800</v>
          </cell>
        </row>
        <row r="4">
          <cell r="A4">
            <v>45715.392361111109</v>
          </cell>
          <cell r="B4" t="str">
            <v>VNINDEX</v>
          </cell>
          <cell r="C4">
            <v>1305.869995117188</v>
          </cell>
          <cell r="D4">
            <v>1306.800048828125</v>
          </cell>
          <cell r="E4">
            <v>1305.670043945312</v>
          </cell>
          <cell r="F4">
            <v>1306.650024414062</v>
          </cell>
          <cell r="G4">
            <v>14922700</v>
          </cell>
        </row>
        <row r="5">
          <cell r="A5">
            <v>45715.395833333343</v>
          </cell>
          <cell r="B5" t="str">
            <v>VNINDEX</v>
          </cell>
          <cell r="C5">
            <v>1305.109985351562</v>
          </cell>
          <cell r="D5">
            <v>1305.800048828125</v>
          </cell>
          <cell r="E5">
            <v>1305.030029296875</v>
          </cell>
          <cell r="F5">
            <v>1305.719970703125</v>
          </cell>
          <cell r="G5">
            <v>14214300</v>
          </cell>
        </row>
        <row r="6">
          <cell r="A6">
            <v>45715.399305555547</v>
          </cell>
          <cell r="B6" t="str">
            <v>VNINDEX</v>
          </cell>
          <cell r="C6">
            <v>1304.930053710938</v>
          </cell>
          <cell r="D6">
            <v>1305.260009765625</v>
          </cell>
          <cell r="E6">
            <v>1304.449951171875</v>
          </cell>
          <cell r="F6">
            <v>1305.109985351562</v>
          </cell>
          <cell r="G6">
            <v>14538900</v>
          </cell>
        </row>
        <row r="7">
          <cell r="A7">
            <v>45715.402777777781</v>
          </cell>
          <cell r="B7" t="str">
            <v>VNINDEX</v>
          </cell>
          <cell r="C7">
            <v>1304.329956054688</v>
          </cell>
          <cell r="D7">
            <v>1304.969970703125</v>
          </cell>
          <cell r="E7">
            <v>1304.150024414062</v>
          </cell>
          <cell r="F7">
            <v>1304.9599609375</v>
          </cell>
          <cell r="G7">
            <v>11874400</v>
          </cell>
        </row>
        <row r="8">
          <cell r="A8">
            <v>45715.40625</v>
          </cell>
          <cell r="B8" t="str">
            <v>VNINDEX</v>
          </cell>
          <cell r="C8">
            <v>1305.260009765625</v>
          </cell>
          <cell r="D8">
            <v>1305.410034179688</v>
          </cell>
          <cell r="E8">
            <v>1304.300048828125</v>
          </cell>
          <cell r="F8">
            <v>1304.430053710938</v>
          </cell>
          <cell r="G8">
            <v>11843000</v>
          </cell>
        </row>
        <row r="9">
          <cell r="A9">
            <v>45715.409722222219</v>
          </cell>
          <cell r="B9" t="str">
            <v>VNINDEX</v>
          </cell>
          <cell r="C9">
            <v>1305.75</v>
          </cell>
          <cell r="D9">
            <v>1305.77001953125</v>
          </cell>
          <cell r="E9">
            <v>1305.349975585938</v>
          </cell>
          <cell r="F9">
            <v>1305.349975585938</v>
          </cell>
          <cell r="G9">
            <v>14340000</v>
          </cell>
        </row>
        <row r="10">
          <cell r="A10">
            <v>45715.413194444453</v>
          </cell>
          <cell r="B10" t="str">
            <v>VNINDEX</v>
          </cell>
          <cell r="C10">
            <v>1305.630004882812</v>
          </cell>
          <cell r="D10">
            <v>1305.989990234375</v>
          </cell>
          <cell r="E10">
            <v>1305.5400390625</v>
          </cell>
          <cell r="F10">
            <v>1305.670043945312</v>
          </cell>
          <cell r="G10">
            <v>14316800</v>
          </cell>
        </row>
        <row r="11">
          <cell r="A11">
            <v>45715.416666666657</v>
          </cell>
          <cell r="B11" t="str">
            <v>VNINDEX</v>
          </cell>
          <cell r="C11">
            <v>1305.489990234375</v>
          </cell>
          <cell r="D11">
            <v>1306.010009765625</v>
          </cell>
          <cell r="E11">
            <v>1305.390014648438</v>
          </cell>
          <cell r="F11">
            <v>1305.670043945312</v>
          </cell>
          <cell r="G11">
            <v>9887700</v>
          </cell>
        </row>
        <row r="12">
          <cell r="A12">
            <v>45715.420138888891</v>
          </cell>
          <cell r="B12" t="str">
            <v>VNINDEX</v>
          </cell>
          <cell r="C12">
            <v>1305.400024414062</v>
          </cell>
          <cell r="D12">
            <v>1305.739990234375</v>
          </cell>
          <cell r="E12">
            <v>1305.319946289062</v>
          </cell>
          <cell r="F12">
            <v>1305.5</v>
          </cell>
          <cell r="G12">
            <v>10129500</v>
          </cell>
        </row>
        <row r="13">
          <cell r="A13">
            <v>45715.423611111109</v>
          </cell>
          <cell r="B13" t="str">
            <v>VNINDEX</v>
          </cell>
          <cell r="C13">
            <v>1305.2900390625</v>
          </cell>
          <cell r="D13">
            <v>1305.819946289062</v>
          </cell>
          <cell r="E13">
            <v>1305.239990234375</v>
          </cell>
          <cell r="F13">
            <v>1305.359985351562</v>
          </cell>
          <cell r="G13">
            <v>12137100</v>
          </cell>
        </row>
        <row r="14">
          <cell r="A14">
            <v>45715.427083333343</v>
          </cell>
          <cell r="B14" t="str">
            <v>VNINDEX</v>
          </cell>
          <cell r="C14">
            <v>1305.31005859375</v>
          </cell>
          <cell r="D14">
            <v>1305.449951171875</v>
          </cell>
          <cell r="E14">
            <v>1304.949951171875</v>
          </cell>
          <cell r="F14">
            <v>1305.319946289062</v>
          </cell>
          <cell r="G14">
            <v>14780100</v>
          </cell>
        </row>
        <row r="15">
          <cell r="A15">
            <v>45715.430555555547</v>
          </cell>
          <cell r="B15" t="str">
            <v>VNINDEX</v>
          </cell>
          <cell r="C15">
            <v>1305.2900390625</v>
          </cell>
          <cell r="D15">
            <v>1305.630004882812</v>
          </cell>
          <cell r="E15">
            <v>1305.050048828125</v>
          </cell>
          <cell r="F15">
            <v>1305.31005859375</v>
          </cell>
          <cell r="G15">
            <v>12399800</v>
          </cell>
        </row>
        <row r="16">
          <cell r="A16">
            <v>45715.434027777781</v>
          </cell>
          <cell r="B16" t="str">
            <v>VNINDEX</v>
          </cell>
          <cell r="C16">
            <v>1305.219970703125</v>
          </cell>
          <cell r="D16">
            <v>1305.43994140625</v>
          </cell>
          <cell r="E16">
            <v>1305.02001953125</v>
          </cell>
          <cell r="F16">
            <v>1305.160034179688</v>
          </cell>
          <cell r="G16">
            <v>12765100</v>
          </cell>
        </row>
        <row r="17">
          <cell r="A17">
            <v>45715.4375</v>
          </cell>
          <cell r="B17" t="str">
            <v>VNINDEX</v>
          </cell>
          <cell r="C17">
            <v>1304.739990234375</v>
          </cell>
          <cell r="D17">
            <v>1305.489990234375</v>
          </cell>
          <cell r="E17">
            <v>1304.5400390625</v>
          </cell>
          <cell r="F17">
            <v>1305.380004882812</v>
          </cell>
          <cell r="G17">
            <v>12247100</v>
          </cell>
        </row>
        <row r="18">
          <cell r="A18">
            <v>45715.440972222219</v>
          </cell>
          <cell r="B18" t="str">
            <v>VNINDEX</v>
          </cell>
          <cell r="C18">
            <v>1304.839965820312</v>
          </cell>
          <cell r="D18">
            <v>1304.910034179688</v>
          </cell>
          <cell r="E18">
            <v>1304.430053710938</v>
          </cell>
          <cell r="F18">
            <v>1304.829956054688</v>
          </cell>
          <cell r="G18">
            <v>13925000</v>
          </cell>
        </row>
        <row r="19">
          <cell r="A19">
            <v>45715.444444444453</v>
          </cell>
          <cell r="B19" t="str">
            <v>VNINDEX</v>
          </cell>
          <cell r="C19">
            <v>1304.52001953125</v>
          </cell>
          <cell r="D19">
            <v>1304.969970703125</v>
          </cell>
          <cell r="E19">
            <v>1304.410034179688</v>
          </cell>
          <cell r="F19">
            <v>1304.969970703125</v>
          </cell>
          <cell r="G19">
            <v>12994600</v>
          </cell>
        </row>
        <row r="20">
          <cell r="A20">
            <v>45715.447916666657</v>
          </cell>
          <cell r="B20" t="str">
            <v>VNINDEX</v>
          </cell>
          <cell r="C20">
            <v>1304.030029296875</v>
          </cell>
          <cell r="D20">
            <v>1304.589965820312</v>
          </cell>
          <cell r="E20">
            <v>1303.93994140625</v>
          </cell>
          <cell r="F20">
            <v>1304.56005859375</v>
          </cell>
          <cell r="G20">
            <v>15831600</v>
          </cell>
        </row>
        <row r="21">
          <cell r="A21">
            <v>45715.451388888891</v>
          </cell>
          <cell r="B21" t="str">
            <v>VNINDEX</v>
          </cell>
          <cell r="C21">
            <v>1303.449951171875</v>
          </cell>
          <cell r="D21">
            <v>1304.06005859375</v>
          </cell>
          <cell r="E21">
            <v>1303.339965820312</v>
          </cell>
          <cell r="F21">
            <v>1303.97998046875</v>
          </cell>
          <cell r="G21">
            <v>18180300</v>
          </cell>
        </row>
        <row r="22">
          <cell r="A22">
            <v>45715.454861111109</v>
          </cell>
          <cell r="B22" t="str">
            <v>VNINDEX</v>
          </cell>
          <cell r="C22">
            <v>1302.880004882812</v>
          </cell>
          <cell r="D22">
            <v>1303.660034179688</v>
          </cell>
          <cell r="E22">
            <v>1302.819946289062</v>
          </cell>
          <cell r="F22">
            <v>1303.489990234375</v>
          </cell>
          <cell r="G22">
            <v>13038700</v>
          </cell>
        </row>
        <row r="23">
          <cell r="A23">
            <v>45715.458333333343</v>
          </cell>
          <cell r="B23" t="str">
            <v>VNINDEX</v>
          </cell>
          <cell r="C23">
            <v>1302.02001953125</v>
          </cell>
          <cell r="D23">
            <v>1302.949951171875</v>
          </cell>
          <cell r="E23">
            <v>1302.02001953125</v>
          </cell>
          <cell r="F23">
            <v>1302.930053710938</v>
          </cell>
          <cell r="G23">
            <v>18247000</v>
          </cell>
        </row>
        <row r="24">
          <cell r="A24">
            <v>45715.461805555547</v>
          </cell>
          <cell r="B24" t="str">
            <v>VNINDEX</v>
          </cell>
          <cell r="C24">
            <v>1300.630004882812</v>
          </cell>
          <cell r="D24">
            <v>1302.079956054688</v>
          </cell>
          <cell r="E24">
            <v>1300.579956054688</v>
          </cell>
          <cell r="F24">
            <v>1301.930053710938</v>
          </cell>
          <cell r="G24">
            <v>21649600</v>
          </cell>
        </row>
        <row r="25">
          <cell r="A25">
            <v>45715.465277777781</v>
          </cell>
          <cell r="B25" t="str">
            <v>VNINDEX</v>
          </cell>
          <cell r="C25">
            <v>1299.93994140625</v>
          </cell>
          <cell r="D25">
            <v>1300.680053710938</v>
          </cell>
          <cell r="E25">
            <v>1299.5400390625</v>
          </cell>
          <cell r="F25">
            <v>1300.630004882812</v>
          </cell>
          <cell r="G25">
            <v>21225700</v>
          </cell>
        </row>
        <row r="26">
          <cell r="A26">
            <v>45715.46875</v>
          </cell>
          <cell r="B26" t="str">
            <v>VNINDEX</v>
          </cell>
          <cell r="C26">
            <v>1300.319946289062</v>
          </cell>
          <cell r="D26">
            <v>1300.469970703125</v>
          </cell>
          <cell r="E26">
            <v>1299.77001953125</v>
          </cell>
          <cell r="F26">
            <v>1299.97998046875</v>
          </cell>
          <cell r="G26">
            <v>14397600</v>
          </cell>
        </row>
        <row r="27">
          <cell r="A27">
            <v>45715.472222222219</v>
          </cell>
          <cell r="B27" t="str">
            <v>VNINDEX</v>
          </cell>
          <cell r="C27">
            <v>1300.359985351562</v>
          </cell>
          <cell r="D27">
            <v>1300.640014648438</v>
          </cell>
          <cell r="E27">
            <v>1300.170043945312</v>
          </cell>
          <cell r="F27">
            <v>1300.489990234375</v>
          </cell>
          <cell r="G27">
            <v>10803600</v>
          </cell>
        </row>
        <row r="28">
          <cell r="A28">
            <v>45715.475694444453</v>
          </cell>
          <cell r="B28" t="str">
            <v>VNINDEX</v>
          </cell>
          <cell r="C28">
            <v>1299.97998046875</v>
          </cell>
          <cell r="D28">
            <v>1300.56005859375</v>
          </cell>
          <cell r="E28">
            <v>1299.97998046875</v>
          </cell>
          <cell r="F28">
            <v>1300.380004882812</v>
          </cell>
          <cell r="G28">
            <v>8987800</v>
          </cell>
        </row>
        <row r="29">
          <cell r="A29">
            <v>45715.541666666657</v>
          </cell>
          <cell r="B29" t="str">
            <v>VNINDEX</v>
          </cell>
          <cell r="C29">
            <v>1297.739990234375</v>
          </cell>
          <cell r="D29">
            <v>1299.680053710938</v>
          </cell>
          <cell r="E29">
            <v>1297.630004882812</v>
          </cell>
          <cell r="F29">
            <v>1299.390014648438</v>
          </cell>
          <cell r="G29">
            <v>31110700</v>
          </cell>
        </row>
        <row r="30">
          <cell r="A30">
            <v>45715.545138888891</v>
          </cell>
          <cell r="B30" t="str">
            <v>VNINDEX</v>
          </cell>
          <cell r="C30">
            <v>1296.72998046875</v>
          </cell>
          <cell r="D30">
            <v>1297.719970703125</v>
          </cell>
          <cell r="E30">
            <v>1296.430053710938</v>
          </cell>
          <cell r="F30">
            <v>1297.719970703125</v>
          </cell>
          <cell r="G30">
            <v>29488600</v>
          </cell>
        </row>
        <row r="31">
          <cell r="A31">
            <v>45715.548611111109</v>
          </cell>
          <cell r="B31" t="str">
            <v>VNINDEX</v>
          </cell>
          <cell r="C31">
            <v>1298.150024414062</v>
          </cell>
          <cell r="D31">
            <v>1298.27001953125</v>
          </cell>
          <cell r="E31">
            <v>1296.719970703125</v>
          </cell>
          <cell r="F31">
            <v>1296.77001953125</v>
          </cell>
          <cell r="G31">
            <v>23521200</v>
          </cell>
        </row>
        <row r="32">
          <cell r="A32">
            <v>45715.552083333343</v>
          </cell>
          <cell r="B32" t="str">
            <v>VNINDEX</v>
          </cell>
          <cell r="C32">
            <v>1299.390014648438</v>
          </cell>
          <cell r="D32">
            <v>1299.5</v>
          </cell>
          <cell r="E32">
            <v>1298.199951171875</v>
          </cell>
          <cell r="F32">
            <v>1298.329956054688</v>
          </cell>
          <cell r="G32">
            <v>22329600</v>
          </cell>
        </row>
        <row r="33">
          <cell r="A33">
            <v>45715.555555555547</v>
          </cell>
          <cell r="B33" t="str">
            <v>VNINDEX</v>
          </cell>
          <cell r="C33">
            <v>1299.22998046875</v>
          </cell>
          <cell r="D33">
            <v>1299.630004882812</v>
          </cell>
          <cell r="E33">
            <v>1298.869995117188</v>
          </cell>
          <cell r="F33">
            <v>1299.430053710938</v>
          </cell>
          <cell r="G33">
            <v>15955000</v>
          </cell>
        </row>
        <row r="34">
          <cell r="A34">
            <v>45715.559027777781</v>
          </cell>
          <cell r="B34" t="str">
            <v>VNINDEX</v>
          </cell>
          <cell r="C34">
            <v>1299.050048828125</v>
          </cell>
          <cell r="D34">
            <v>1299.119995117188</v>
          </cell>
          <cell r="E34">
            <v>1298.660034179688</v>
          </cell>
          <cell r="F34">
            <v>1299.0400390625</v>
          </cell>
          <cell r="G34">
            <v>15064500</v>
          </cell>
        </row>
        <row r="35">
          <cell r="A35">
            <v>45715.5625</v>
          </cell>
          <cell r="B35" t="str">
            <v>VNINDEX</v>
          </cell>
          <cell r="C35">
            <v>1299.400024414062</v>
          </cell>
          <cell r="D35">
            <v>1299.489990234375</v>
          </cell>
          <cell r="E35">
            <v>1298.900024414062</v>
          </cell>
          <cell r="F35">
            <v>1299.030029296875</v>
          </cell>
          <cell r="G35">
            <v>13226100</v>
          </cell>
        </row>
        <row r="36">
          <cell r="A36">
            <v>45715.565972222219</v>
          </cell>
          <cell r="B36" t="str">
            <v>VNINDEX</v>
          </cell>
          <cell r="C36">
            <v>1300.489990234375</v>
          </cell>
          <cell r="D36">
            <v>1300.5400390625</v>
          </cell>
          <cell r="E36">
            <v>1299.369995117188</v>
          </cell>
          <cell r="F36">
            <v>1299.369995117188</v>
          </cell>
          <cell r="G36">
            <v>13024600</v>
          </cell>
        </row>
        <row r="37">
          <cell r="A37">
            <v>45715.569444444453</v>
          </cell>
          <cell r="B37" t="str">
            <v>VNINDEX</v>
          </cell>
          <cell r="C37">
            <v>1300.81005859375</v>
          </cell>
          <cell r="D37">
            <v>1300.900024414062</v>
          </cell>
          <cell r="E37">
            <v>1300.2099609375</v>
          </cell>
          <cell r="F37">
            <v>1300.359985351562</v>
          </cell>
          <cell r="G37">
            <v>24700400</v>
          </cell>
        </row>
        <row r="38">
          <cell r="A38">
            <v>45715.572916666657</v>
          </cell>
          <cell r="B38" t="str">
            <v>VNINDEX</v>
          </cell>
          <cell r="C38">
            <v>1301.079956054688</v>
          </cell>
          <cell r="D38">
            <v>1301.140014648438</v>
          </cell>
          <cell r="E38">
            <v>1300.579956054688</v>
          </cell>
          <cell r="F38">
            <v>1300.81005859375</v>
          </cell>
          <cell r="G38">
            <v>19924500</v>
          </cell>
        </row>
        <row r="39">
          <cell r="A39">
            <v>45715.576388888891</v>
          </cell>
          <cell r="B39" t="str">
            <v>VNINDEX</v>
          </cell>
          <cell r="C39">
            <v>1302.140014648438</v>
          </cell>
          <cell r="D39">
            <v>1302.140014648438</v>
          </cell>
          <cell r="E39">
            <v>1300.890014648438</v>
          </cell>
          <cell r="F39">
            <v>1300.969970703125</v>
          </cell>
          <cell r="G39">
            <v>26553400</v>
          </cell>
        </row>
        <row r="40">
          <cell r="A40">
            <v>45715.579861111109</v>
          </cell>
          <cell r="B40" t="str">
            <v>VNINDEX</v>
          </cell>
          <cell r="C40">
            <v>1301.93994140625</v>
          </cell>
          <cell r="D40">
            <v>1302.130004882812</v>
          </cell>
          <cell r="E40">
            <v>1301.56005859375</v>
          </cell>
          <cell r="F40">
            <v>1301.930053710938</v>
          </cell>
          <cell r="G40">
            <v>22484700</v>
          </cell>
        </row>
        <row r="41">
          <cell r="A41">
            <v>45715.583333333343</v>
          </cell>
          <cell r="B41" t="str">
            <v>VNINDEX</v>
          </cell>
          <cell r="C41">
            <v>1301.489990234375</v>
          </cell>
          <cell r="D41">
            <v>1301.869995117188</v>
          </cell>
          <cell r="E41">
            <v>1301.180053710938</v>
          </cell>
          <cell r="F41">
            <v>1301.670043945312</v>
          </cell>
          <cell r="G41">
            <v>23293200</v>
          </cell>
        </row>
        <row r="42">
          <cell r="A42">
            <v>45715.586805555547</v>
          </cell>
          <cell r="B42" t="str">
            <v>VNINDEX</v>
          </cell>
          <cell r="C42">
            <v>1301.969970703125</v>
          </cell>
          <cell r="D42">
            <v>1301.969970703125</v>
          </cell>
          <cell r="E42">
            <v>1301.25</v>
          </cell>
          <cell r="F42">
            <v>1301.5400390625</v>
          </cell>
          <cell r="G42">
            <v>30533300</v>
          </cell>
        </row>
        <row r="43">
          <cell r="A43">
            <v>45715.590277777781</v>
          </cell>
          <cell r="B43" t="str">
            <v>VNINDEX</v>
          </cell>
          <cell r="C43">
            <v>1303.260009765625</v>
          </cell>
          <cell r="D43">
            <v>1303.75</v>
          </cell>
          <cell r="E43">
            <v>1301.72998046875</v>
          </cell>
          <cell r="F43">
            <v>1301.72998046875</v>
          </cell>
          <cell r="G43">
            <v>32239700</v>
          </cell>
        </row>
        <row r="44">
          <cell r="A44">
            <v>45715.59375</v>
          </cell>
          <cell r="B44" t="str">
            <v>VNINDEX</v>
          </cell>
          <cell r="C44">
            <v>1304.4599609375</v>
          </cell>
          <cell r="D44">
            <v>1304.630004882812</v>
          </cell>
          <cell r="E44">
            <v>1303.25</v>
          </cell>
          <cell r="F44">
            <v>1303.329956054688</v>
          </cell>
          <cell r="G44">
            <v>37484438</v>
          </cell>
        </row>
        <row r="45">
          <cell r="A45">
            <v>45715.597222222219</v>
          </cell>
          <cell r="B45" t="str">
            <v>VNINDEX</v>
          </cell>
          <cell r="C45">
            <v>1306.339965820312</v>
          </cell>
          <cell r="D45">
            <v>1306.449951171875</v>
          </cell>
          <cell r="E45">
            <v>1304.280029296875</v>
          </cell>
          <cell r="F45">
            <v>1304.280029296875</v>
          </cell>
          <cell r="G45">
            <v>33254300</v>
          </cell>
        </row>
        <row r="46">
          <cell r="A46">
            <v>45715.600694444453</v>
          </cell>
          <cell r="B46" t="str">
            <v>VNINDEX</v>
          </cell>
          <cell r="C46">
            <v>1306.849975585938</v>
          </cell>
          <cell r="D46">
            <v>1306.849975585938</v>
          </cell>
          <cell r="E46">
            <v>1305.77001953125</v>
          </cell>
          <cell r="F46">
            <v>1306.0400390625</v>
          </cell>
          <cell r="G46">
            <v>35182200</v>
          </cell>
        </row>
        <row r="47">
          <cell r="A47">
            <v>45715.604166666657</v>
          </cell>
          <cell r="B47" t="str">
            <v>VNINDEX</v>
          </cell>
          <cell r="C47">
            <v>1304.68994140625</v>
          </cell>
          <cell r="D47">
            <v>1307.079956054688</v>
          </cell>
          <cell r="E47">
            <v>1304.640014648438</v>
          </cell>
          <cell r="F47">
            <v>1307.079956054688</v>
          </cell>
          <cell r="G47">
            <v>1950700</v>
          </cell>
        </row>
        <row r="48">
          <cell r="A48">
            <v>45715.607638888891</v>
          </cell>
          <cell r="B48" t="str">
            <v>VNINDEX</v>
          </cell>
          <cell r="C48">
            <v>1304.81005859375</v>
          </cell>
          <cell r="D48">
            <v>1304.859985351562</v>
          </cell>
          <cell r="E48">
            <v>1304.81005859375</v>
          </cell>
          <cell r="F48">
            <v>1304.859985351562</v>
          </cell>
          <cell r="G48">
            <v>6000000</v>
          </cell>
        </row>
        <row r="49">
          <cell r="A49">
            <v>45715.611111111109</v>
          </cell>
          <cell r="B49" t="str">
            <v>VNINDEX</v>
          </cell>
          <cell r="C49">
            <v>1307</v>
          </cell>
          <cell r="D49">
            <v>1307</v>
          </cell>
          <cell r="E49">
            <v>1305.72998046875</v>
          </cell>
          <cell r="F49">
            <v>1305.72998046875</v>
          </cell>
          <cell r="G49">
            <v>3600162</v>
          </cell>
        </row>
        <row r="50">
          <cell r="A50">
            <v>45715.614583333343</v>
          </cell>
          <cell r="B50" t="str">
            <v>VNINDEX</v>
          </cell>
          <cell r="C50">
            <v>1307.800048828125</v>
          </cell>
          <cell r="D50">
            <v>1307.800048828125</v>
          </cell>
          <cell r="E50">
            <v>1307.800048828125</v>
          </cell>
          <cell r="F50">
            <v>1307.800048828125</v>
          </cell>
          <cell r="G50">
            <v>43925000</v>
          </cell>
        </row>
        <row r="51">
          <cell r="A51">
            <v>45715.618055555547</v>
          </cell>
          <cell r="B51" t="str">
            <v>VNINDEX</v>
          </cell>
          <cell r="C51">
            <v>1307.800048828125</v>
          </cell>
          <cell r="D51">
            <v>1307.800048828125</v>
          </cell>
          <cell r="E51">
            <v>1307.800048828125</v>
          </cell>
          <cell r="F51">
            <v>1307.800048828125</v>
          </cell>
          <cell r="G51">
            <v>1407000</v>
          </cell>
        </row>
        <row r="52">
          <cell r="A52">
            <v>45715.621527777781</v>
          </cell>
          <cell r="B52" t="str">
            <v>VNINDEX</v>
          </cell>
          <cell r="C52">
            <v>1307.800048828125</v>
          </cell>
          <cell r="D52">
            <v>1307.800048828125</v>
          </cell>
          <cell r="E52">
            <v>1307.800048828125</v>
          </cell>
          <cell r="F52">
            <v>1307.800048828125</v>
          </cell>
          <cell r="G52">
            <v>273000</v>
          </cell>
        </row>
      </sheetData>
      <sheetData sheetId="13" refreshError="1"/>
      <sheetData sheetId="14">
        <row r="1">
          <cell r="B1" t="str">
            <v>stock</v>
          </cell>
          <cell r="C1" t="str">
            <v>open</v>
          </cell>
          <cell r="D1" t="str">
            <v>high</v>
          </cell>
          <cell r="E1" t="str">
            <v>low</v>
          </cell>
          <cell r="F1" t="str">
            <v>close</v>
          </cell>
          <cell r="G1" t="str">
            <v>volume</v>
          </cell>
        </row>
        <row r="2">
          <cell r="A2">
            <v>45715.385416666657</v>
          </cell>
          <cell r="B2" t="str">
            <v>VN30F1M</v>
          </cell>
          <cell r="C2">
            <v>1362.400024414062</v>
          </cell>
          <cell r="D2">
            <v>1363.199951171875</v>
          </cell>
          <cell r="E2">
            <v>1362.199951171875</v>
          </cell>
          <cell r="F2">
            <v>1362.599975585938</v>
          </cell>
          <cell r="G2">
            <v>2531</v>
          </cell>
        </row>
        <row r="3">
          <cell r="A3">
            <v>45715.388888888891</v>
          </cell>
          <cell r="B3" t="str">
            <v>VN30F1M</v>
          </cell>
          <cell r="C3">
            <v>1362.300048828125</v>
          </cell>
          <cell r="D3">
            <v>1362.800048828125</v>
          </cell>
          <cell r="E3">
            <v>1362.199951171875</v>
          </cell>
          <cell r="F3">
            <v>1362.300048828125</v>
          </cell>
          <cell r="G3">
            <v>1390</v>
          </cell>
        </row>
        <row r="4">
          <cell r="A4">
            <v>45715.392361111109</v>
          </cell>
          <cell r="B4" t="str">
            <v>VN30F1M</v>
          </cell>
          <cell r="C4">
            <v>1361.800048828125</v>
          </cell>
          <cell r="D4">
            <v>1362.800048828125</v>
          </cell>
          <cell r="E4">
            <v>1361.800048828125</v>
          </cell>
          <cell r="F4">
            <v>1362.300048828125</v>
          </cell>
          <cell r="G4">
            <v>2187</v>
          </cell>
        </row>
        <row r="5">
          <cell r="A5">
            <v>45715.395833333343</v>
          </cell>
          <cell r="B5" t="str">
            <v>VN30F1M</v>
          </cell>
          <cell r="C5">
            <v>1361.900024414062</v>
          </cell>
          <cell r="D5">
            <v>1362</v>
          </cell>
          <cell r="E5">
            <v>1361.099975585938</v>
          </cell>
          <cell r="F5">
            <v>1361.699951171875</v>
          </cell>
          <cell r="G5">
            <v>3000</v>
          </cell>
        </row>
        <row r="6">
          <cell r="A6">
            <v>45715.399305555547</v>
          </cell>
          <cell r="B6" t="str">
            <v>VN30F1M</v>
          </cell>
          <cell r="C6">
            <v>1362</v>
          </cell>
          <cell r="D6">
            <v>1362.199951171875</v>
          </cell>
          <cell r="E6">
            <v>1361.300048828125</v>
          </cell>
          <cell r="F6">
            <v>1361.900024414062</v>
          </cell>
          <cell r="G6">
            <v>2090</v>
          </cell>
        </row>
        <row r="7">
          <cell r="A7">
            <v>45715.402777777781</v>
          </cell>
          <cell r="B7" t="str">
            <v>VN30F1M</v>
          </cell>
          <cell r="C7">
            <v>1361.599975585938</v>
          </cell>
          <cell r="D7">
            <v>1362.300048828125</v>
          </cell>
          <cell r="E7">
            <v>1361.199951171875</v>
          </cell>
          <cell r="F7">
            <v>1362</v>
          </cell>
          <cell r="G7">
            <v>1198</v>
          </cell>
        </row>
        <row r="8">
          <cell r="A8">
            <v>45715.40625</v>
          </cell>
          <cell r="B8" t="str">
            <v>VN30F1M</v>
          </cell>
          <cell r="C8">
            <v>1362</v>
          </cell>
          <cell r="D8">
            <v>1362.300048828125</v>
          </cell>
          <cell r="E8">
            <v>1361.400024414062</v>
          </cell>
          <cell r="F8">
            <v>1361.699951171875</v>
          </cell>
          <cell r="G8">
            <v>1419</v>
          </cell>
        </row>
        <row r="9">
          <cell r="A9">
            <v>45715.409722222219</v>
          </cell>
          <cell r="B9" t="str">
            <v>VN30F1M</v>
          </cell>
          <cell r="C9">
            <v>1362.199951171875</v>
          </cell>
          <cell r="D9">
            <v>1362.300048828125</v>
          </cell>
          <cell r="E9">
            <v>1361.800048828125</v>
          </cell>
          <cell r="F9">
            <v>1362</v>
          </cell>
          <cell r="G9">
            <v>2189</v>
          </cell>
        </row>
        <row r="10">
          <cell r="A10">
            <v>45715.413194444453</v>
          </cell>
          <cell r="B10" t="str">
            <v>VN30F1M</v>
          </cell>
          <cell r="C10">
            <v>1361.900024414062</v>
          </cell>
          <cell r="D10">
            <v>1362.599975585938</v>
          </cell>
          <cell r="E10">
            <v>1361.900024414062</v>
          </cell>
          <cell r="F10">
            <v>1362.199951171875</v>
          </cell>
          <cell r="G10">
            <v>1258</v>
          </cell>
        </row>
        <row r="11">
          <cell r="A11">
            <v>45715.416666666657</v>
          </cell>
          <cell r="B11" t="str">
            <v>VN30F1M</v>
          </cell>
          <cell r="C11">
            <v>1361.900024414062</v>
          </cell>
          <cell r="D11">
            <v>1362.300048828125</v>
          </cell>
          <cell r="E11">
            <v>1361.699951171875</v>
          </cell>
          <cell r="F11">
            <v>1362.099975585938</v>
          </cell>
          <cell r="G11">
            <v>1356</v>
          </cell>
        </row>
        <row r="12">
          <cell r="A12">
            <v>45715.420138888891</v>
          </cell>
          <cell r="B12" t="str">
            <v>VN30F1M</v>
          </cell>
          <cell r="C12">
            <v>1361.900024414062</v>
          </cell>
          <cell r="D12">
            <v>1362.400024414062</v>
          </cell>
          <cell r="E12">
            <v>1361.800048828125</v>
          </cell>
          <cell r="F12">
            <v>1361.800048828125</v>
          </cell>
          <cell r="G12">
            <v>756</v>
          </cell>
        </row>
        <row r="13">
          <cell r="A13">
            <v>45715.423611111109</v>
          </cell>
          <cell r="B13" t="str">
            <v>VN30F1M</v>
          </cell>
          <cell r="C13">
            <v>1362.300048828125</v>
          </cell>
          <cell r="D13">
            <v>1362.5</v>
          </cell>
          <cell r="E13">
            <v>1361.800048828125</v>
          </cell>
          <cell r="F13">
            <v>1361.900024414062</v>
          </cell>
          <cell r="G13">
            <v>1222</v>
          </cell>
        </row>
        <row r="14">
          <cell r="A14">
            <v>45715.427083333343</v>
          </cell>
          <cell r="B14" t="str">
            <v>VN30F1M</v>
          </cell>
          <cell r="C14">
            <v>1361.699951171875</v>
          </cell>
          <cell r="D14">
            <v>1362.300048828125</v>
          </cell>
          <cell r="E14">
            <v>1361.5</v>
          </cell>
          <cell r="F14">
            <v>1362.300048828125</v>
          </cell>
          <cell r="G14">
            <v>870</v>
          </cell>
        </row>
        <row r="15">
          <cell r="A15">
            <v>45715.430555555547</v>
          </cell>
          <cell r="B15" t="str">
            <v>VN30F1M</v>
          </cell>
          <cell r="C15">
            <v>1362.099975585938</v>
          </cell>
          <cell r="D15">
            <v>1362.300048828125</v>
          </cell>
          <cell r="E15">
            <v>1361.699951171875</v>
          </cell>
          <cell r="F15">
            <v>1361.699951171875</v>
          </cell>
          <cell r="G15">
            <v>583</v>
          </cell>
        </row>
        <row r="16">
          <cell r="A16">
            <v>45715.434027777781</v>
          </cell>
          <cell r="B16" t="str">
            <v>VN30F1M</v>
          </cell>
          <cell r="C16">
            <v>1362.300048828125</v>
          </cell>
          <cell r="D16">
            <v>1362.300048828125</v>
          </cell>
          <cell r="E16">
            <v>1361.800048828125</v>
          </cell>
          <cell r="F16">
            <v>1362.099975585938</v>
          </cell>
          <cell r="G16">
            <v>654</v>
          </cell>
        </row>
        <row r="17">
          <cell r="A17">
            <v>45715.4375</v>
          </cell>
          <cell r="B17" t="str">
            <v>VN30F1M</v>
          </cell>
          <cell r="C17">
            <v>1361.699951171875</v>
          </cell>
          <cell r="D17">
            <v>1362.400024414062</v>
          </cell>
          <cell r="E17">
            <v>1361.400024414062</v>
          </cell>
          <cell r="F17">
            <v>1362.400024414062</v>
          </cell>
          <cell r="G17">
            <v>1325</v>
          </cell>
        </row>
        <row r="18">
          <cell r="A18">
            <v>45715.440972222219</v>
          </cell>
          <cell r="B18" t="str">
            <v>VN30F1M</v>
          </cell>
          <cell r="C18">
            <v>1362.099975585938</v>
          </cell>
          <cell r="D18">
            <v>1362.199951171875</v>
          </cell>
          <cell r="E18">
            <v>1361.199951171875</v>
          </cell>
          <cell r="F18">
            <v>1361.699951171875</v>
          </cell>
          <cell r="G18">
            <v>1585</v>
          </cell>
        </row>
        <row r="19">
          <cell r="A19">
            <v>45715.444444444453</v>
          </cell>
          <cell r="B19" t="str">
            <v>VN30F1M</v>
          </cell>
          <cell r="C19">
            <v>1361.599975585938</v>
          </cell>
          <cell r="D19">
            <v>1362.099975585938</v>
          </cell>
          <cell r="E19">
            <v>1361.199951171875</v>
          </cell>
          <cell r="F19">
            <v>1362.099975585938</v>
          </cell>
          <cell r="G19">
            <v>721</v>
          </cell>
        </row>
        <row r="20">
          <cell r="A20">
            <v>45715.447916666657</v>
          </cell>
          <cell r="B20" t="str">
            <v>VN30F1M</v>
          </cell>
          <cell r="C20">
            <v>1361.300048828125</v>
          </cell>
          <cell r="D20">
            <v>1361.599975585938</v>
          </cell>
          <cell r="E20">
            <v>1360.900024414062</v>
          </cell>
          <cell r="F20">
            <v>1361.599975585938</v>
          </cell>
          <cell r="G20">
            <v>1767</v>
          </cell>
        </row>
        <row r="21">
          <cell r="A21">
            <v>45715.451388888891</v>
          </cell>
          <cell r="B21" t="str">
            <v>VN30F1M</v>
          </cell>
          <cell r="C21">
            <v>1361.300048828125</v>
          </cell>
          <cell r="D21">
            <v>1361.5</v>
          </cell>
          <cell r="E21">
            <v>1361</v>
          </cell>
          <cell r="F21">
            <v>1361.199951171875</v>
          </cell>
          <cell r="G21">
            <v>1076</v>
          </cell>
        </row>
        <row r="22">
          <cell r="A22">
            <v>45715.454861111109</v>
          </cell>
          <cell r="B22" t="str">
            <v>VN30F1M</v>
          </cell>
          <cell r="C22">
            <v>1360</v>
          </cell>
          <cell r="D22">
            <v>1361.300048828125</v>
          </cell>
          <cell r="E22">
            <v>1360</v>
          </cell>
          <cell r="F22">
            <v>1361.199951171875</v>
          </cell>
          <cell r="G22">
            <v>2791</v>
          </cell>
        </row>
        <row r="23">
          <cell r="A23">
            <v>45715.458333333343</v>
          </cell>
          <cell r="B23" t="str">
            <v>VN30F1M</v>
          </cell>
          <cell r="C23">
            <v>1359.900024414062</v>
          </cell>
          <cell r="D23">
            <v>1360.099975585938</v>
          </cell>
          <cell r="E23">
            <v>1359.199951171875</v>
          </cell>
          <cell r="F23">
            <v>1360</v>
          </cell>
          <cell r="G23">
            <v>5129</v>
          </cell>
        </row>
        <row r="24">
          <cell r="A24">
            <v>45715.461805555547</v>
          </cell>
          <cell r="B24" t="str">
            <v>VN30F1M</v>
          </cell>
          <cell r="C24">
            <v>1358.599975585938</v>
          </cell>
          <cell r="D24">
            <v>1359.900024414062</v>
          </cell>
          <cell r="E24">
            <v>1358.300048828125</v>
          </cell>
          <cell r="F24">
            <v>1359.900024414062</v>
          </cell>
          <cell r="G24">
            <v>4156</v>
          </cell>
        </row>
        <row r="25">
          <cell r="A25">
            <v>45715.465277777781</v>
          </cell>
          <cell r="B25" t="str">
            <v>VN30F1M</v>
          </cell>
          <cell r="C25">
            <v>1358.199951171875</v>
          </cell>
          <cell r="D25">
            <v>1358.599975585938</v>
          </cell>
          <cell r="E25">
            <v>1357.199951171875</v>
          </cell>
          <cell r="F25">
            <v>1358.599975585938</v>
          </cell>
          <cell r="G25">
            <v>5733</v>
          </cell>
        </row>
        <row r="26">
          <cell r="A26">
            <v>45715.46875</v>
          </cell>
          <cell r="B26" t="str">
            <v>VN30F1M</v>
          </cell>
          <cell r="C26">
            <v>1357.599975585938</v>
          </cell>
          <cell r="D26">
            <v>1358.5</v>
          </cell>
          <cell r="E26">
            <v>1357.599975585938</v>
          </cell>
          <cell r="F26">
            <v>1358.199951171875</v>
          </cell>
          <cell r="G26">
            <v>2141</v>
          </cell>
        </row>
        <row r="27">
          <cell r="A27">
            <v>45715.472222222219</v>
          </cell>
          <cell r="B27" t="str">
            <v>VN30F1M</v>
          </cell>
          <cell r="C27">
            <v>1357.800048828125</v>
          </cell>
          <cell r="D27">
            <v>1358</v>
          </cell>
          <cell r="E27">
            <v>1357.300048828125</v>
          </cell>
          <cell r="F27">
            <v>1357.699951171875</v>
          </cell>
          <cell r="G27">
            <v>2327</v>
          </cell>
        </row>
        <row r="28">
          <cell r="A28">
            <v>45715.475694444453</v>
          </cell>
          <cell r="B28" t="str">
            <v>VN30F1M</v>
          </cell>
          <cell r="C28">
            <v>1356</v>
          </cell>
          <cell r="D28">
            <v>1357.900024414062</v>
          </cell>
          <cell r="E28">
            <v>1355.800048828125</v>
          </cell>
          <cell r="F28">
            <v>1357.699951171875</v>
          </cell>
          <cell r="G28">
            <v>3787</v>
          </cell>
        </row>
        <row r="29">
          <cell r="A29">
            <v>45715.541666666657</v>
          </cell>
          <cell r="B29" t="str">
            <v>VN30F1M</v>
          </cell>
          <cell r="C29">
            <v>1352.800048828125</v>
          </cell>
          <cell r="D29">
            <v>1356.199951171875</v>
          </cell>
          <cell r="E29">
            <v>1352.800048828125</v>
          </cell>
          <cell r="F29">
            <v>1355.5</v>
          </cell>
          <cell r="G29">
            <v>7239</v>
          </cell>
        </row>
        <row r="30">
          <cell r="A30">
            <v>45715.545138888891</v>
          </cell>
          <cell r="B30" t="str">
            <v>VN30F1M</v>
          </cell>
          <cell r="C30">
            <v>1351.400024414062</v>
          </cell>
          <cell r="D30">
            <v>1352.800048828125</v>
          </cell>
          <cell r="E30">
            <v>1351.099975585938</v>
          </cell>
          <cell r="F30">
            <v>1352.800048828125</v>
          </cell>
          <cell r="G30">
            <v>9233</v>
          </cell>
        </row>
        <row r="31">
          <cell r="A31">
            <v>45715.548611111109</v>
          </cell>
          <cell r="B31" t="str">
            <v>VN30F1M</v>
          </cell>
          <cell r="C31">
            <v>1352.5</v>
          </cell>
          <cell r="D31">
            <v>1352.699951171875</v>
          </cell>
          <cell r="E31">
            <v>1350.800048828125</v>
          </cell>
          <cell r="F31">
            <v>1351.400024414062</v>
          </cell>
          <cell r="G31">
            <v>4830</v>
          </cell>
        </row>
        <row r="32">
          <cell r="A32">
            <v>45715.552083333343</v>
          </cell>
          <cell r="B32" t="str">
            <v>VN30F1M</v>
          </cell>
          <cell r="C32">
            <v>1352.300048828125</v>
          </cell>
          <cell r="D32">
            <v>1353</v>
          </cell>
          <cell r="E32">
            <v>1352.300048828125</v>
          </cell>
          <cell r="F32">
            <v>1352.599975585938</v>
          </cell>
          <cell r="G32">
            <v>3753</v>
          </cell>
        </row>
        <row r="33">
          <cell r="A33">
            <v>45715.555555555547</v>
          </cell>
          <cell r="B33" t="str">
            <v>VN30F1M</v>
          </cell>
          <cell r="C33">
            <v>1352.5</v>
          </cell>
          <cell r="D33">
            <v>1353.099975585938</v>
          </cell>
          <cell r="E33">
            <v>1352.099975585938</v>
          </cell>
          <cell r="F33">
            <v>1352.400024414062</v>
          </cell>
          <cell r="G33">
            <v>2063</v>
          </cell>
        </row>
        <row r="34">
          <cell r="A34">
            <v>45715.559027777781</v>
          </cell>
          <cell r="B34" t="str">
            <v>VN30F1M</v>
          </cell>
          <cell r="C34">
            <v>1353.099975585938</v>
          </cell>
          <cell r="D34">
            <v>1353.400024414062</v>
          </cell>
          <cell r="E34">
            <v>1352.099975585938</v>
          </cell>
          <cell r="F34">
            <v>1352.5</v>
          </cell>
          <cell r="G34">
            <v>2808</v>
          </cell>
        </row>
        <row r="35">
          <cell r="A35">
            <v>45715.5625</v>
          </cell>
          <cell r="B35" t="str">
            <v>VN30F1M</v>
          </cell>
          <cell r="C35">
            <v>1353.599975585938</v>
          </cell>
          <cell r="D35">
            <v>1353.599975585938</v>
          </cell>
          <cell r="E35">
            <v>1352.699951171875</v>
          </cell>
          <cell r="F35">
            <v>1353.199951171875</v>
          </cell>
          <cell r="G35">
            <v>2169</v>
          </cell>
        </row>
        <row r="36">
          <cell r="A36">
            <v>45715.565972222219</v>
          </cell>
          <cell r="B36" t="str">
            <v>VN30F1M</v>
          </cell>
          <cell r="C36">
            <v>1353.900024414062</v>
          </cell>
          <cell r="D36">
            <v>1353.900024414062</v>
          </cell>
          <cell r="E36">
            <v>1353</v>
          </cell>
          <cell r="F36">
            <v>1353.5</v>
          </cell>
          <cell r="G36">
            <v>2614</v>
          </cell>
        </row>
        <row r="37">
          <cell r="A37">
            <v>45715.569444444453</v>
          </cell>
          <cell r="B37" t="str">
            <v>VN30F1M</v>
          </cell>
          <cell r="C37">
            <v>1353.099975585938</v>
          </cell>
          <cell r="D37">
            <v>1354.900024414062</v>
          </cell>
          <cell r="E37">
            <v>1353.099975585938</v>
          </cell>
          <cell r="F37">
            <v>1353.900024414062</v>
          </cell>
          <cell r="G37">
            <v>4254</v>
          </cell>
        </row>
        <row r="38">
          <cell r="A38">
            <v>45715.572916666657</v>
          </cell>
          <cell r="B38" t="str">
            <v>VN30F1M</v>
          </cell>
          <cell r="C38">
            <v>1355</v>
          </cell>
          <cell r="D38">
            <v>1355</v>
          </cell>
          <cell r="E38">
            <v>1353.199951171875</v>
          </cell>
          <cell r="F38">
            <v>1353.300048828125</v>
          </cell>
          <cell r="G38">
            <v>3133</v>
          </cell>
        </row>
        <row r="39">
          <cell r="A39">
            <v>45715.576388888891</v>
          </cell>
          <cell r="B39" t="str">
            <v>VN30F1M</v>
          </cell>
          <cell r="C39">
            <v>1354.599975585938</v>
          </cell>
          <cell r="D39">
            <v>1356.099975585938</v>
          </cell>
          <cell r="E39">
            <v>1354.599975585938</v>
          </cell>
          <cell r="F39">
            <v>1355</v>
          </cell>
          <cell r="G39">
            <v>6198</v>
          </cell>
        </row>
        <row r="40">
          <cell r="A40">
            <v>45715.579861111109</v>
          </cell>
          <cell r="B40" t="str">
            <v>VN30F1M</v>
          </cell>
          <cell r="C40">
            <v>1354.599975585938</v>
          </cell>
          <cell r="D40">
            <v>1355.699951171875</v>
          </cell>
          <cell r="E40">
            <v>1354.300048828125</v>
          </cell>
          <cell r="F40">
            <v>1354.699951171875</v>
          </cell>
          <cell r="G40">
            <v>3150</v>
          </cell>
        </row>
        <row r="41">
          <cell r="A41">
            <v>45715.583333333343</v>
          </cell>
          <cell r="B41" t="str">
            <v>VN30F1M</v>
          </cell>
          <cell r="C41">
            <v>1354.800048828125</v>
          </cell>
          <cell r="D41">
            <v>1355.5</v>
          </cell>
          <cell r="E41">
            <v>1354.199951171875</v>
          </cell>
          <cell r="F41">
            <v>1354.599975585938</v>
          </cell>
          <cell r="G41">
            <v>2709</v>
          </cell>
        </row>
        <row r="42">
          <cell r="A42">
            <v>45715.586805555547</v>
          </cell>
          <cell r="B42" t="str">
            <v>VN30F1M</v>
          </cell>
          <cell r="C42">
            <v>1356.599975585938</v>
          </cell>
          <cell r="D42">
            <v>1356.800048828125</v>
          </cell>
          <cell r="E42">
            <v>1354.199951171875</v>
          </cell>
          <cell r="F42">
            <v>1354.800048828125</v>
          </cell>
          <cell r="G42">
            <v>4452</v>
          </cell>
        </row>
        <row r="43">
          <cell r="A43">
            <v>45715.590277777781</v>
          </cell>
          <cell r="B43" t="str">
            <v>VN30F1M</v>
          </cell>
          <cell r="C43">
            <v>1358.400024414062</v>
          </cell>
          <cell r="D43">
            <v>1358.400024414062</v>
          </cell>
          <cell r="E43">
            <v>1356.300048828125</v>
          </cell>
          <cell r="F43">
            <v>1356.699951171875</v>
          </cell>
          <cell r="G43">
            <v>9960</v>
          </cell>
        </row>
        <row r="44">
          <cell r="A44">
            <v>45715.59375</v>
          </cell>
          <cell r="B44" t="str">
            <v>VN30F1M</v>
          </cell>
          <cell r="C44">
            <v>1359.599975585938</v>
          </cell>
          <cell r="D44">
            <v>1361</v>
          </cell>
          <cell r="E44">
            <v>1358.099975585938</v>
          </cell>
          <cell r="F44">
            <v>1358.199951171875</v>
          </cell>
          <cell r="G44">
            <v>11984</v>
          </cell>
        </row>
        <row r="45">
          <cell r="A45">
            <v>45715.597222222219</v>
          </cell>
          <cell r="B45" t="str">
            <v>VN30F1M</v>
          </cell>
          <cell r="C45">
            <v>1361.800048828125</v>
          </cell>
          <cell r="D45">
            <v>1362.5</v>
          </cell>
          <cell r="E45">
            <v>1359.5</v>
          </cell>
          <cell r="F45">
            <v>1359.5</v>
          </cell>
          <cell r="G45">
            <v>9505</v>
          </cell>
        </row>
        <row r="46">
          <cell r="A46">
            <v>45715.600694444453</v>
          </cell>
          <cell r="B46" t="str">
            <v>VN30F1M</v>
          </cell>
          <cell r="C46">
            <v>1362.5</v>
          </cell>
          <cell r="D46">
            <v>1362.5</v>
          </cell>
          <cell r="E46">
            <v>1360.699951171875</v>
          </cell>
          <cell r="F46">
            <v>1361.800048828125</v>
          </cell>
          <cell r="G46">
            <v>7339</v>
          </cell>
        </row>
        <row r="47">
          <cell r="A47">
            <v>45715.604166666657</v>
          </cell>
          <cell r="B47" t="str">
            <v>VN30F1M</v>
          </cell>
          <cell r="C47">
            <v>1361.699951171875</v>
          </cell>
          <cell r="D47">
            <v>1362.5</v>
          </cell>
          <cell r="E47">
            <v>1361.699951171875</v>
          </cell>
          <cell r="F47">
            <v>1362.5</v>
          </cell>
          <cell r="G47">
            <v>59</v>
          </cell>
        </row>
        <row r="48">
          <cell r="A48">
            <v>45715.607638888891</v>
          </cell>
        </row>
        <row r="49">
          <cell r="A49">
            <v>45715.611111111109</v>
          </cell>
        </row>
        <row r="50">
          <cell r="A50">
            <v>45715.614583333343</v>
          </cell>
          <cell r="B50" t="str">
            <v>VN30F1M</v>
          </cell>
          <cell r="C50">
            <v>1364</v>
          </cell>
          <cell r="D50">
            <v>1364</v>
          </cell>
          <cell r="E50">
            <v>1364</v>
          </cell>
          <cell r="F50">
            <v>1364</v>
          </cell>
          <cell r="G50">
            <v>7313</v>
          </cell>
        </row>
        <row r="51">
          <cell r="A51">
            <v>45715.618055555547</v>
          </cell>
        </row>
        <row r="52">
          <cell r="A52">
            <v>45715.621527777781</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17B1E9-E3EC-45D9-BC1F-F995E397CBDB}" autoFormatId="16" applyNumberFormats="0" applyBorderFormats="0" applyFontFormats="0" applyPatternFormats="0" applyAlignmentFormats="0" applyWidthHeightFormats="0">
  <queryTableRefresh nextId="9">
    <queryTableFields count="8">
      <queryTableField id="1" name="index" tableColumnId="1"/>
      <queryTableField id="2" name="close" tableColumnId="2"/>
      <queryTableField id="3" name="volume" tableColumnId="3"/>
      <queryTableField id="4" name="pct_change" tableColumnId="4"/>
      <queryTableField id="5" name="value_change" tableColumnId="5"/>
      <queryTableField id="6" name="pct_5" tableColumnId="6"/>
      <queryTableField id="7" name="pct_20" tableColumnId="7"/>
      <queryTableField id="8" name="pct_60"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07B78F1D-0144-4B56-81AB-BA3CD2170D90}" autoFormatId="16" applyNumberFormats="0" applyBorderFormats="0" applyFontFormats="0" applyPatternFormats="0" applyAlignmentFormats="0" applyWidthHeightFormats="0">
  <queryTableRefresh nextId="6">
    <queryTableFields count="5">
      <queryTableField id="1" name="type" tableColumnId="1"/>
      <queryTableField id="2" name="KLGD_NN" tableColumnId="2"/>
      <queryTableField id="3" name="GTGD_NN" tableColumnId="3"/>
      <queryTableField id="4" name="KLGD_TD" tableColumnId="4"/>
      <queryTableField id="5" name="GTGD_TD"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3" xr16:uid="{17733380-5CEF-4FEB-BB3F-73E96E58395C}" autoFormatId="16" applyNumberFormats="0" applyBorderFormats="0" applyFontFormats="0" applyPatternFormats="0" applyAlignmentFormats="0" applyWidthHeightFormats="0">
  <queryTableRefresh nextId="11">
    <queryTableFields count="10">
      <queryTableField id="1" name="date" tableColumnId="1"/>
      <queryTableField id="2" name="sell_volume" tableColumnId="2"/>
      <queryTableField id="3" name="buy_volume" tableColumnId="3"/>
      <queryTableField id="4" name="sell_value" tableColumnId="4"/>
      <queryTableField id="5" name="buy_value" tableColumnId="5"/>
      <queryTableField id="6" name="net_volume" tableColumnId="6"/>
      <queryTableField id="7" name="net_value" tableColumnId="7"/>
      <queryTableField id="8" name="type" tableColumnId="8"/>
      <queryTableField id="9" name="ticker" tableColumnId="9"/>
      <queryTableField id="10" name="luy_k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4" xr16:uid="{84342167-C376-4D4B-B0FC-FBC51176FB05}" autoFormatId="16" applyNumberFormats="0" applyBorderFormats="0" applyFontFormats="0" applyPatternFormats="0" applyAlignmentFormats="0" applyWidthHeightFormats="0">
  <queryTableRefresh nextId="4">
    <queryTableFields count="3">
      <queryTableField id="1" name="date" tableColumnId="1"/>
      <queryTableField id="2" name="NN" tableColumnId="2"/>
      <queryTableField id="3" name="TD"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4" connectionId="5" xr16:uid="{AC8CAEA8-362C-491D-B96A-CF9E9DDE874E}" autoFormatId="16" applyNumberFormats="0" applyBorderFormats="0" applyFontFormats="0" applyPatternFormats="0" applyAlignmentFormats="0" applyWidthHeightFormats="0">
  <queryTableRefresh nextId="22">
    <queryTableFields count="21">
      <queryTableField id="1" name="date" tableColumnId="1"/>
      <queryTableField id="2" name="HNX30_close" tableColumnId="2"/>
      <queryTableField id="3" name="HNX30_vol" tableColumnId="3"/>
      <queryTableField id="4" name="HNXINDEX_close" tableColumnId="4"/>
      <queryTableField id="5" name="HNXINDEX_vol" tableColumnId="5"/>
      <queryTableField id="6" name="UPINDEX_close" tableColumnId="6"/>
      <queryTableField id="7" name="UPINDEX_vol" tableColumnId="7"/>
      <queryTableField id="8" name="VN30_close" tableColumnId="8"/>
      <queryTableField id="9" name="VN30_vol" tableColumnId="9"/>
      <queryTableField id="10" name="VNINDEX_close" tableColumnId="10"/>
      <queryTableField id="11" name="VNINDEX_vol" tableColumnId="11"/>
      <queryTableField id="12" name="VNXALL_close" tableColumnId="12"/>
      <queryTableField id="13" name="VNXALL_vol" tableColumnId="13"/>
      <queryTableField id="14" name="VN30F1M_close" tableColumnId="14"/>
      <queryTableField id="15" name="VN30F1M_vol" tableColumnId="15"/>
      <queryTableField id="16" name="VN30F1Q_close" tableColumnId="16"/>
      <queryTableField id="17" name="VN30F1Q_vol" tableColumnId="17"/>
      <queryTableField id="18" name="VN30F2M_close" tableColumnId="18"/>
      <queryTableField id="19" name="VN30F2M_vol" tableColumnId="19"/>
      <queryTableField id="20" name="VN30F2Q_close" tableColumnId="20"/>
      <queryTableField id="21" name="VN30F2Q_vol"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521C788D-54BE-4CC8-8BE2-2189754FB8DB}" autoFormatId="16" applyNumberFormats="0" applyBorderFormats="0" applyFontFormats="0" applyPatternFormats="0" applyAlignmentFormats="0" applyWidthHeightFormats="0">
  <queryTableRefresh nextId="3">
    <queryTableFields count="2">
      <queryTableField id="1" name="index" tableColumnId="1"/>
      <queryTableField id="2" name="val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179BA9CA-84B0-4A05-BFFA-4868BAFADD45}" autoFormatId="16" applyNumberFormats="0" applyBorderFormats="0" applyFontFormats="0" applyPatternFormats="0" applyAlignmentFormats="0" applyWidthHeightFormats="0">
  <queryTableRefresh nextId="5">
    <queryTableFields count="4">
      <queryTableField id="1" name="name" tableColumnId="1"/>
      <queryTableField id="2" name="count" tableColumnId="2"/>
      <queryTableField id="3" name="volum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8" xr16:uid="{17F06975-67AE-4DA5-A4DE-9D63667CE18E}" autoFormatId="16" applyNumberFormats="0" applyBorderFormats="0" applyFontFormats="0" applyPatternFormats="0" applyAlignmentFormats="0" applyWidthHeightFormats="0">
  <queryTableRefresh nextId="10">
    <queryTableFields count="9">
      <queryTableField id="1" name="name" tableColumnId="1"/>
      <queryTableField id="2" name="liquidity" tableColumnId="2"/>
      <queryTableField id="3" name="score" tableColumnId="3"/>
      <queryTableField id="4" name="score_t5" tableColumnId="4"/>
      <queryTableField id="5" name="rank" tableColumnId="5"/>
      <queryTableField id="6" name="liquid_state" tableColumnId="6"/>
      <queryTableField id="7" name="order" tableColumnId="7"/>
      <queryTableField id="8" name="group" tableColumnId="8"/>
      <queryTableField id="9" name="industry_rank"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9" xr16:uid="{01C07112-15B5-4AD8-8E0F-D502F431C49A}" autoFormatId="16" applyNumberFormats="0" applyBorderFormats="0" applyFontFormats="0" applyPatternFormats="0" applyAlignmentFormats="0" applyWidthHeightFormats="0">
  <queryTableRefresh nextId="3">
    <queryTableFields count="2">
      <queryTableField id="1" name="last_ratio" tableColumnId="1"/>
      <queryTableField id="2" name="last_sentime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8" connectionId="10" xr16:uid="{486B6E63-172E-4A68-9597-B106A128FD38}" autoFormatId="16" applyNumberFormats="0" applyBorderFormats="0" applyFontFormats="0" applyPatternFormats="0" applyAlignmentFormats="0" applyWidthHeightFormats="0">
  <queryTableRefresh nextId="10">
    <queryTableFields count="9">
      <queryTableField id="1" name="stock" tableColumnId="1"/>
      <queryTableField id="2" name="industry_name" tableColumnId="2"/>
      <queryTableField id="3" name="industry_perform" tableColumnId="3"/>
      <queryTableField id="4" name="marketcap_group" tableColumnId="4"/>
      <queryTableField id="5" name="close" tableColumnId="5"/>
      <queryTableField id="6" name="price_change" tableColumnId="6"/>
      <queryTableField id="7" name="t0_score" tableColumnId="7"/>
      <queryTableField id="8" name="liquid_ratio" tableColumnId="8"/>
      <queryTableField id="9" name="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connectionId="11" xr16:uid="{E0E06A7E-1319-4087-BC00-A94C4FD0DB3D}" autoFormatId="16" applyNumberFormats="0" applyBorderFormats="0" applyFontFormats="0" applyPatternFormats="0" applyAlignmentFormats="0" applyWidthHeightFormats="0">
  <queryTableRefresh nextId="11">
    <queryTableFields count="10">
      <queryTableField id="1" name="stock" tableColumnId="1"/>
      <queryTableField id="2" name="date" tableColumnId="2"/>
      <queryTableField id="3" name="open" tableColumnId="3"/>
      <queryTableField id="4" name="high" tableColumnId="4"/>
      <queryTableField id="5" name="low" tableColumnId="5"/>
      <queryTableField id="6" name="close" tableColumnId="6"/>
      <queryTableField id="7" name="volume" tableColumnId="7"/>
      <queryTableField id="8" name="change_value" tableColumnId="8"/>
      <queryTableField id="9" name="change_percent" tableColumnId="9"/>
      <queryTableField id="10" name="value_traded"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0" connectionId="12" xr16:uid="{F4CF1634-B49D-4938-9150-47C530E7C264}" autoFormatId="16" applyNumberFormats="0" applyBorderFormats="0" applyFontFormats="0" applyPatternFormats="0" applyAlignmentFormats="0" applyWidthHeightFormats="0">
  <queryTableRefresh nextId="8">
    <queryTableFields count="7">
      <queryTableField id="1" name="Ngày" tableColumnId="1"/>
      <queryTableField id="2" name="Tuần" tableColumnId="2"/>
      <queryTableField id="3" name="Tháng" tableColumnId="3"/>
      <queryTableField id="4" name="Quý" tableColumnId="4"/>
      <queryTableField id="5" name="Bán niên" tableColumnId="5"/>
      <queryTableField id="6" name="1 Năm" tableColumnId="6"/>
      <queryTableField id="7" name="2 Năm"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1" connectionId="13" xr16:uid="{686988B4-7629-4B34-913F-C8D7D8BE429D}" autoFormatId="16" applyNumberFormats="0" applyBorderFormats="0" applyFontFormats="0" applyPatternFormats="0" applyAlignmentFormats="0" applyWidthHeightFormats="0">
  <queryTableRefresh nextId="5">
    <queryTableFields count="4">
      <queryTableField id="1" name="date" tableColumnId="1"/>
      <queryTableField id="2" name="nn_value" tableColumnId="2"/>
      <queryTableField id="3" name="td_value" tableColumnId="3"/>
      <queryTableField id="4" name="i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41D27-7E27-474E-BF03-DE44160D3181}" name="data_1" displayName="data_1" ref="A1:H46" tableType="queryTable" totalsRowShown="0">
  <autoFilter ref="A1:H46" xr:uid="{77141D27-7E27-474E-BF03-DE44160D3181}"/>
  <tableColumns count="8">
    <tableColumn id="1" xr3:uid="{7198622B-5423-4E61-AB94-56E7A4B52A6F}" uniqueName="1" name="index" queryTableFieldId="1" dataDxfId="22"/>
    <tableColumn id="2" xr3:uid="{2A8EE474-BBE4-40CD-96D4-8AE797811B6A}" uniqueName="2" name="close" queryTableFieldId="2"/>
    <tableColumn id="3" xr3:uid="{C3C99489-BB18-4942-894B-35B4A22ABFC2}" uniqueName="3" name="volume" queryTableFieldId="3"/>
    <tableColumn id="4" xr3:uid="{965EAE42-08F9-4D10-A459-EA598FEB7B47}" uniqueName="4" name="pct_change" queryTableFieldId="4"/>
    <tableColumn id="5" xr3:uid="{B4712144-080A-47F2-A55D-B95FA36D0B48}" uniqueName="5" name="value_change" queryTableFieldId="5"/>
    <tableColumn id="6" xr3:uid="{6119018F-4D47-424A-B4CD-FD0809466DE6}" uniqueName="6" name="pct_5" queryTableFieldId="6"/>
    <tableColumn id="7" xr3:uid="{D7545330-84B6-4552-9146-11A8ED87F640}" uniqueName="7" name="pct_20" queryTableFieldId="7"/>
    <tableColumn id="8" xr3:uid="{B3A187D9-9BE4-41AA-AAD4-E9F558713AD4}" uniqueName="8" name="pct_60"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38A0D-5D7E-4863-96A3-F8D373335D14}" name="data_10" displayName="data_10" ref="A1:E4" tableType="queryTable" totalsRowShown="0">
  <autoFilter ref="A1:E4" xr:uid="{DE938A0D-5D7E-4863-96A3-F8D373335D14}"/>
  <tableColumns count="5">
    <tableColumn id="1" xr3:uid="{C4669984-AFF7-4E0E-ADA8-245D159E0AF6}" uniqueName="1" name="type" queryTableFieldId="1" dataDxfId="5"/>
    <tableColumn id="2" xr3:uid="{DFA38B3F-1494-4B24-B96D-633CE5C88B34}" uniqueName="2" name="KLGD_NN" queryTableFieldId="2"/>
    <tableColumn id="3" xr3:uid="{D73C7F05-A6A8-48CE-94B1-64C99B80309D}" uniqueName="3" name="GTGD_NN" queryTableFieldId="3"/>
    <tableColumn id="4" xr3:uid="{6FB10286-E940-48D0-8FE0-2C79365629B7}" uniqueName="4" name="KLGD_TD" queryTableFieldId="4"/>
    <tableColumn id="5" xr3:uid="{E8DF780D-3CD9-44B2-922C-B766D4C33ED6}" uniqueName="5" name="GTGD_TD"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A51D3F-BB25-49B1-9F1E-F2AADC6DEBC9}" name="data_11" displayName="data_11" ref="A1:J5" tableType="queryTable" totalsRowShown="0">
  <autoFilter ref="A1:J5" xr:uid="{4CA51D3F-BB25-49B1-9F1E-F2AADC6DEBC9}"/>
  <tableColumns count="10">
    <tableColumn id="1" xr3:uid="{CC80038B-D576-4E9D-B13C-08B3E049CF04}" uniqueName="1" name="date" queryTableFieldId="1" dataDxfId="4"/>
    <tableColumn id="2" xr3:uid="{34819CA8-8E6F-432D-BF43-753313AA43E0}" uniqueName="2" name="sell_volume" queryTableFieldId="2"/>
    <tableColumn id="3" xr3:uid="{6A8B38C1-DC92-408C-A08F-23E38A98C6EC}" uniqueName="3" name="buy_volume" queryTableFieldId="3"/>
    <tableColumn id="4" xr3:uid="{DC03DB59-C4CD-45A4-8196-05AA7DA6559D}" uniqueName="4" name="sell_value" queryTableFieldId="4"/>
    <tableColumn id="5" xr3:uid="{E1F94D24-5509-4489-AD6A-4B36EFDA1A81}" uniqueName="5" name="buy_value" queryTableFieldId="5"/>
    <tableColumn id="6" xr3:uid="{1C7B276F-614A-438D-A1AD-838E412A3FA0}" uniqueName="6" name="net_volume" queryTableFieldId="6"/>
    <tableColumn id="7" xr3:uid="{128CDCD4-FF14-4B64-9032-3F5C688FB32B}" uniqueName="7" name="net_value" queryTableFieldId="7"/>
    <tableColumn id="8" xr3:uid="{C85CF1FF-2E3A-4F4B-8648-C329A577EFA1}" uniqueName="8" name="type" queryTableFieldId="8" dataDxfId="3"/>
    <tableColumn id="9" xr3:uid="{5D020A8B-E41B-456B-AE4A-D8FEBD8CEEE1}" uniqueName="9" name="ticker" queryTableFieldId="9" dataDxfId="2"/>
    <tableColumn id="10" xr3:uid="{10C8C8EE-0E10-4825-95F8-8B88B77A560D}" uniqueName="10" name="luy_ke" queryTableField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A4E3F6-18F9-4424-AF7A-F6A323485FA2}" name="data_12" displayName="data_12" ref="A1:C21" tableType="queryTable" totalsRowShown="0">
  <autoFilter ref="A1:C21" xr:uid="{F3A4E3F6-18F9-4424-AF7A-F6A323485FA2}"/>
  <tableColumns count="3">
    <tableColumn id="1" xr3:uid="{B0A62442-E4E2-459D-91D5-E1EC78461FED}" uniqueName="1" name="date" queryTableFieldId="1" dataDxfId="1"/>
    <tableColumn id="2" xr3:uid="{41E308CF-4E33-4943-9A0B-5F9268E782F2}" uniqueName="2" name="NN" queryTableFieldId="2"/>
    <tableColumn id="3" xr3:uid="{527E8B14-6576-42C3-AA7A-D090A965F049}" uniqueName="3" name="TD"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D03D3E-9FAD-44BD-A828-4EE659E885CD}" name="data_13" displayName="data_13" ref="A1:U55" tableType="queryTable" totalsRowShown="0">
  <autoFilter ref="A1:U55" xr:uid="{2ED03D3E-9FAD-44BD-A828-4EE659E885CD}"/>
  <tableColumns count="21">
    <tableColumn id="1" xr3:uid="{CD9DD2F2-418F-4BF9-B341-0FD7C780C435}" uniqueName="1" name="date" queryTableFieldId="1" dataDxfId="0"/>
    <tableColumn id="2" xr3:uid="{C97A7779-2DFD-4802-B4B7-DB27A167A03A}" uniqueName="2" name="HNX30_close" queryTableFieldId="2"/>
    <tableColumn id="3" xr3:uid="{4B356FA6-9C6A-497A-AC43-0CFBF80BE496}" uniqueName="3" name="HNX30_vol" queryTableFieldId="3"/>
    <tableColumn id="4" xr3:uid="{B25A4E4D-F9E3-4370-A584-A7F10DD1D8CB}" uniqueName="4" name="HNXINDEX_close" queryTableFieldId="4"/>
    <tableColumn id="5" xr3:uid="{BB9928B7-9949-4136-9AE2-579918810C03}" uniqueName="5" name="HNXINDEX_vol" queryTableFieldId="5"/>
    <tableColumn id="6" xr3:uid="{22004832-1309-41C1-A662-B12CBF5075BF}" uniqueName="6" name="UPINDEX_close" queryTableFieldId="6"/>
    <tableColumn id="7" xr3:uid="{972E8E66-4D5C-4805-A2C1-7AC9EC5B8E5F}" uniqueName="7" name="UPINDEX_vol" queryTableFieldId="7"/>
    <tableColumn id="8" xr3:uid="{B2E08FDA-0577-4016-AEC4-32EE491034BD}" uniqueName="8" name="VN30_close" queryTableFieldId="8"/>
    <tableColumn id="9" xr3:uid="{A489450E-A1C0-4815-924C-A5488C87866D}" uniqueName="9" name="VN30_vol" queryTableFieldId="9"/>
    <tableColumn id="10" xr3:uid="{59A56543-4F2F-4B92-817D-F114D6186036}" uniqueName="10" name="VNINDEX_close" queryTableFieldId="10"/>
    <tableColumn id="11" xr3:uid="{109E0357-CDF9-4083-A9DC-59AD4D04C7D8}" uniqueName="11" name="VNINDEX_vol" queryTableFieldId="11"/>
    <tableColumn id="12" xr3:uid="{7A2C2660-727A-408A-A4B9-C8B2D67A7C8E}" uniqueName="12" name="VNXALL_close" queryTableFieldId="12"/>
    <tableColumn id="13" xr3:uid="{B92D41FD-1095-4182-A1AC-9079935ABE74}" uniqueName="13" name="VNXALL_vol" queryTableFieldId="13"/>
    <tableColumn id="14" xr3:uid="{2F0B1B45-A979-495A-B0F9-C4FD59FF84D3}" uniqueName="14" name="VN30F1M_close" queryTableFieldId="14"/>
    <tableColumn id="15" xr3:uid="{F3CE512C-406B-4187-9392-E494AEBD80F0}" uniqueName="15" name="VN30F1M_vol" queryTableFieldId="15"/>
    <tableColumn id="16" xr3:uid="{438356DB-2A5E-4829-B132-03BA8AFB02A1}" uniqueName="16" name="VN30F1Q_close" queryTableFieldId="16"/>
    <tableColumn id="17" xr3:uid="{11124283-1CAB-47AC-B409-05CD5BE8909C}" uniqueName="17" name="VN30F1Q_vol" queryTableFieldId="17"/>
    <tableColumn id="18" xr3:uid="{9823C321-0BF6-4FFD-976D-8044E35E79A3}" uniqueName="18" name="VN30F2M_close" queryTableFieldId="18"/>
    <tableColumn id="19" xr3:uid="{80F9BD96-38AF-40BD-9B0B-576109E58690}" uniqueName="19" name="VN30F2M_vol" queryTableFieldId="19"/>
    <tableColumn id="20" xr3:uid="{74C839E1-3B48-4B8C-81CF-AE2491147476}" uniqueName="20" name="VN30F2Q_close" queryTableFieldId="20"/>
    <tableColumn id="21" xr3:uid="{D741B9C3-F183-4C39-9674-BC1FAE1278AA}" uniqueName="21" name="VN30F2Q_vol"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FC08D-6EBB-4CC0-ACD7-C8604A8CDC5C}" name="data_2" displayName="data_2" ref="A1:B10" tableType="queryTable" totalsRowShown="0">
  <autoFilter ref="A1:B10" xr:uid="{630FC08D-6EBB-4CC0-ACD7-C8604A8CDC5C}"/>
  <tableColumns count="2">
    <tableColumn id="1" xr3:uid="{E893A5F4-9BBA-4465-8EDF-4404E2A9DE11}" uniqueName="1" name="index" queryTableFieldId="1" dataDxfId="18"/>
    <tableColumn id="2" xr3:uid="{8F497AC9-D64F-457C-B5D7-58C9337D8F61}" uniqueName="2" name="valu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5C3C38-4351-42B7-A79C-DCEBF79DE3D5}" name="data_3" displayName="data_3" ref="A1:D4" tableType="queryTable" totalsRowShown="0">
  <autoFilter ref="A1:D4" xr:uid="{1D5C3C38-4351-42B7-A79C-DCEBF79DE3D5}"/>
  <tableColumns count="4">
    <tableColumn id="1" xr3:uid="{EBC10200-BF14-403F-A9A7-6E17F635CEA3}" uniqueName="1" name="name" queryTableFieldId="1" dataDxfId="17"/>
    <tableColumn id="2" xr3:uid="{846190BB-4309-4317-B1FF-7703EB64258E}" uniqueName="2" name="count" queryTableFieldId="2"/>
    <tableColumn id="3" xr3:uid="{0FC580A1-CDAE-4902-8F2D-2642D10F73F2}" uniqueName="3" name="volume" queryTableFieldId="3"/>
    <tableColumn id="4" xr3:uid="{2A2BE9B1-708D-417D-922F-E759D827F069}"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D5299B-3B6A-487C-85F5-7E10D7CBFA4C}" name="data_4" displayName="data_4" ref="A1:I33" tableType="queryTable" totalsRowShown="0">
  <autoFilter ref="A1:I33" xr:uid="{15D5299B-3B6A-487C-85F5-7E10D7CBFA4C}"/>
  <tableColumns count="9">
    <tableColumn id="1" xr3:uid="{0CAB2CE5-6F3A-4790-B076-A4DAF354C953}" uniqueName="1" name="name" queryTableFieldId="1" dataDxfId="16"/>
    <tableColumn id="2" xr3:uid="{1B1F84C2-DE5F-4554-A781-D909D2B7C8BC}" uniqueName="2" name="liquidity" queryTableFieldId="2"/>
    <tableColumn id="3" xr3:uid="{AEFF966D-C3F0-4B1B-A0B4-C36DBF172BFA}" uniqueName="3" name="score" queryTableFieldId="3"/>
    <tableColumn id="4" xr3:uid="{3A9B4365-6075-452E-AA50-2FD416A972CC}" uniqueName="4" name="score_t5" queryTableFieldId="4"/>
    <tableColumn id="5" xr3:uid="{F584ACC3-6018-401C-A4D6-83E202380F46}" uniqueName="5" name="rank" queryTableFieldId="5"/>
    <tableColumn id="6" xr3:uid="{60A92E42-DFC9-42D2-AEBD-010B6CEDA5BF}" uniqueName="6" name="liquid_state" queryTableFieldId="6" dataDxfId="15"/>
    <tableColumn id="7" xr3:uid="{397D9C99-7995-4AAA-BC13-0A30A439B7EE}" uniqueName="7" name="order" queryTableFieldId="7"/>
    <tableColumn id="8" xr3:uid="{E7E7058A-E427-463B-AF32-B06F1D6BF627}" uniqueName="8" name="group" queryTableFieldId="8" dataDxfId="14"/>
    <tableColumn id="9" xr3:uid="{C805D7D9-78C1-4BB7-ABA8-1EEE602BCF89}" uniqueName="9" name="industry_rank" queryTableField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BC7E86-2799-4C2F-9422-7C72C33A7BED}" name="data_5" displayName="data_5" ref="A1:B2" tableType="queryTable" totalsRowShown="0">
  <autoFilter ref="A1:B2" xr:uid="{A3BC7E86-2799-4C2F-9422-7C72C33A7BED}"/>
  <tableColumns count="2">
    <tableColumn id="1" xr3:uid="{381C8DF6-7DCB-4961-B7BE-242DD3852BF0}" uniqueName="1" name="last_ratio" queryTableFieldId="1"/>
    <tableColumn id="2" xr3:uid="{3DD3F54A-A180-4DBD-B508-9FFFF1209939}" uniqueName="2" name="last_sentiment" queryTableFieldId="2" dataDxf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EE1B98-1470-4709-BC35-458650922749}" name="data_6" displayName="data_6" ref="A1:I21" tableType="queryTable" totalsRowShown="0">
  <autoFilter ref="A1:I21" xr:uid="{FFEE1B98-1470-4709-BC35-458650922749}"/>
  <tableColumns count="9">
    <tableColumn id="1" xr3:uid="{7D273F27-478B-4CE5-96BC-5FCE6EC9E953}" uniqueName="1" name="stock" queryTableFieldId="1" dataDxfId="12"/>
    <tableColumn id="2" xr3:uid="{68D025EE-B6B1-4CB4-B315-3F37B4E7C460}" uniqueName="2" name="industry_name" queryTableFieldId="2" dataDxfId="11"/>
    <tableColumn id="3" xr3:uid="{0EBEB530-E37A-4126-9742-4469FACDC3AC}" uniqueName="3" name="industry_perform" queryTableFieldId="3" dataDxfId="10"/>
    <tableColumn id="4" xr3:uid="{3E764ACC-417E-4751-A4CE-4D36E17EBCB5}" uniqueName="4" name="marketcap_group" queryTableFieldId="4" dataDxfId="9"/>
    <tableColumn id="5" xr3:uid="{BEDFB18F-3552-45F2-8E3B-A402F8E3A476}" uniqueName="5" name="close" queryTableFieldId="5"/>
    <tableColumn id="6" xr3:uid="{43F6DA0C-6C02-41F4-9355-E97C86D72628}" uniqueName="6" name="price_change" queryTableFieldId="6"/>
    <tableColumn id="7" xr3:uid="{065B5D45-6668-49C2-93EF-49518514F4DD}" uniqueName="7" name="t0_score" queryTableFieldId="7"/>
    <tableColumn id="8" xr3:uid="{179E8F4F-3FD9-45C4-BD7F-557D74948627}" uniqueName="8" name="liquid_ratio" queryTableFieldId="8"/>
    <tableColumn id="9" xr3:uid="{24E95849-5523-4CEE-87FF-A6831F80C9E6}" uniqueName="9" name="type" queryTableFieldId="9" dataDxf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6D282A-6A9B-41A5-9032-8574653BDBF6}" name="data_7" displayName="data_7" ref="A1:J4" tableType="queryTable" totalsRowShown="0">
  <autoFilter ref="A1:J4" xr:uid="{1A6D282A-6A9B-41A5-9032-8574653BDBF6}"/>
  <tableColumns count="10">
    <tableColumn id="1" xr3:uid="{0CDB5BC3-6E08-46D7-B5B2-A06FF0664FD0}" uniqueName="1" name="stock" queryTableFieldId="1" dataDxfId="21"/>
    <tableColumn id="2" xr3:uid="{36B7F142-6861-4A90-99C1-F4359EBD60FA}" uniqueName="2" name="date" queryTableFieldId="2" dataDxfId="20"/>
    <tableColumn id="3" xr3:uid="{8B12B312-DCBD-437B-A98D-B754C4798E7E}" uniqueName="3" name="open" queryTableFieldId="3"/>
    <tableColumn id="4" xr3:uid="{57455400-7F8C-4899-B924-7242A9509446}" uniqueName="4" name="high" queryTableFieldId="4"/>
    <tableColumn id="5" xr3:uid="{FC079CCB-4800-4834-A866-B9B97EFE9917}" uniqueName="5" name="low" queryTableFieldId="5"/>
    <tableColumn id="6" xr3:uid="{60ACB6C1-75FC-4A4D-B99B-6B4B99CCDC95}" uniqueName="6" name="close" queryTableFieldId="6"/>
    <tableColumn id="7" xr3:uid="{C602E8B5-419F-4A90-8B95-55A6F0C271F2}" uniqueName="7" name="volume" queryTableFieldId="7"/>
    <tableColumn id="8" xr3:uid="{88643114-71E2-4620-81C3-D57EE8CAFB69}" uniqueName="8" name="change_value" queryTableFieldId="8"/>
    <tableColumn id="9" xr3:uid="{EF4D74A3-3343-4F16-AF9F-2B4558F24204}" uniqueName="9" name="change_percent" queryTableFieldId="9"/>
    <tableColumn id="10" xr3:uid="{2FBE680D-D062-4A7A-AA76-A43842295978}" uniqueName="10" name="value_traded"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AEDBD-5A97-44C7-A04E-8B2F158142F8}" name="data_8" displayName="data_8" ref="A1:G61" tableType="queryTable" totalsRowShown="0">
  <autoFilter ref="A1:G61" xr:uid="{F36AEDBD-5A97-44C7-A04E-8B2F158142F8}"/>
  <tableColumns count="7">
    <tableColumn id="1" xr3:uid="{A2F2EF79-D357-431D-A346-89B484D3B038}" uniqueName="1" name="Ngày" queryTableFieldId="1" dataDxfId="19"/>
    <tableColumn id="2" xr3:uid="{A91053F4-D3C0-49D3-9577-66BCE252304F}" uniqueName="2" name="Tuần" queryTableFieldId="2"/>
    <tableColumn id="3" xr3:uid="{F25DDBE7-4F11-44C4-B741-5B1D2B9F9858}" uniqueName="3" name="Tháng" queryTableFieldId="3"/>
    <tableColumn id="4" xr3:uid="{A2E97799-4E0A-43A0-A96C-E2A3A15C5739}" uniqueName="4" name="Quý" queryTableFieldId="4"/>
    <tableColumn id="5" xr3:uid="{BD08B081-DC83-4EAE-86F8-B66FCF60D452}" uniqueName="5" name="Bán niên" queryTableFieldId="5"/>
    <tableColumn id="6" xr3:uid="{F2AD1B9E-E0EC-42A3-92AC-4E7DA6FFFFDD}" uniqueName="6" name="1 Năm" queryTableFieldId="6"/>
    <tableColumn id="7" xr3:uid="{17C974FB-0C03-4996-8211-3F7B385C39D8}" uniqueName="7" name="2 Năm"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98EF6B5-358B-4122-8792-B11F40D08BB6}" name="data_9" displayName="data_9" ref="A1:D21" tableType="queryTable" totalsRowShown="0">
  <autoFilter ref="A1:D21" xr:uid="{A98EF6B5-358B-4122-8792-B11F40D08BB6}"/>
  <tableColumns count="4">
    <tableColumn id="1" xr3:uid="{5A20AB2C-BD73-48D7-83E2-9ECCEEFB40A0}" uniqueName="1" name="date" queryTableFieldId="1" dataDxfId="7"/>
    <tableColumn id="2" xr3:uid="{6EF9AEA7-B43B-4876-8A7D-F07F942F70E1}" uniqueName="2" name="nn_value" queryTableFieldId="2"/>
    <tableColumn id="3" xr3:uid="{883208E4-549B-427B-9BC2-676D053338D6}" uniqueName="3" name="td_value" queryTableFieldId="3"/>
    <tableColumn id="4" xr3:uid="{BA1673AF-E9FC-4805-AF18-811D6F19BC97}" uniqueName="4" name="id" queryTableFieldId="4" dataDxfId="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3079-447C-4E9A-BB81-7B4F152D8062}">
  <sheetPr>
    <pageSetUpPr fitToPage="1"/>
  </sheetPr>
  <dimension ref="B2:Q42"/>
  <sheetViews>
    <sheetView showGridLines="0" view="pageBreakPreview" topLeftCell="A11" zoomScale="85" zoomScaleNormal="85" zoomScaleSheetLayoutView="85" workbookViewId="0">
      <selection activeCell="P16" sqref="P16"/>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6" width="36.7109375" style="7" customWidth="1"/>
    <col min="17" max="17" width="36.7109375" customWidth="1"/>
    <col min="18" max="16384" width="8.85546875" style="7"/>
  </cols>
  <sheetData>
    <row r="2" spans="2:17" ht="60" customHeight="1" x14ac:dyDescent="0.25">
      <c r="B2" s="160" t="s">
        <v>0</v>
      </c>
      <c r="C2" s="160"/>
      <c r="D2" s="160"/>
      <c r="E2" s="160"/>
      <c r="F2" s="160"/>
      <c r="G2" s="160"/>
      <c r="H2" s="160"/>
      <c r="I2" s="160"/>
      <c r="J2" s="160"/>
      <c r="K2" s="160"/>
      <c r="L2" s="160"/>
      <c r="M2" s="8"/>
      <c r="N2" s="8"/>
    </row>
    <row r="3" spans="2:17" ht="16.5" customHeight="1" thickBot="1" x14ac:dyDescent="0.3">
      <c r="B3" s="46"/>
      <c r="C3" s="46"/>
      <c r="D3" s="46"/>
      <c r="E3" s="46"/>
      <c r="F3" s="46"/>
      <c r="G3" s="46"/>
      <c r="H3" s="46"/>
      <c r="I3" s="46"/>
      <c r="J3" s="46"/>
      <c r="K3" s="46"/>
      <c r="L3" s="46"/>
    </row>
    <row r="4" spans="2:17" ht="16.5" customHeight="1" thickTop="1" x14ac:dyDescent="0.25"/>
    <row r="5" spans="2:17" s="9" customFormat="1" ht="18.75" x14ac:dyDescent="0.25">
      <c r="B5" s="161" t="s">
        <v>1</v>
      </c>
      <c r="C5" s="161"/>
      <c r="D5" s="161"/>
      <c r="F5" s="162" t="s">
        <v>3</v>
      </c>
      <c r="G5" s="162"/>
      <c r="H5" s="162"/>
      <c r="J5" s="162" t="s">
        <v>4</v>
      </c>
      <c r="K5" s="162"/>
      <c r="L5" s="162"/>
    </row>
    <row r="6" spans="2:17" s="11" customFormat="1" ht="15.75" x14ac:dyDescent="0.25">
      <c r="B6" s="163" t="s">
        <v>2</v>
      </c>
      <c r="C6" s="163"/>
      <c r="D6" s="163"/>
      <c r="F6" s="164">
        <f>data_7!$B$3</f>
        <v>45715</v>
      </c>
      <c r="G6" s="164"/>
      <c r="H6" s="164"/>
      <c r="J6" s="165" t="s">
        <v>146</v>
      </c>
      <c r="K6" s="165"/>
      <c r="L6" s="165"/>
    </row>
    <row r="7" spans="2:17" s="11" customFormat="1" ht="16.5" thickBot="1" x14ac:dyDescent="0.3">
      <c r="B7" s="166"/>
      <c r="C7" s="166"/>
      <c r="D7" s="166"/>
      <c r="E7" s="94"/>
      <c r="F7" s="95"/>
      <c r="G7" s="95"/>
      <c r="H7" s="95"/>
      <c r="I7" s="94"/>
      <c r="J7" s="95"/>
      <c r="K7" s="95"/>
      <c r="L7" s="95"/>
    </row>
    <row r="8" spans="2:17" ht="15.75" thickTop="1" x14ac:dyDescent="0.25"/>
    <row r="9" spans="2:17" s="6" customFormat="1" ht="30" customHeight="1" thickBot="1" x14ac:dyDescent="0.3">
      <c r="B9" s="43" t="s">
        <v>16</v>
      </c>
      <c r="C9" s="44"/>
      <c r="D9" s="44"/>
      <c r="E9" s="44"/>
      <c r="F9" s="44"/>
      <c r="G9" s="44"/>
      <c r="H9" s="44"/>
      <c r="I9" s="44"/>
      <c r="J9" s="44"/>
      <c r="K9" s="44"/>
      <c r="L9" s="44"/>
      <c r="O9"/>
      <c r="P9"/>
      <c r="Q9"/>
    </row>
    <row r="10" spans="2:17" ht="15.75" thickTop="1" x14ac:dyDescent="0.25">
      <c r="O10"/>
      <c r="P10"/>
    </row>
    <row r="11" spans="2:17" s="13" customFormat="1" ht="21" x14ac:dyDescent="0.25">
      <c r="B11" s="45" t="s">
        <v>5</v>
      </c>
      <c r="C11" s="45"/>
      <c r="D11" s="45"/>
      <c r="F11" s="45" t="s">
        <v>11</v>
      </c>
      <c r="G11" s="45"/>
      <c r="H11" s="45"/>
      <c r="J11" s="45" t="s">
        <v>12</v>
      </c>
      <c r="K11" s="45"/>
      <c r="L11" s="45"/>
      <c r="O11"/>
      <c r="P11"/>
      <c r="Q11"/>
    </row>
    <row r="12" spans="2:17" s="13" customFormat="1" ht="21" x14ac:dyDescent="0.25">
      <c r="B12" s="13">
        <f>VLOOKUP("VNINDEX",data_1[],2,0)</f>
        <v>1303.1600341796875</v>
      </c>
      <c r="F12" s="13">
        <f>VLOOKUP("^DJI",data_1[],2,0)</f>
        <v>43461.2109375</v>
      </c>
      <c r="J12" s="13">
        <f>VLOOKUP("BTC_USD",data_1[],2,0)</f>
        <v>88938.640625</v>
      </c>
      <c r="O12"/>
      <c r="P12"/>
      <c r="Q12"/>
    </row>
    <row r="13" spans="2:17" s="14" customFormat="1" ht="15.75" customHeight="1" x14ac:dyDescent="0.25">
      <c r="B13" s="212">
        <f>VLOOKUP("VNINDEX",data_1[],2,0)</f>
        <v>1303.1600341796875</v>
      </c>
      <c r="C13" s="42">
        <f>VLOOKUP("VNINDEX",data_1[],4,0)</f>
        <v>-0.10731774323764487</v>
      </c>
      <c r="F13" s="212">
        <f>VLOOKUP("^DJI",data_1[],2,0)</f>
        <v>43461.2109375</v>
      </c>
      <c r="G13" s="42">
        <f>VLOOKUP("^DJI",data_1[],4,0)</f>
        <v>7.64285514473384E-4</v>
      </c>
      <c r="J13" s="212">
        <f>VLOOKUP("BTC_USD",data_1[],2,0)</f>
        <v>88938.640625</v>
      </c>
      <c r="K13" s="42">
        <f>VLOOKUP("VNINDEX",data_1[],4,0)</f>
        <v>-0.10731774323764487</v>
      </c>
      <c r="O13"/>
      <c r="P13"/>
      <c r="Q13"/>
    </row>
    <row r="14" spans="2:17" s="14" customFormat="1" ht="30" customHeight="1" x14ac:dyDescent="0.25">
      <c r="B14" s="14" t="s">
        <v>6</v>
      </c>
      <c r="F14" s="14" t="s">
        <v>6</v>
      </c>
      <c r="J14" s="14" t="s">
        <v>6</v>
      </c>
      <c r="O14"/>
      <c r="P14"/>
      <c r="Q14"/>
    </row>
    <row r="15" spans="2:17" s="14" customFormat="1" ht="15.75" customHeight="1" x14ac:dyDescent="0.25">
      <c r="B15" s="117">
        <f>VLOOKUP("VNINDEX",data_1[],6,0)</f>
        <v>1.1203516991777518E-2</v>
      </c>
      <c r="C15" s="117">
        <f>VLOOKUP("VNINDEX",data_1[],7,0)</f>
        <v>4.6525371629416064E-2</v>
      </c>
      <c r="D15" s="117">
        <f>VLOOKUP("VNINDEX",data_1[],8,0)</f>
        <v>4.6832336548206184E-2</v>
      </c>
      <c r="F15" s="117">
        <f>VLOOKUP("^DJI",data_1[],6,0)</f>
        <v>-2.5197846139742065E-2</v>
      </c>
      <c r="G15" s="117">
        <f>VLOOKUP("^DJI",data_1[],7,0)</f>
        <v>-2.8815745362019113E-2</v>
      </c>
      <c r="H15" s="117">
        <f>VLOOKUP("^DJI",data_1[],8,0)</f>
        <v>-2.934477313193248E-2</v>
      </c>
      <c r="J15" s="117">
        <f>VLOOKUP("BTC_USD",data_1[],6,0)</f>
        <v>-8.1069761403270824E-2</v>
      </c>
      <c r="K15" s="117">
        <f>VLOOKUP("BTC_USD",data_1[],7,0)</f>
        <v>-8.6066710669381791E-2</v>
      </c>
      <c r="L15" s="117">
        <f>VLOOKUP("BTC_USD",data_1[],8,0)</f>
        <v>-6.9995325077524484E-2</v>
      </c>
      <c r="O15"/>
      <c r="P15"/>
      <c r="Q15"/>
    </row>
    <row r="16" spans="2:17" s="14" customFormat="1" ht="15.75" customHeight="1" x14ac:dyDescent="0.25">
      <c r="B16" s="118" t="s">
        <v>7</v>
      </c>
      <c r="C16" s="118" t="s">
        <v>8</v>
      </c>
      <c r="D16" s="118" t="s">
        <v>9</v>
      </c>
      <c r="F16" s="118" t="s">
        <v>7</v>
      </c>
      <c r="G16" s="118" t="s">
        <v>8</v>
      </c>
      <c r="H16" s="118" t="s">
        <v>9</v>
      </c>
      <c r="J16" s="118" t="s">
        <v>7</v>
      </c>
      <c r="K16" s="118" t="s">
        <v>8</v>
      </c>
      <c r="L16" s="118" t="s">
        <v>9</v>
      </c>
      <c r="O16"/>
      <c r="P16"/>
      <c r="Q16"/>
    </row>
    <row r="17" spans="2:17" s="14" customFormat="1" ht="15.75" x14ac:dyDescent="0.25">
      <c r="O17"/>
      <c r="P17"/>
      <c r="Q17"/>
    </row>
    <row r="18" spans="2:17" ht="96" customHeight="1" x14ac:dyDescent="0.25">
      <c r="B18" s="170"/>
      <c r="C18" s="170"/>
      <c r="D18" s="170"/>
      <c r="F18" s="170"/>
      <c r="G18" s="170"/>
      <c r="H18" s="170"/>
      <c r="J18" s="170"/>
      <c r="K18" s="170"/>
      <c r="L18" s="170"/>
      <c r="O18"/>
      <c r="P18"/>
    </row>
    <row r="19" spans="2:17" ht="18.75" customHeight="1" x14ac:dyDescent="0.25">
      <c r="O19" s="175"/>
      <c r="P19" s="175"/>
      <c r="Q19" s="175"/>
    </row>
    <row r="20" spans="2:17" s="13" customFormat="1" ht="21" x14ac:dyDescent="0.25">
      <c r="B20" s="45" t="s">
        <v>13</v>
      </c>
      <c r="C20" s="45"/>
      <c r="D20" s="45"/>
      <c r="F20" s="45" t="s">
        <v>14</v>
      </c>
      <c r="G20" s="45"/>
      <c r="H20" s="45"/>
      <c r="J20" s="45" t="s">
        <v>15</v>
      </c>
      <c r="K20" s="45"/>
      <c r="L20" s="45"/>
      <c r="O20" s="175"/>
      <c r="P20" s="175"/>
      <c r="Q20" s="175"/>
    </row>
    <row r="21" spans="2:17" s="13" customFormat="1" ht="21" x14ac:dyDescent="0.25">
      <c r="B21" s="13">
        <f>VLOOKUP("XAU_USD",data_1[],2,0)</f>
        <v>2930.830078125</v>
      </c>
      <c r="F21" s="213">
        <f>VLOOKUP("CL=F",data_1[],2,0)</f>
        <v>69.800003051757813</v>
      </c>
      <c r="J21" s="13">
        <f>VLOOKUP("DXY",data_1[],2,0)</f>
        <v>106.63999938964844</v>
      </c>
      <c r="O21" s="175"/>
      <c r="P21" s="175"/>
      <c r="Q21" s="175"/>
    </row>
    <row r="22" spans="2:17" s="14" customFormat="1" ht="15.75" x14ac:dyDescent="0.25">
      <c r="B22" s="212">
        <f>VLOOKUP("XAU_USD",data_1[],2,0)</f>
        <v>2930.830078125</v>
      </c>
      <c r="C22" s="42">
        <f>VLOOKUP("XAU_USD",data_1[],4,0)</f>
        <v>-6.406346190995893E-3</v>
      </c>
      <c r="F22" s="212">
        <f>VLOOKUP("CL=F",data_1[],2,0)</f>
        <v>69.800003051757813</v>
      </c>
      <c r="G22" s="42">
        <f>VLOOKUP("CL=F",data_1[],4,0)</f>
        <v>-3.8302544904420199E-2</v>
      </c>
      <c r="J22" s="212">
        <f>VLOOKUP("DXY",data_1[],2,0)</f>
        <v>106.63999938964844</v>
      </c>
      <c r="K22" s="42">
        <f>VLOOKUP("DXY",data_1[],4,0)</f>
        <v>1.690778759381395E-3</v>
      </c>
      <c r="O22" s="175"/>
      <c r="P22" s="175"/>
      <c r="Q22" s="175"/>
    </row>
    <row r="23" spans="2:17" s="14" customFormat="1" ht="30" customHeight="1" x14ac:dyDescent="0.25">
      <c r="B23" s="14" t="s">
        <v>6</v>
      </c>
      <c r="F23" s="14" t="s">
        <v>6</v>
      </c>
      <c r="J23" s="14" t="s">
        <v>6</v>
      </c>
      <c r="O23" s="175"/>
      <c r="P23" s="175"/>
      <c r="Q23" s="175"/>
    </row>
    <row r="24" spans="2:17" s="15" customFormat="1" ht="15.75" x14ac:dyDescent="0.25">
      <c r="B24" s="117">
        <f>VLOOKUP("XAU_USD",data_1[],6,0)</f>
        <v>-2.5145193374583913E-3</v>
      </c>
      <c r="C24" s="117">
        <f>VLOOKUP("XAU_USD",data_1[],7,0)</f>
        <v>2.2901485087482548E-2</v>
      </c>
      <c r="D24" s="117">
        <f>VLOOKUP("XAU_USD",data_1[],8,0)</f>
        <v>0.1037745279341057</v>
      </c>
      <c r="F24" s="117">
        <f>VLOOKUP("CL=F",data_1[],6,0)</f>
        <v>-1.289389480136577E-2</v>
      </c>
      <c r="G24" s="117">
        <f>VLOOKUP("CL=F",data_1[],7,0)</f>
        <v>-4.7994245381866481E-2</v>
      </c>
      <c r="H24" s="117">
        <f>VLOOKUP("CL=F",data_1[],8,0)</f>
        <v>1.2750707030606987E-2</v>
      </c>
      <c r="J24" s="117">
        <f>VLOOKUP("DXY",data_1[],6,0)</f>
        <v>-1.6879248518943063E-3</v>
      </c>
      <c r="K24" s="117">
        <f>VLOOKUP("DXY",data_1[],7,0)</f>
        <v>-7.7832130139270789E-3</v>
      </c>
      <c r="L24" s="117">
        <f>VLOOKUP("DXY",data_1[],8,0)</f>
        <v>-7.9707284225997779E-3</v>
      </c>
      <c r="O24" s="175"/>
      <c r="P24" s="175"/>
      <c r="Q24" s="175"/>
    </row>
    <row r="25" spans="2:17" s="14" customFormat="1" ht="15.75" x14ac:dyDescent="0.25">
      <c r="B25" s="118" t="s">
        <v>7</v>
      </c>
      <c r="C25" s="118" t="s">
        <v>8</v>
      </c>
      <c r="D25" s="118" t="s">
        <v>9</v>
      </c>
      <c r="F25" s="118" t="s">
        <v>7</v>
      </c>
      <c r="G25" s="118" t="s">
        <v>8</v>
      </c>
      <c r="H25" s="118" t="s">
        <v>9</v>
      </c>
      <c r="J25" s="118" t="s">
        <v>7</v>
      </c>
      <c r="K25" s="118" t="s">
        <v>8</v>
      </c>
      <c r="L25" s="118" t="s">
        <v>9</v>
      </c>
      <c r="O25" s="175"/>
      <c r="P25" s="175"/>
      <c r="Q25" s="175"/>
    </row>
    <row r="26" spans="2:17" s="14" customFormat="1" ht="15.75" x14ac:dyDescent="0.25">
      <c r="O26" s="152"/>
      <c r="P26" s="152"/>
      <c r="Q26" s="152"/>
    </row>
    <row r="27" spans="2:17" ht="96" customHeight="1" x14ac:dyDescent="0.25">
      <c r="B27" s="170"/>
      <c r="C27" s="170"/>
      <c r="D27" s="170"/>
      <c r="F27" s="170"/>
      <c r="G27" s="170"/>
      <c r="H27" s="170"/>
      <c r="J27" s="170"/>
      <c r="K27" s="170"/>
      <c r="L27" s="170"/>
      <c r="O27"/>
      <c r="P27"/>
    </row>
    <row r="29" spans="2:17" s="6" customFormat="1" ht="30" customHeight="1" thickBot="1" x14ac:dyDescent="0.3">
      <c r="B29" s="43" t="s">
        <v>10</v>
      </c>
      <c r="C29" s="44"/>
      <c r="D29" s="44"/>
      <c r="E29" s="44"/>
      <c r="F29" s="44"/>
      <c r="G29" s="44"/>
      <c r="H29" s="44"/>
      <c r="I29" s="44"/>
      <c r="J29" s="44"/>
      <c r="K29" s="44"/>
      <c r="L29" s="44"/>
      <c r="O29" s="177" t="s">
        <v>10</v>
      </c>
      <c r="P29" s="177"/>
      <c r="Q29" s="177"/>
    </row>
    <row r="30" spans="2:17" ht="15.75" customHeight="1" thickTop="1" x14ac:dyDescent="0.25">
      <c r="O30" s="177"/>
      <c r="P30" s="177"/>
      <c r="Q30" s="177"/>
    </row>
    <row r="31" spans="2:17" ht="44.25" customHeight="1" x14ac:dyDescent="0.25">
      <c r="B31" s="170"/>
      <c r="C31" s="170"/>
      <c r="D31" s="170"/>
      <c r="E31" s="170"/>
      <c r="F31" s="170"/>
      <c r="H31" s="167" t="str">
        <f>'8h30'!P31</f>
        <v>Tỷ giá USD hôm nay (14-2): Đồng USD lao dốc</v>
      </c>
      <c r="I31" s="167"/>
      <c r="J31" s="167"/>
      <c r="K31" s="167"/>
      <c r="L31" s="167"/>
      <c r="O31" s="178"/>
      <c r="P31" s="179" t="s">
        <v>134</v>
      </c>
      <c r="Q31" s="179"/>
    </row>
    <row r="32" spans="2:17" ht="153" customHeight="1" x14ac:dyDescent="0.25">
      <c r="B32" s="170"/>
      <c r="C32" s="170"/>
      <c r="D32" s="170"/>
      <c r="E32" s="170"/>
      <c r="F32" s="170"/>
      <c r="G32" s="8"/>
      <c r="H32" s="168" t="str">
        <f>'8h30'!P32</f>
        <v>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v>
      </c>
      <c r="I32" s="168"/>
      <c r="J32" s="168"/>
      <c r="K32" s="168"/>
      <c r="L32" s="168"/>
      <c r="O32" s="178"/>
      <c r="P32" s="180" t="s">
        <v>135</v>
      </c>
      <c r="Q32" s="180"/>
    </row>
    <row r="33" spans="2:17" ht="19.5" thickBot="1" x14ac:dyDescent="0.3">
      <c r="O33" s="176" t="s">
        <v>105</v>
      </c>
      <c r="P33" s="176"/>
      <c r="Q33" s="176"/>
    </row>
    <row r="34" spans="2:17" s="17" customFormat="1" ht="60" customHeight="1" thickTop="1" x14ac:dyDescent="0.25">
      <c r="B34" s="169" t="str">
        <f>'8h30'!O34</f>
        <v>Nhiều thông tin có thể gây "nhiễu động" thị trường chứng khoán</v>
      </c>
      <c r="C34" s="169"/>
      <c r="D34" s="169"/>
      <c r="E34" s="16"/>
      <c r="F34" s="169" t="str">
        <f>'8h30'!P34</f>
        <v>Lãi suất huy động tăng, ngân hàng lập kỷ lục về tiền gửi</v>
      </c>
      <c r="G34" s="169"/>
      <c r="H34" s="169"/>
      <c r="I34" s="16"/>
      <c r="J34" s="169" t="str">
        <f>'8h30'!Q34</f>
        <v>CEO: Khởi công phân khu Grand Oceania tại Vân Đồn</v>
      </c>
      <c r="K34" s="169"/>
      <c r="L34" s="169"/>
      <c r="M34" s="16"/>
      <c r="N34" s="16"/>
      <c r="O34" s="153" t="s">
        <v>136</v>
      </c>
      <c r="P34" s="153" t="s">
        <v>17</v>
      </c>
      <c r="Q34" s="153" t="s">
        <v>18</v>
      </c>
    </row>
    <row r="35" spans="2:17" s="1" customFormat="1" ht="123.6" customHeight="1" x14ac:dyDescent="0.25">
      <c r="B35" s="168" t="str">
        <f>'8h30'!O35</f>
        <v>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v>
      </c>
      <c r="C35" s="168"/>
      <c r="D35" s="168"/>
      <c r="E35" s="4"/>
      <c r="F35" s="168" t="str">
        <f>'8h30'!P35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35" s="168"/>
      <c r="H35" s="168"/>
      <c r="I35" s="4"/>
      <c r="J35" s="168" t="str">
        <f>'8h30'!Q35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35" s="168"/>
      <c r="L35" s="168"/>
      <c r="O35" s="99" t="s">
        <v>137</v>
      </c>
      <c r="P35" s="99" t="s">
        <v>20</v>
      </c>
      <c r="Q35" s="99" t="s">
        <v>21</v>
      </c>
    </row>
    <row r="36" spans="2:17" x14ac:dyDescent="0.25">
      <c r="Q36" s="99"/>
    </row>
    <row r="37" spans="2:17" s="17" customFormat="1" ht="60" customHeight="1" x14ac:dyDescent="0.25">
      <c r="B37" s="169" t="str">
        <f>'8h30'!O37</f>
        <v>Sức hấp dẫn của cổ phiếu ngành bán lẻ</v>
      </c>
      <c r="C37" s="169"/>
      <c r="D37" s="169"/>
      <c r="E37" s="16"/>
      <c r="F37" s="169" t="str">
        <f>'8h30'!P37</f>
        <v>Tỷ lệ trái phiếu trả chậm sẽ ổn định dần trong năm 2025</v>
      </c>
      <c r="G37" s="169"/>
      <c r="H37" s="169"/>
      <c r="I37" s="16"/>
      <c r="J37" s="169" t="str">
        <f>Q37</f>
        <v>TAL: Taseco Land bán tòa nhà văn phòng tại dự án Landmark 55 cho đối tác Singapore</v>
      </c>
      <c r="K37" s="169"/>
      <c r="L37" s="169"/>
      <c r="M37" s="16"/>
      <c r="N37" s="16"/>
      <c r="O37" s="99" t="s">
        <v>22</v>
      </c>
      <c r="P37" s="99" t="s">
        <v>23</v>
      </c>
      <c r="Q37" s="99" t="s">
        <v>25</v>
      </c>
    </row>
    <row r="38" spans="2:17" s="1" customFormat="1" ht="123.6" customHeight="1" x14ac:dyDescent="0.25">
      <c r="B38" s="168" t="str">
        <f>'8h30'!O38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38" s="168"/>
      <c r="D38" s="168"/>
      <c r="E38" s="4"/>
      <c r="F38" s="168" t="str">
        <f>'8h30'!Q37</f>
        <v>TAL: Taseco Land bán tòa nhà văn phòng tại dự án Landmark 55 cho đối tác Singapore</v>
      </c>
      <c r="G38" s="168"/>
      <c r="H38" s="168"/>
      <c r="I38" s="4"/>
      <c r="J38" s="168" t="str">
        <f>'8h30'!Q38</f>
        <v>Dự án có tổng diện tích quy hoạch 23.600 m2, trong đó diện tích xây dựng dự án là 9.440 m2. Quy mô xây dựng bao gồm tòa tháp Khách sạn 55 tầng (B3-CC2-B) và tòa tháp Văn phòng 37 tầng (B3-CC2-A).</v>
      </c>
      <c r="K38" s="168"/>
      <c r="L38" s="168"/>
      <c r="O38" s="99" t="s">
        <v>106</v>
      </c>
      <c r="P38" s="99" t="s">
        <v>24</v>
      </c>
      <c r="Q38" s="99" t="s">
        <v>26</v>
      </c>
    </row>
    <row r="39" spans="2:17" ht="15.75" thickBot="1" x14ac:dyDescent="0.3">
      <c r="B39" s="46"/>
      <c r="C39" s="46"/>
      <c r="D39" s="46"/>
      <c r="E39" s="46"/>
      <c r="F39" s="46"/>
      <c r="G39" s="46"/>
      <c r="H39" s="46"/>
      <c r="I39" s="46"/>
      <c r="J39" s="46"/>
      <c r="K39" s="46"/>
      <c r="L39" s="46"/>
    </row>
    <row r="40" spans="2:17" ht="15.75" thickTop="1" x14ac:dyDescent="0.25"/>
    <row r="41" spans="2:17" ht="36.6" customHeight="1" x14ac:dyDescent="0.25">
      <c r="B41" s="171" t="s">
        <v>77</v>
      </c>
      <c r="C41" s="171"/>
      <c r="D41" s="171"/>
      <c r="F41" s="172" t="s">
        <v>51</v>
      </c>
      <c r="G41" s="172"/>
      <c r="H41" s="172"/>
      <c r="I41" s="172"/>
      <c r="J41" s="172"/>
      <c r="K41" s="172"/>
      <c r="L41" s="172"/>
    </row>
    <row r="42" spans="2:17" s="1" customFormat="1" ht="180" customHeight="1" x14ac:dyDescent="0.25">
      <c r="B42" s="173"/>
      <c r="C42" s="174"/>
      <c r="D42" s="174"/>
      <c r="F42" s="168" t="s">
        <v>102</v>
      </c>
      <c r="G42" s="168"/>
      <c r="H42" s="168"/>
      <c r="I42" s="168"/>
      <c r="J42" s="168"/>
      <c r="K42" s="168"/>
      <c r="L42" s="168"/>
      <c r="Q42"/>
    </row>
  </sheetData>
  <mergeCells count="39">
    <mergeCell ref="O19:Q25"/>
    <mergeCell ref="F27:H27"/>
    <mergeCell ref="J27:L27"/>
    <mergeCell ref="B31:F32"/>
    <mergeCell ref="B38:D38"/>
    <mergeCell ref="F38:H38"/>
    <mergeCell ref="J38:L38"/>
    <mergeCell ref="O33:Q33"/>
    <mergeCell ref="O29:Q30"/>
    <mergeCell ref="O31:O32"/>
    <mergeCell ref="P31:Q31"/>
    <mergeCell ref="P32:Q32"/>
    <mergeCell ref="B41:D41"/>
    <mergeCell ref="F41:L41"/>
    <mergeCell ref="B42:D42"/>
    <mergeCell ref="F42:L42"/>
    <mergeCell ref="B35:D35"/>
    <mergeCell ref="F35:H35"/>
    <mergeCell ref="J35:L35"/>
    <mergeCell ref="B37:D37"/>
    <mergeCell ref="F37:H37"/>
    <mergeCell ref="J37:L37"/>
    <mergeCell ref="B7:D7"/>
    <mergeCell ref="H31:L31"/>
    <mergeCell ref="H32:L32"/>
    <mergeCell ref="B34:D34"/>
    <mergeCell ref="F34:H34"/>
    <mergeCell ref="J34:L34"/>
    <mergeCell ref="B18:D18"/>
    <mergeCell ref="F18:H18"/>
    <mergeCell ref="J18:L18"/>
    <mergeCell ref="B27:D27"/>
    <mergeCell ref="B2:L2"/>
    <mergeCell ref="B5:D5"/>
    <mergeCell ref="F5:H5"/>
    <mergeCell ref="J5:L5"/>
    <mergeCell ref="B6:D6"/>
    <mergeCell ref="F6:H6"/>
    <mergeCell ref="J6:L6"/>
  </mergeCells>
  <conditionalFormatting sqref="C13 B15:D15 G13 F15:H15 J15:L15 B24:D24 F24:H24 J24:L24 K13 C22 G22 K22">
    <cfRule type="cellIs" dxfId="113" priority="18" operator="greaterThanOrEqual">
      <formula>0</formula>
    </cfRule>
  </conditionalFormatting>
  <conditionalFormatting sqref="B24:D24 F24:H24 B15:D15 C13 G13 F15:H15 J15:L15 J24:L24 K13 C22 G22 K22">
    <cfRule type="cellIs" dxfId="112" priority="17" operator="lessThan">
      <formula>0</formula>
    </cfRule>
  </conditionalFormatting>
  <conditionalFormatting sqref="B13">
    <cfRule type="expression" dxfId="111" priority="11">
      <formula>C13&lt;0</formula>
    </cfRule>
    <cfRule type="expression" dxfId="110" priority="12">
      <formula>C13&gt;=0</formula>
    </cfRule>
  </conditionalFormatting>
  <conditionalFormatting sqref="F13">
    <cfRule type="expression" dxfId="109" priority="9">
      <formula>G13&lt;0</formula>
    </cfRule>
    <cfRule type="expression" dxfId="108" priority="10">
      <formula>G13&gt;=0</formula>
    </cfRule>
  </conditionalFormatting>
  <conditionalFormatting sqref="J13">
    <cfRule type="expression" dxfId="107" priority="7">
      <formula>K13&lt;0</formula>
    </cfRule>
    <cfRule type="expression" dxfId="106" priority="8">
      <formula>K13&gt;=0</formula>
    </cfRule>
  </conditionalFormatting>
  <conditionalFormatting sqref="B22">
    <cfRule type="expression" dxfId="105" priority="5">
      <formula>C22&lt;0</formula>
    </cfRule>
    <cfRule type="expression" dxfId="104" priority="6">
      <formula>C22&gt;=0</formula>
    </cfRule>
  </conditionalFormatting>
  <conditionalFormatting sqref="F22">
    <cfRule type="expression" dxfId="103" priority="3">
      <formula>G22&lt;0</formula>
    </cfRule>
    <cfRule type="expression" dxfId="102" priority="4">
      <formula>G22&gt;=0</formula>
    </cfRule>
  </conditionalFormatting>
  <conditionalFormatting sqref="J22">
    <cfRule type="expression" dxfId="101" priority="1">
      <formula>K22&lt;0</formula>
    </cfRule>
    <cfRule type="expression" dxfId="100" priority="2">
      <formula>K22&gt;=0</formula>
    </cfRule>
  </conditionalFormatting>
  <printOptions horizontalCentered="1"/>
  <pageMargins left="0" right="0" top="0" bottom="0" header="0" footer="0"/>
  <pageSetup paperSize="5" scale="64"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C61A-9886-4338-80BB-FB1F88212C35}">
  <dimension ref="A1:I33"/>
  <sheetViews>
    <sheetView workbookViewId="0"/>
  </sheetViews>
  <sheetFormatPr defaultRowHeight="15" x14ac:dyDescent="0.25"/>
  <cols>
    <col min="1" max="1" width="16.42578125" bestFit="1" customWidth="1"/>
    <col min="2" max="2" width="12" bestFit="1" customWidth="1"/>
    <col min="3" max="4" width="12.7109375" bestFit="1" customWidth="1"/>
    <col min="5" max="5" width="7.140625" bestFit="1" customWidth="1"/>
    <col min="6" max="6" width="13.85546875" bestFit="1" customWidth="1"/>
    <col min="7" max="7" width="8.140625" bestFit="1" customWidth="1"/>
    <col min="8" max="8" width="8.42578125" bestFit="1" customWidth="1"/>
    <col min="9" max="9" width="15.5703125" bestFit="1" customWidth="1"/>
  </cols>
  <sheetData>
    <row r="1" spans="1:9" x14ac:dyDescent="0.25">
      <c r="A1" t="s">
        <v>276</v>
      </c>
      <c r="B1" t="s">
        <v>281</v>
      </c>
      <c r="C1" t="s">
        <v>282</v>
      </c>
      <c r="D1" t="s">
        <v>283</v>
      </c>
      <c r="E1" t="s">
        <v>284</v>
      </c>
      <c r="F1" t="s">
        <v>285</v>
      </c>
      <c r="G1" t="s">
        <v>286</v>
      </c>
      <c r="H1" t="s">
        <v>287</v>
      </c>
      <c r="I1" t="s">
        <v>288</v>
      </c>
    </row>
    <row r="2" spans="1:9" x14ac:dyDescent="0.25">
      <c r="A2" s="211" t="s">
        <v>289</v>
      </c>
      <c r="B2">
        <v>1.1380820164044396</v>
      </c>
      <c r="C2">
        <v>1.0562043118179556</v>
      </c>
      <c r="D2">
        <v>0.39374233625376726</v>
      </c>
      <c r="F2" s="211" t="s">
        <v>290</v>
      </c>
      <c r="G2">
        <v>1</v>
      </c>
      <c r="H2" s="211" t="s">
        <v>291</v>
      </c>
    </row>
    <row r="3" spans="1:9" x14ac:dyDescent="0.25">
      <c r="A3" s="211" t="s">
        <v>292</v>
      </c>
      <c r="B3">
        <v>0.57355223217325546</v>
      </c>
      <c r="C3">
        <v>0.33539103304004597</v>
      </c>
      <c r="D3">
        <v>8.2425611538083879E-2</v>
      </c>
      <c r="E3">
        <v>9</v>
      </c>
      <c r="F3" s="211" t="s">
        <v>293</v>
      </c>
      <c r="G3">
        <v>1</v>
      </c>
      <c r="H3" s="211" t="s">
        <v>294</v>
      </c>
      <c r="I3">
        <v>10</v>
      </c>
    </row>
    <row r="4" spans="1:9" x14ac:dyDescent="0.25">
      <c r="A4" s="211" t="s">
        <v>295</v>
      </c>
      <c r="B4">
        <v>1.322489245090114</v>
      </c>
      <c r="C4">
        <v>1.3273505239137053</v>
      </c>
      <c r="D4">
        <v>0.31358426675772588</v>
      </c>
      <c r="E4">
        <v>4</v>
      </c>
      <c r="F4" s="211" t="s">
        <v>296</v>
      </c>
      <c r="G4">
        <v>2</v>
      </c>
      <c r="H4" s="211" t="s">
        <v>294</v>
      </c>
      <c r="I4">
        <v>1</v>
      </c>
    </row>
    <row r="5" spans="1:9" x14ac:dyDescent="0.25">
      <c r="A5" s="211" t="s">
        <v>68</v>
      </c>
      <c r="B5">
        <v>0.92292697525588718</v>
      </c>
      <c r="C5">
        <v>0.39610867213037337</v>
      </c>
      <c r="D5">
        <v>0.89225072601619004</v>
      </c>
      <c r="E5">
        <v>2</v>
      </c>
      <c r="F5" s="211" t="s">
        <v>290</v>
      </c>
      <c r="G5">
        <v>3</v>
      </c>
      <c r="H5" s="211" t="s">
        <v>294</v>
      </c>
      <c r="I5">
        <v>7</v>
      </c>
    </row>
    <row r="6" spans="1:9" x14ac:dyDescent="0.25">
      <c r="A6" s="211" t="s">
        <v>297</v>
      </c>
      <c r="B6">
        <v>1.7734310633434063</v>
      </c>
      <c r="C6">
        <v>-0.59899619262526971</v>
      </c>
      <c r="D6">
        <v>-2.3300160046690267E-2</v>
      </c>
      <c r="E6">
        <v>16</v>
      </c>
      <c r="F6" s="211" t="s">
        <v>298</v>
      </c>
      <c r="G6">
        <v>4</v>
      </c>
      <c r="H6" s="211" t="s">
        <v>294</v>
      </c>
      <c r="I6">
        <v>21</v>
      </c>
    </row>
    <row r="7" spans="1:9" x14ac:dyDescent="0.25">
      <c r="A7" s="211" t="s">
        <v>299</v>
      </c>
      <c r="B7">
        <v>2.4066183030671033</v>
      </c>
      <c r="C7">
        <v>15.903346436986476</v>
      </c>
      <c r="D7">
        <v>3.0827245302440329</v>
      </c>
      <c r="E7">
        <v>1</v>
      </c>
      <c r="F7" s="211" t="s">
        <v>298</v>
      </c>
      <c r="G7">
        <v>5</v>
      </c>
      <c r="H7" s="211" t="s">
        <v>294</v>
      </c>
      <c r="I7">
        <v>0</v>
      </c>
    </row>
    <row r="8" spans="1:9" x14ac:dyDescent="0.25">
      <c r="A8" s="211" t="s">
        <v>300</v>
      </c>
      <c r="B8">
        <v>1.7481789193458737</v>
      </c>
      <c r="C8">
        <v>0.32890384025610853</v>
      </c>
      <c r="D8">
        <v>-8.8677131948366683E-2</v>
      </c>
      <c r="E8">
        <v>19</v>
      </c>
      <c r="F8" s="211" t="s">
        <v>298</v>
      </c>
      <c r="G8">
        <v>6</v>
      </c>
      <c r="H8" s="211" t="s">
        <v>294</v>
      </c>
      <c r="I8">
        <v>11</v>
      </c>
    </row>
    <row r="9" spans="1:9" x14ac:dyDescent="0.25">
      <c r="A9" s="211" t="s">
        <v>74</v>
      </c>
      <c r="B9">
        <v>1.000386916164371</v>
      </c>
      <c r="C9">
        <v>0.47222884274692101</v>
      </c>
      <c r="D9">
        <v>6.3756402891251687E-2</v>
      </c>
      <c r="E9">
        <v>11</v>
      </c>
      <c r="F9" s="211" t="s">
        <v>290</v>
      </c>
      <c r="G9">
        <v>7</v>
      </c>
      <c r="H9" s="211" t="s">
        <v>294</v>
      </c>
      <c r="I9">
        <v>6</v>
      </c>
    </row>
    <row r="10" spans="1:9" x14ac:dyDescent="0.25">
      <c r="A10" s="211" t="s">
        <v>127</v>
      </c>
      <c r="B10">
        <v>1.1655100453181533</v>
      </c>
      <c r="C10">
        <v>-1.242552293485288</v>
      </c>
      <c r="D10">
        <v>-0.29007117167831992</v>
      </c>
      <c r="E10">
        <v>22</v>
      </c>
      <c r="F10" s="211" t="s">
        <v>290</v>
      </c>
      <c r="G10">
        <v>1</v>
      </c>
      <c r="H10" s="211" t="s">
        <v>301</v>
      </c>
      <c r="I10">
        <v>22</v>
      </c>
    </row>
    <row r="11" spans="1:9" x14ac:dyDescent="0.25">
      <c r="A11" s="211" t="s">
        <v>302</v>
      </c>
      <c r="B11">
        <v>0.99615195508822518</v>
      </c>
      <c r="C11">
        <v>0.34124343310883859</v>
      </c>
      <c r="D11">
        <v>3.341639472488106E-2</v>
      </c>
      <c r="E11">
        <v>12</v>
      </c>
      <c r="F11" s="211" t="s">
        <v>290</v>
      </c>
      <c r="G11">
        <v>2</v>
      </c>
      <c r="H11" s="211" t="s">
        <v>301</v>
      </c>
      <c r="I11">
        <v>9</v>
      </c>
    </row>
    <row r="12" spans="1:9" x14ac:dyDescent="0.25">
      <c r="A12" s="211" t="s">
        <v>303</v>
      </c>
      <c r="B12">
        <v>0.79033252914217011</v>
      </c>
      <c r="C12">
        <v>1.6792149062537527E-2</v>
      </c>
      <c r="D12">
        <v>-1.6048948614599378E-3</v>
      </c>
      <c r="E12">
        <v>14</v>
      </c>
      <c r="F12" s="211" t="s">
        <v>293</v>
      </c>
      <c r="G12">
        <v>3</v>
      </c>
      <c r="H12" s="211" t="s">
        <v>301</v>
      </c>
      <c r="I12">
        <v>16</v>
      </c>
    </row>
    <row r="13" spans="1:9" x14ac:dyDescent="0.25">
      <c r="A13" s="211" t="s">
        <v>304</v>
      </c>
      <c r="B13">
        <v>0.89569203238761752</v>
      </c>
      <c r="C13">
        <v>0.21271537801824408</v>
      </c>
      <c r="D13">
        <v>2.3888977337172039E-2</v>
      </c>
      <c r="E13">
        <v>13</v>
      </c>
      <c r="F13" s="211" t="s">
        <v>290</v>
      </c>
      <c r="G13">
        <v>4</v>
      </c>
      <c r="H13" s="211" t="s">
        <v>301</v>
      </c>
      <c r="I13">
        <v>13</v>
      </c>
    </row>
    <row r="14" spans="1:9" x14ac:dyDescent="0.25">
      <c r="A14" s="211" t="s">
        <v>305</v>
      </c>
      <c r="B14">
        <v>0.78695209671429944</v>
      </c>
      <c r="C14">
        <v>-3.0192328586028834E-2</v>
      </c>
      <c r="D14">
        <v>-0.58363990246367425</v>
      </c>
      <c r="E14">
        <v>23</v>
      </c>
      <c r="F14" s="211" t="s">
        <v>293</v>
      </c>
      <c r="G14">
        <v>5</v>
      </c>
      <c r="H14" s="211" t="s">
        <v>301</v>
      </c>
      <c r="I14">
        <v>19</v>
      </c>
    </row>
    <row r="15" spans="1:9" x14ac:dyDescent="0.25">
      <c r="A15" s="211" t="s">
        <v>71</v>
      </c>
      <c r="B15">
        <v>1.760271624784284</v>
      </c>
      <c r="C15">
        <v>0.39337982165698065</v>
      </c>
      <c r="D15">
        <v>-5.9647854463638329E-2</v>
      </c>
      <c r="E15">
        <v>17</v>
      </c>
      <c r="F15" s="211" t="s">
        <v>298</v>
      </c>
      <c r="G15">
        <v>6</v>
      </c>
      <c r="H15" s="211" t="s">
        <v>301</v>
      </c>
      <c r="I15">
        <v>8</v>
      </c>
    </row>
    <row r="16" spans="1:9" x14ac:dyDescent="0.25">
      <c r="A16" s="211" t="s">
        <v>306</v>
      </c>
      <c r="B16">
        <v>0.81709910227603244</v>
      </c>
      <c r="C16">
        <v>0.71063629474571621</v>
      </c>
      <c r="D16">
        <v>0.18117336845151324</v>
      </c>
      <c r="E16">
        <v>6</v>
      </c>
      <c r="F16" s="211" t="s">
        <v>290</v>
      </c>
      <c r="G16">
        <v>1</v>
      </c>
      <c r="H16" s="211" t="s">
        <v>307</v>
      </c>
      <c r="I16">
        <v>4</v>
      </c>
    </row>
    <row r="17" spans="1:9" x14ac:dyDescent="0.25">
      <c r="A17" s="211" t="s">
        <v>308</v>
      </c>
      <c r="B17">
        <v>0.76512051345418597</v>
      </c>
      <c r="C17">
        <v>0.28380057198306435</v>
      </c>
      <c r="D17">
        <v>7.5191876734251886E-2</v>
      </c>
      <c r="E17">
        <v>10</v>
      </c>
      <c r="F17" s="211" t="s">
        <v>293</v>
      </c>
      <c r="G17">
        <v>2</v>
      </c>
      <c r="H17" s="211" t="s">
        <v>307</v>
      </c>
      <c r="I17">
        <v>12</v>
      </c>
    </row>
    <row r="18" spans="1:9" x14ac:dyDescent="0.25">
      <c r="A18" s="211" t="s">
        <v>309</v>
      </c>
      <c r="B18">
        <v>1.3531266889584435</v>
      </c>
      <c r="C18">
        <v>0.74849936301982345</v>
      </c>
      <c r="D18">
        <v>0.1411484066979187</v>
      </c>
      <c r="E18">
        <v>7</v>
      </c>
      <c r="F18" s="211" t="s">
        <v>296</v>
      </c>
      <c r="G18">
        <v>3</v>
      </c>
      <c r="H18" s="211" t="s">
        <v>307</v>
      </c>
      <c r="I18">
        <v>3</v>
      </c>
    </row>
    <row r="19" spans="1:9" x14ac:dyDescent="0.25">
      <c r="A19" s="211" t="s">
        <v>66</v>
      </c>
      <c r="B19">
        <v>0.86993374927253631</v>
      </c>
      <c r="C19">
        <v>-1.9352959879775505E-2</v>
      </c>
      <c r="D19">
        <v>-1.1787332175646776E-2</v>
      </c>
      <c r="E19">
        <v>15</v>
      </c>
      <c r="F19" s="211" t="s">
        <v>290</v>
      </c>
      <c r="G19">
        <v>4</v>
      </c>
      <c r="H19" s="211" t="s">
        <v>307</v>
      </c>
      <c r="I19">
        <v>18</v>
      </c>
    </row>
    <row r="20" spans="1:9" x14ac:dyDescent="0.25">
      <c r="A20" s="211" t="s">
        <v>64</v>
      </c>
      <c r="B20">
        <v>1.477776290102448</v>
      </c>
      <c r="C20">
        <v>1.1456625476654081</v>
      </c>
      <c r="D20">
        <v>0.35468215428028904</v>
      </c>
      <c r="E20">
        <v>3</v>
      </c>
      <c r="F20" s="211" t="s">
        <v>296</v>
      </c>
      <c r="G20">
        <v>5</v>
      </c>
      <c r="H20" s="211" t="s">
        <v>307</v>
      </c>
      <c r="I20">
        <v>2</v>
      </c>
    </row>
    <row r="21" spans="1:9" x14ac:dyDescent="0.25">
      <c r="A21" s="211" t="s">
        <v>310</v>
      </c>
      <c r="B21">
        <v>1.008650550501389</v>
      </c>
      <c r="C21">
        <v>0.59962178354191142</v>
      </c>
      <c r="D21">
        <v>0.18719699241544666</v>
      </c>
      <c r="E21">
        <v>5</v>
      </c>
      <c r="F21" s="211" t="s">
        <v>290</v>
      </c>
      <c r="G21">
        <v>6</v>
      </c>
      <c r="H21" s="211" t="s">
        <v>307</v>
      </c>
      <c r="I21">
        <v>5</v>
      </c>
    </row>
    <row r="22" spans="1:9" x14ac:dyDescent="0.25">
      <c r="A22" s="211" t="s">
        <v>311</v>
      </c>
      <c r="B22">
        <v>1.0740113202450674</v>
      </c>
      <c r="C22">
        <v>5.0528244907438825E-2</v>
      </c>
      <c r="D22">
        <v>9.7963340947532701E-2</v>
      </c>
      <c r="E22">
        <v>8</v>
      </c>
      <c r="F22" s="211" t="s">
        <v>290</v>
      </c>
      <c r="G22">
        <v>1</v>
      </c>
      <c r="H22" s="211" t="s">
        <v>312</v>
      </c>
      <c r="I22">
        <v>15</v>
      </c>
    </row>
    <row r="23" spans="1:9" x14ac:dyDescent="0.25">
      <c r="A23" s="211" t="s">
        <v>313</v>
      </c>
      <c r="B23">
        <v>0.94032925161206282</v>
      </c>
      <c r="C23">
        <v>-6.9915812054985923E-3</v>
      </c>
      <c r="D23">
        <v>-7.5387210419390449E-2</v>
      </c>
      <c r="E23">
        <v>18</v>
      </c>
      <c r="F23" s="211" t="s">
        <v>290</v>
      </c>
      <c r="G23">
        <v>2</v>
      </c>
      <c r="H23" s="211" t="s">
        <v>312</v>
      </c>
      <c r="I23">
        <v>17</v>
      </c>
    </row>
    <row r="24" spans="1:9" x14ac:dyDescent="0.25">
      <c r="A24" s="211" t="s">
        <v>314</v>
      </c>
      <c r="B24">
        <v>0.92076456167490395</v>
      </c>
      <c r="C24">
        <v>-0.28533205908516324</v>
      </c>
      <c r="D24">
        <v>-0.13597397271210579</v>
      </c>
      <c r="E24">
        <v>21</v>
      </c>
      <c r="F24" s="211" t="s">
        <v>290</v>
      </c>
      <c r="G24">
        <v>3</v>
      </c>
      <c r="H24" s="211" t="s">
        <v>312</v>
      </c>
      <c r="I24">
        <v>20</v>
      </c>
    </row>
    <row r="25" spans="1:9" x14ac:dyDescent="0.25">
      <c r="A25" s="211" t="s">
        <v>315</v>
      </c>
      <c r="B25">
        <v>1.0155173929607597</v>
      </c>
      <c r="C25">
        <v>0.10486964884002933</v>
      </c>
      <c r="D25">
        <v>-9.1575092318606721E-2</v>
      </c>
      <c r="E25">
        <v>20</v>
      </c>
      <c r="F25" s="211" t="s">
        <v>290</v>
      </c>
      <c r="G25">
        <v>4</v>
      </c>
      <c r="H25" s="211" t="s">
        <v>312</v>
      </c>
      <c r="I25">
        <v>14</v>
      </c>
    </row>
    <row r="26" spans="1:9" x14ac:dyDescent="0.25">
      <c r="A26" s="211" t="s">
        <v>316</v>
      </c>
      <c r="B26">
        <v>1.2869291812296393</v>
      </c>
      <c r="C26">
        <v>1.8408075768561809</v>
      </c>
      <c r="D26">
        <v>0.66043535390282093</v>
      </c>
      <c r="E26">
        <v>1</v>
      </c>
      <c r="F26" s="211" t="s">
        <v>296</v>
      </c>
      <c r="G26">
        <v>1</v>
      </c>
      <c r="H26" s="211" t="s">
        <v>317</v>
      </c>
    </row>
    <row r="27" spans="1:9" x14ac:dyDescent="0.25">
      <c r="A27" s="211" t="s">
        <v>318</v>
      </c>
      <c r="B27">
        <v>0.97042337062227491</v>
      </c>
      <c r="C27">
        <v>0.15203370703975183</v>
      </c>
      <c r="D27">
        <v>-5.2757231905206925E-2</v>
      </c>
      <c r="E27">
        <v>3</v>
      </c>
      <c r="F27" s="211" t="s">
        <v>290</v>
      </c>
      <c r="G27">
        <v>2</v>
      </c>
      <c r="H27" s="211" t="s">
        <v>317</v>
      </c>
    </row>
    <row r="28" spans="1:9" x14ac:dyDescent="0.25">
      <c r="A28" s="211" t="s">
        <v>319</v>
      </c>
      <c r="B28">
        <v>0.9661836605442492</v>
      </c>
      <c r="C28">
        <v>0.73446618069369662</v>
      </c>
      <c r="D28">
        <v>0.23452513829142752</v>
      </c>
      <c r="E28">
        <v>2</v>
      </c>
      <c r="F28" s="211" t="s">
        <v>290</v>
      </c>
      <c r="G28">
        <v>3</v>
      </c>
      <c r="H28" s="211" t="s">
        <v>317</v>
      </c>
    </row>
    <row r="29" spans="1:9" x14ac:dyDescent="0.25">
      <c r="A29" s="211" t="s">
        <v>320</v>
      </c>
      <c r="B29">
        <v>0.9499108239981866</v>
      </c>
      <c r="C29">
        <v>-8.5245514937658279E-2</v>
      </c>
      <c r="D29">
        <v>-8.7864542834007728E-2</v>
      </c>
      <c r="E29">
        <v>4</v>
      </c>
      <c r="F29" s="211" t="s">
        <v>290</v>
      </c>
      <c r="G29">
        <v>4</v>
      </c>
      <c r="H29" s="211" t="s">
        <v>317</v>
      </c>
    </row>
    <row r="30" spans="1:9" x14ac:dyDescent="0.25">
      <c r="A30" s="211" t="s">
        <v>321</v>
      </c>
      <c r="B30">
        <v>0.95754487518650444</v>
      </c>
      <c r="C30">
        <v>3.8591981406698728E-2</v>
      </c>
      <c r="D30">
        <v>0.10769541587946865</v>
      </c>
      <c r="E30">
        <v>4</v>
      </c>
      <c r="F30" s="211" t="s">
        <v>290</v>
      </c>
      <c r="G30">
        <v>1</v>
      </c>
      <c r="H30" s="211" t="s">
        <v>322</v>
      </c>
    </row>
    <row r="31" spans="1:9" x14ac:dyDescent="0.25">
      <c r="A31" s="211" t="s">
        <v>323</v>
      </c>
      <c r="B31">
        <v>1.2050754981807366</v>
      </c>
      <c r="C31">
        <v>0.75213046503291503</v>
      </c>
      <c r="D31">
        <v>0.24683566206183896</v>
      </c>
      <c r="E31">
        <v>2</v>
      </c>
      <c r="F31" s="211" t="s">
        <v>296</v>
      </c>
      <c r="G31">
        <v>2</v>
      </c>
      <c r="H31" s="211" t="s">
        <v>322</v>
      </c>
    </row>
    <row r="32" spans="1:9" x14ac:dyDescent="0.25">
      <c r="A32" s="211" t="s">
        <v>324</v>
      </c>
      <c r="B32">
        <v>1.2031251824497724</v>
      </c>
      <c r="C32">
        <v>1.2115920033503385</v>
      </c>
      <c r="D32">
        <v>0.35315952684047247</v>
      </c>
      <c r="E32">
        <v>1</v>
      </c>
      <c r="F32" s="211" t="s">
        <v>296</v>
      </c>
      <c r="G32">
        <v>3</v>
      </c>
      <c r="H32" s="211" t="s">
        <v>322</v>
      </c>
    </row>
    <row r="33" spans="1:8" x14ac:dyDescent="0.25">
      <c r="A33" s="211" t="s">
        <v>325</v>
      </c>
      <c r="B33">
        <v>0.88092772204625003</v>
      </c>
      <c r="C33">
        <v>0.57632073457756328</v>
      </c>
      <c r="D33">
        <v>0.20224351007229999</v>
      </c>
      <c r="E33">
        <v>3</v>
      </c>
      <c r="F33" s="211" t="s">
        <v>290</v>
      </c>
      <c r="G33">
        <v>4</v>
      </c>
      <c r="H33" s="211" t="s">
        <v>322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8834-D5A0-4579-97BD-36D7FB2467DE}">
  <dimension ref="A1:B2"/>
  <sheetViews>
    <sheetView workbookViewId="0"/>
  </sheetViews>
  <sheetFormatPr defaultRowHeight="15" x14ac:dyDescent="0.25"/>
  <cols>
    <col min="1" max="1" width="12" bestFit="1" customWidth="1"/>
    <col min="2" max="2" width="16.7109375" bestFit="1" customWidth="1"/>
  </cols>
  <sheetData>
    <row r="1" spans="1:2" x14ac:dyDescent="0.25">
      <c r="A1" t="s">
        <v>326</v>
      </c>
      <c r="B1" t="s">
        <v>327</v>
      </c>
    </row>
    <row r="2" spans="1:2" x14ac:dyDescent="0.25">
      <c r="A2">
        <v>63.855421686746979</v>
      </c>
      <c r="B2" s="211" t="s">
        <v>328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A6169-0E8E-4AF1-A7A6-8AEE9253AF23}">
  <dimension ref="A1:I21"/>
  <sheetViews>
    <sheetView workbookViewId="0"/>
  </sheetViews>
  <sheetFormatPr defaultRowHeight="15" x14ac:dyDescent="0.25"/>
  <cols>
    <col min="1" max="1" width="7.85546875" bestFit="1" customWidth="1"/>
    <col min="2" max="2" width="16.7109375" bestFit="1" customWidth="1"/>
    <col min="3" max="3" width="19" bestFit="1" customWidth="1"/>
    <col min="4" max="4" width="18.85546875" bestFit="1" customWidth="1"/>
    <col min="5" max="5" width="12" bestFit="1" customWidth="1"/>
    <col min="6" max="6" width="15" bestFit="1" customWidth="1"/>
    <col min="7" max="7" width="12.7109375" bestFit="1" customWidth="1"/>
    <col min="8" max="8" width="13.5703125" bestFit="1" customWidth="1"/>
    <col min="9" max="9" width="7.5703125" bestFit="1" customWidth="1"/>
  </cols>
  <sheetData>
    <row r="1" spans="1:9" x14ac:dyDescent="0.25">
      <c r="A1" t="s">
        <v>329</v>
      </c>
      <c r="B1" t="s">
        <v>330</v>
      </c>
      <c r="C1" t="s">
        <v>331</v>
      </c>
      <c r="D1" t="s">
        <v>332</v>
      </c>
      <c r="E1" t="s">
        <v>176</v>
      </c>
      <c r="F1" t="s">
        <v>333</v>
      </c>
      <c r="G1" t="s">
        <v>334</v>
      </c>
      <c r="H1" t="s">
        <v>335</v>
      </c>
      <c r="I1" t="s">
        <v>232</v>
      </c>
    </row>
    <row r="2" spans="1:9" x14ac:dyDescent="0.25">
      <c r="A2" s="211" t="s">
        <v>336</v>
      </c>
      <c r="B2" s="211" t="s">
        <v>310</v>
      </c>
      <c r="C2" s="211" t="s">
        <v>319</v>
      </c>
      <c r="D2" s="211" t="s">
        <v>325</v>
      </c>
      <c r="E2">
        <v>5.6999998092651367</v>
      </c>
      <c r="F2">
        <v>9.615384968074836E-2</v>
      </c>
      <c r="G2">
        <v>55.461198171866592</v>
      </c>
      <c r="H2">
        <v>5.2416692619121772</v>
      </c>
      <c r="I2" s="211" t="s">
        <v>337</v>
      </c>
    </row>
    <row r="3" spans="1:9" x14ac:dyDescent="0.25">
      <c r="A3" s="211" t="s">
        <v>338</v>
      </c>
      <c r="B3" s="211" t="s">
        <v>300</v>
      </c>
      <c r="C3" s="211" t="s">
        <v>316</v>
      </c>
      <c r="D3" s="211" t="s">
        <v>324</v>
      </c>
      <c r="E3">
        <v>6.8600001335144043</v>
      </c>
      <c r="F3">
        <v>6.8535833643549759E-2</v>
      </c>
      <c r="G3">
        <v>37.766248045056599</v>
      </c>
      <c r="H3">
        <v>5.1344079355238685</v>
      </c>
      <c r="I3" s="211" t="s">
        <v>337</v>
      </c>
    </row>
    <row r="4" spans="1:9" x14ac:dyDescent="0.25">
      <c r="A4" s="211" t="s">
        <v>339</v>
      </c>
      <c r="B4" s="211" t="s">
        <v>308</v>
      </c>
      <c r="C4" s="211" t="s">
        <v>319</v>
      </c>
      <c r="D4" s="211" t="s">
        <v>324</v>
      </c>
      <c r="E4">
        <v>7.6999998092651367</v>
      </c>
      <c r="F4">
        <v>6.9444446284093964E-2</v>
      </c>
      <c r="G4">
        <v>37.078034764954417</v>
      </c>
      <c r="H4">
        <v>4.9438881935753027</v>
      </c>
      <c r="I4" s="211" t="s">
        <v>337</v>
      </c>
    </row>
    <row r="5" spans="1:9" x14ac:dyDescent="0.25">
      <c r="A5" s="211" t="s">
        <v>340</v>
      </c>
      <c r="B5" s="211" t="s">
        <v>299</v>
      </c>
      <c r="C5" s="211" t="s">
        <v>316</v>
      </c>
      <c r="D5" s="211" t="s">
        <v>323</v>
      </c>
      <c r="E5">
        <v>19.149999618530273</v>
      </c>
      <c r="F5">
        <v>6.9832403722846159E-2</v>
      </c>
      <c r="G5">
        <v>34.951401851860403</v>
      </c>
      <c r="H5">
        <v>4.6338034755864399</v>
      </c>
      <c r="I5" s="211" t="s">
        <v>337</v>
      </c>
    </row>
    <row r="6" spans="1:9" x14ac:dyDescent="0.25">
      <c r="A6" s="211" t="s">
        <v>341</v>
      </c>
      <c r="B6" s="211" t="s">
        <v>299</v>
      </c>
      <c r="C6" s="211" t="s">
        <v>316</v>
      </c>
      <c r="D6" s="211" t="s">
        <v>323</v>
      </c>
      <c r="E6">
        <v>15.449999809265137</v>
      </c>
      <c r="F6">
        <v>6.9204153162605087E-2</v>
      </c>
      <c r="G6">
        <v>27.211257490628629</v>
      </c>
      <c r="H6">
        <v>3.6290602362225108</v>
      </c>
      <c r="I6" s="211" t="s">
        <v>337</v>
      </c>
    </row>
    <row r="7" spans="1:9" x14ac:dyDescent="0.25">
      <c r="A7" s="211" t="s">
        <v>342</v>
      </c>
      <c r="B7" s="211" t="s">
        <v>299</v>
      </c>
      <c r="C7" s="211" t="s">
        <v>316</v>
      </c>
      <c r="D7" s="211" t="s">
        <v>324</v>
      </c>
      <c r="E7">
        <v>26</v>
      </c>
      <c r="F7">
        <v>6.1224489795918435E-2</v>
      </c>
      <c r="G7">
        <v>23.694866471905993</v>
      </c>
      <c r="H7">
        <v>7.5628312532056761</v>
      </c>
      <c r="I7" s="211" t="s">
        <v>337</v>
      </c>
    </row>
    <row r="8" spans="1:9" x14ac:dyDescent="0.25">
      <c r="A8" s="211" t="s">
        <v>343</v>
      </c>
      <c r="B8" s="211" t="s">
        <v>64</v>
      </c>
      <c r="C8" s="211" t="s">
        <v>319</v>
      </c>
      <c r="D8" s="211" t="s">
        <v>324</v>
      </c>
      <c r="E8">
        <v>7.9000000953674316</v>
      </c>
      <c r="F8">
        <v>8.2191765610374334E-2</v>
      </c>
      <c r="G8">
        <v>23.300549432923599</v>
      </c>
      <c r="H8">
        <v>2.6482195712619965</v>
      </c>
      <c r="I8" s="211" t="s">
        <v>337</v>
      </c>
    </row>
    <row r="9" spans="1:9" x14ac:dyDescent="0.25">
      <c r="A9" s="211" t="s">
        <v>344</v>
      </c>
      <c r="B9" s="211" t="s">
        <v>299</v>
      </c>
      <c r="C9" s="211" t="s">
        <v>316</v>
      </c>
      <c r="D9" s="211" t="s">
        <v>324</v>
      </c>
      <c r="E9">
        <v>6.559999942779541</v>
      </c>
      <c r="F9">
        <v>6.8403922707956699E-2</v>
      </c>
      <c r="G9">
        <v>23.15053046930435</v>
      </c>
      <c r="H9">
        <v>3.1634803921568628</v>
      </c>
      <c r="I9" s="211" t="s">
        <v>337</v>
      </c>
    </row>
    <row r="10" spans="1:9" x14ac:dyDescent="0.25">
      <c r="A10" s="211" t="s">
        <v>345</v>
      </c>
      <c r="B10" s="211" t="s">
        <v>295</v>
      </c>
      <c r="C10" s="211" t="s">
        <v>316</v>
      </c>
      <c r="D10" s="211" t="s">
        <v>324</v>
      </c>
      <c r="E10">
        <v>27.600000381469727</v>
      </c>
      <c r="F10">
        <v>6.1538476210374116E-2</v>
      </c>
      <c r="G10">
        <v>21.810476837810526</v>
      </c>
      <c r="H10">
        <v>3.3155214321540183</v>
      </c>
      <c r="I10" s="211" t="s">
        <v>337</v>
      </c>
    </row>
    <row r="11" spans="1:9" x14ac:dyDescent="0.25">
      <c r="A11" s="211" t="s">
        <v>346</v>
      </c>
      <c r="B11" s="211" t="s">
        <v>295</v>
      </c>
      <c r="C11" s="211" t="s">
        <v>316</v>
      </c>
      <c r="D11" s="211" t="s">
        <v>324</v>
      </c>
      <c r="E11">
        <v>9.6999998092651367</v>
      </c>
      <c r="F11">
        <v>4.3010710787809936E-2</v>
      </c>
      <c r="G11">
        <v>21.668083666054297</v>
      </c>
      <c r="H11">
        <v>4.7988165680473376</v>
      </c>
      <c r="I11" s="211" t="s">
        <v>337</v>
      </c>
    </row>
    <row r="12" spans="1:9" x14ac:dyDescent="0.25">
      <c r="A12" s="211" t="s">
        <v>347</v>
      </c>
      <c r="B12" s="211" t="s">
        <v>127</v>
      </c>
      <c r="C12" s="211" t="s">
        <v>318</v>
      </c>
      <c r="D12" s="211" t="s">
        <v>324</v>
      </c>
      <c r="E12">
        <v>4.1999998092651367</v>
      </c>
      <c r="F12">
        <v>-5.6179777688863397E-2</v>
      </c>
      <c r="G12">
        <v>-13.328101974631988</v>
      </c>
      <c r="H12">
        <v>2.5891447095004572</v>
      </c>
      <c r="I12" s="211" t="s">
        <v>348</v>
      </c>
    </row>
    <row r="13" spans="1:9" x14ac:dyDescent="0.25">
      <c r="A13" s="211" t="s">
        <v>349</v>
      </c>
      <c r="B13" s="211" t="s">
        <v>127</v>
      </c>
      <c r="C13" s="211" t="s">
        <v>318</v>
      </c>
      <c r="D13" s="211" t="s">
        <v>323</v>
      </c>
      <c r="E13">
        <v>42.799999237060547</v>
      </c>
      <c r="F13">
        <v>-4.0358728669127375E-2</v>
      </c>
      <c r="G13">
        <v>-5.4608187463461837</v>
      </c>
      <c r="H13">
        <v>1.7424607961399277</v>
      </c>
      <c r="I13" s="211" t="s">
        <v>348</v>
      </c>
    </row>
    <row r="14" spans="1:9" x14ac:dyDescent="0.25">
      <c r="A14" s="211" t="s">
        <v>350</v>
      </c>
      <c r="B14" s="211" t="s">
        <v>66</v>
      </c>
      <c r="C14" s="211" t="s">
        <v>319</v>
      </c>
      <c r="D14" s="211" t="s">
        <v>321</v>
      </c>
      <c r="E14">
        <v>94</v>
      </c>
      <c r="F14">
        <v>1.841816784435979E-2</v>
      </c>
      <c r="G14">
        <v>-5.3385911971139128</v>
      </c>
      <c r="H14">
        <v>2.8566884046445047</v>
      </c>
      <c r="I14" s="211" t="s">
        <v>348</v>
      </c>
    </row>
    <row r="15" spans="1:9" x14ac:dyDescent="0.25">
      <c r="A15" s="211" t="s">
        <v>351</v>
      </c>
      <c r="B15" s="211" t="s">
        <v>314</v>
      </c>
      <c r="C15" s="211" t="s">
        <v>320</v>
      </c>
      <c r="D15" s="211" t="s">
        <v>325</v>
      </c>
      <c r="E15">
        <v>9.6999998092651367</v>
      </c>
      <c r="F15">
        <v>-3.0000019073486373E-2</v>
      </c>
      <c r="G15">
        <v>-4.593024786225679</v>
      </c>
      <c r="H15">
        <v>1.6129032258064515</v>
      </c>
      <c r="I15" s="211" t="s">
        <v>348</v>
      </c>
    </row>
    <row r="16" spans="1:9" x14ac:dyDescent="0.25">
      <c r="A16" s="211" t="s">
        <v>352</v>
      </c>
      <c r="B16" s="211" t="s">
        <v>315</v>
      </c>
      <c r="C16" s="211" t="s">
        <v>320</v>
      </c>
      <c r="D16" s="211" t="s">
        <v>324</v>
      </c>
      <c r="E16">
        <v>19.100000381469727</v>
      </c>
      <c r="F16">
        <v>-3.2911373090140472E-2</v>
      </c>
      <c r="G16">
        <v>-3.3707920181536393</v>
      </c>
      <c r="H16">
        <v>1.2681419541928853</v>
      </c>
      <c r="I16" s="211" t="s">
        <v>348</v>
      </c>
    </row>
    <row r="17" spans="1:9" x14ac:dyDescent="0.25">
      <c r="A17" s="211" t="s">
        <v>353</v>
      </c>
      <c r="B17" s="211" t="s">
        <v>297</v>
      </c>
      <c r="C17" s="211" t="s">
        <v>316</v>
      </c>
      <c r="D17" s="211" t="s">
        <v>324</v>
      </c>
      <c r="E17">
        <v>5.7300000190734863</v>
      </c>
      <c r="F17">
        <v>-2.3850062898640334E-2</v>
      </c>
      <c r="G17">
        <v>-2.6882723962277657</v>
      </c>
      <c r="H17">
        <v>1.8534326975147499</v>
      </c>
      <c r="I17" s="211" t="s">
        <v>348</v>
      </c>
    </row>
    <row r="18" spans="1:9" x14ac:dyDescent="0.25">
      <c r="A18" s="211" t="s">
        <v>354</v>
      </c>
      <c r="B18" s="211" t="s">
        <v>68</v>
      </c>
      <c r="C18" s="211" t="s">
        <v>316</v>
      </c>
      <c r="D18" s="211" t="s">
        <v>324</v>
      </c>
      <c r="E18">
        <v>9.7600002288818359</v>
      </c>
      <c r="F18">
        <v>-2.2044020385315055E-2</v>
      </c>
      <c r="G18">
        <v>-2.5405365792595203</v>
      </c>
      <c r="H18">
        <v>1.2900715841892312</v>
      </c>
      <c r="I18" s="211" t="s">
        <v>348</v>
      </c>
    </row>
    <row r="19" spans="1:9" x14ac:dyDescent="0.25">
      <c r="A19" s="211" t="s">
        <v>355</v>
      </c>
      <c r="B19" s="211" t="s">
        <v>295</v>
      </c>
      <c r="C19" s="211" t="s">
        <v>316</v>
      </c>
      <c r="D19" s="211" t="s">
        <v>324</v>
      </c>
      <c r="E19">
        <v>5.5500001907348633</v>
      </c>
      <c r="F19">
        <v>3.7383231713539855E-2</v>
      </c>
      <c r="G19">
        <v>-2.4103627216195762</v>
      </c>
      <c r="H19">
        <v>5.8880990256512229</v>
      </c>
      <c r="I19" s="211" t="s">
        <v>348</v>
      </c>
    </row>
    <row r="20" spans="1:9" x14ac:dyDescent="0.25">
      <c r="A20" s="211" t="s">
        <v>356</v>
      </c>
      <c r="B20" s="211" t="s">
        <v>68</v>
      </c>
      <c r="C20" s="211" t="s">
        <v>316</v>
      </c>
      <c r="D20" s="211" t="s">
        <v>323</v>
      </c>
      <c r="E20">
        <v>26.950000762939453</v>
      </c>
      <c r="F20">
        <v>-1.9999972256747212E-2</v>
      </c>
      <c r="G20">
        <v>-1.4508092746810155</v>
      </c>
      <c r="H20">
        <v>1.5830365814179346</v>
      </c>
      <c r="I20" s="211" t="s">
        <v>348</v>
      </c>
    </row>
    <row r="21" spans="1:9" x14ac:dyDescent="0.25">
      <c r="A21" s="211" t="s">
        <v>357</v>
      </c>
      <c r="B21" s="211" t="s">
        <v>297</v>
      </c>
      <c r="C21" s="211" t="s">
        <v>316</v>
      </c>
      <c r="D21" s="211" t="s">
        <v>324</v>
      </c>
      <c r="E21">
        <v>10.949999809265137</v>
      </c>
      <c r="F21">
        <v>-2.6666683620876763E-2</v>
      </c>
      <c r="G21">
        <v>-1.2202988639050674</v>
      </c>
      <c r="H21">
        <v>1.7356555664421964</v>
      </c>
      <c r="I21" s="211" t="s">
        <v>348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2004-D58D-449E-8CE9-5976BBD0BB9F}">
  <dimension ref="A1:J4"/>
  <sheetViews>
    <sheetView workbookViewId="0"/>
  </sheetViews>
  <sheetFormatPr defaultRowHeight="15" x14ac:dyDescent="0.25"/>
  <cols>
    <col min="1" max="1" width="9.42578125" bestFit="1" customWidth="1"/>
    <col min="2" max="2" width="14.85546875" bestFit="1" customWidth="1"/>
    <col min="3" max="6" width="12" bestFit="1" customWidth="1"/>
    <col min="7" max="7" width="10" bestFit="1" customWidth="1"/>
    <col min="8" max="8" width="15.5703125" bestFit="1" customWidth="1"/>
    <col min="9" max="9" width="17.5703125" bestFit="1" customWidth="1"/>
    <col min="10" max="10" width="15" bestFit="1" customWidth="1"/>
  </cols>
  <sheetData>
    <row r="1" spans="1:10" x14ac:dyDescent="0.25">
      <c r="A1" t="s">
        <v>329</v>
      </c>
      <c r="B1" t="s">
        <v>240</v>
      </c>
      <c r="C1" t="s">
        <v>358</v>
      </c>
      <c r="D1" t="s">
        <v>359</v>
      </c>
      <c r="E1" t="s">
        <v>360</v>
      </c>
      <c r="F1" t="s">
        <v>176</v>
      </c>
      <c r="G1" t="s">
        <v>177</v>
      </c>
      <c r="H1" t="s">
        <v>361</v>
      </c>
      <c r="I1" t="s">
        <v>362</v>
      </c>
      <c r="J1" t="s">
        <v>363</v>
      </c>
    </row>
    <row r="2" spans="1:10" x14ac:dyDescent="0.25">
      <c r="A2" s="211" t="s">
        <v>83</v>
      </c>
      <c r="B2" s="214">
        <v>45715</v>
      </c>
      <c r="C2">
        <v>1363.3699951171875</v>
      </c>
      <c r="D2">
        <v>1364.27001953125</v>
      </c>
      <c r="E2">
        <v>1351.050048828125</v>
      </c>
      <c r="F2">
        <v>1363.6199951171875</v>
      </c>
      <c r="G2">
        <v>232120096</v>
      </c>
      <c r="H2">
        <v>3.0599365234375</v>
      </c>
      <c r="I2">
        <v>2.2000000000000001E-3</v>
      </c>
      <c r="J2">
        <v>8229.5180492799991</v>
      </c>
    </row>
    <row r="3" spans="1:10" x14ac:dyDescent="0.25">
      <c r="A3" s="211" t="s">
        <v>5</v>
      </c>
      <c r="B3" s="214">
        <v>45715</v>
      </c>
      <c r="C3">
        <v>1307.31005859375</v>
      </c>
      <c r="D3">
        <v>1307.8699951171875</v>
      </c>
      <c r="E3">
        <v>1296.4300537109375</v>
      </c>
      <c r="F3">
        <v>1307.800048828125</v>
      </c>
      <c r="G3">
        <v>846430144</v>
      </c>
      <c r="H3">
        <v>4.840087890625</v>
      </c>
      <c r="I3">
        <v>3.7000000000000002E-3</v>
      </c>
      <c r="J3">
        <v>18130.355093504</v>
      </c>
    </row>
    <row r="4" spans="1:10" x14ac:dyDescent="0.25">
      <c r="A4" s="211" t="s">
        <v>84</v>
      </c>
      <c r="B4" s="214">
        <v>45715</v>
      </c>
      <c r="C4">
        <v>1363.5</v>
      </c>
      <c r="D4">
        <v>1364</v>
      </c>
      <c r="E4">
        <v>1350.699951171875</v>
      </c>
      <c r="F4">
        <v>1364</v>
      </c>
      <c r="G4">
        <v>170339</v>
      </c>
      <c r="H4">
        <v>2.0999755859375</v>
      </c>
      <c r="I4">
        <v>1.5E-3</v>
      </c>
      <c r="J4">
        <v>21383.263707836915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FEF2-E672-4033-91F5-C22D58DCB87C}">
  <dimension ref="A1:G61"/>
  <sheetViews>
    <sheetView workbookViewId="0"/>
  </sheetViews>
  <sheetFormatPr defaultRowHeight="15" x14ac:dyDescent="0.25"/>
  <cols>
    <col min="1" max="1" width="14.85546875" bestFit="1" customWidth="1"/>
    <col min="2" max="7" width="12" bestFit="1" customWidth="1"/>
  </cols>
  <sheetData>
    <row r="1" spans="1:7" x14ac:dyDescent="0.25">
      <c r="A1" t="s">
        <v>364</v>
      </c>
      <c r="B1" t="s">
        <v>365</v>
      </c>
      <c r="C1" t="s">
        <v>366</v>
      </c>
      <c r="D1" t="s">
        <v>367</v>
      </c>
      <c r="E1" t="s">
        <v>368</v>
      </c>
      <c r="F1" t="s">
        <v>369</v>
      </c>
      <c r="G1" t="s">
        <v>370</v>
      </c>
    </row>
    <row r="2" spans="1:7" x14ac:dyDescent="0.25">
      <c r="A2" s="214">
        <v>45715</v>
      </c>
      <c r="B2">
        <v>0.51807228915662651</v>
      </c>
      <c r="C2">
        <v>0.75301204819277112</v>
      </c>
      <c r="D2">
        <v>0.68072289156626509</v>
      </c>
      <c r="E2">
        <v>0.63855421686746983</v>
      </c>
      <c r="F2">
        <v>0.48192771084337349</v>
      </c>
      <c r="G2">
        <v>0.58132530120481929</v>
      </c>
    </row>
    <row r="3" spans="1:7" x14ac:dyDescent="0.25">
      <c r="A3" s="214">
        <v>45714</v>
      </c>
      <c r="B3">
        <v>0.48795180722891568</v>
      </c>
      <c r="C3">
        <v>0.74096385542168675</v>
      </c>
      <c r="D3">
        <v>0.66566265060240959</v>
      </c>
      <c r="E3">
        <v>0.5993975903614458</v>
      </c>
      <c r="F3">
        <v>0.4759036144578313</v>
      </c>
      <c r="G3">
        <v>0.57530120481927716</v>
      </c>
    </row>
    <row r="4" spans="1:7" x14ac:dyDescent="0.25">
      <c r="A4" s="214">
        <v>45713</v>
      </c>
      <c r="B4">
        <v>0.54819277108433739</v>
      </c>
      <c r="C4">
        <v>0.74698795180722888</v>
      </c>
      <c r="D4">
        <v>0.66566265060240959</v>
      </c>
      <c r="E4">
        <v>0.58132530120481929</v>
      </c>
      <c r="F4">
        <v>0.4759036144578313</v>
      </c>
      <c r="G4">
        <v>0.57228915662650603</v>
      </c>
    </row>
    <row r="5" spans="1:7" x14ac:dyDescent="0.25">
      <c r="A5" s="214">
        <v>45712</v>
      </c>
      <c r="B5">
        <v>0.58132530120481929</v>
      </c>
      <c r="C5">
        <v>0.75602409638554213</v>
      </c>
      <c r="D5">
        <v>0.67168674698795183</v>
      </c>
      <c r="E5">
        <v>0.57228915662650603</v>
      </c>
      <c r="F5">
        <v>0.47289156626506024</v>
      </c>
      <c r="G5">
        <v>0.5662650602409639</v>
      </c>
    </row>
    <row r="6" spans="1:7" x14ac:dyDescent="0.25">
      <c r="A6" s="214">
        <v>45709</v>
      </c>
      <c r="B6">
        <v>0.58433734939759041</v>
      </c>
      <c r="C6">
        <v>0.75903614457831325</v>
      </c>
      <c r="D6">
        <v>0.66566265060240959</v>
      </c>
      <c r="E6">
        <v>0.55421686746987953</v>
      </c>
      <c r="F6">
        <v>0.44277108433734941</v>
      </c>
      <c r="G6">
        <v>0.56325301204819278</v>
      </c>
    </row>
    <row r="7" spans="1:7" x14ac:dyDescent="0.25">
      <c r="A7" s="214">
        <v>45708</v>
      </c>
      <c r="B7">
        <v>0.73493975903614461</v>
      </c>
      <c r="C7">
        <v>0.7831325301204819</v>
      </c>
      <c r="D7">
        <v>0.6987951807228916</v>
      </c>
      <c r="E7">
        <v>0.57228915662650603</v>
      </c>
      <c r="F7">
        <v>0.44277108433734941</v>
      </c>
      <c r="G7">
        <v>0.56024096385542166</v>
      </c>
    </row>
    <row r="8" spans="1:7" x14ac:dyDescent="0.25">
      <c r="A8" s="214">
        <v>45707</v>
      </c>
      <c r="B8">
        <v>0.76807228915662651</v>
      </c>
      <c r="C8">
        <v>0.78614457831325302</v>
      </c>
      <c r="D8">
        <v>0.70180722891566261</v>
      </c>
      <c r="E8">
        <v>0.56024096385542166</v>
      </c>
      <c r="F8">
        <v>0.44879518072289154</v>
      </c>
      <c r="G8">
        <v>0.56024096385542166</v>
      </c>
    </row>
    <row r="9" spans="1:7" x14ac:dyDescent="0.25">
      <c r="A9" s="214">
        <v>45706</v>
      </c>
      <c r="B9">
        <v>0.64156626506024095</v>
      </c>
      <c r="C9">
        <v>0.71385542168674698</v>
      </c>
      <c r="D9">
        <v>0.64156626506024095</v>
      </c>
      <c r="E9">
        <v>0.52108433734939763</v>
      </c>
      <c r="F9">
        <v>0.4246987951807229</v>
      </c>
      <c r="G9">
        <v>0.55421686746987953</v>
      </c>
    </row>
    <row r="10" spans="1:7" x14ac:dyDescent="0.25">
      <c r="A10" s="214">
        <v>45705</v>
      </c>
      <c r="B10">
        <v>0.62349397590361444</v>
      </c>
      <c r="C10">
        <v>0.70180722891566261</v>
      </c>
      <c r="D10">
        <v>0.62650602409638556</v>
      </c>
      <c r="E10">
        <v>0.49397590361445781</v>
      </c>
      <c r="F10">
        <v>0.40662650602409639</v>
      </c>
      <c r="G10">
        <v>0.54216867469879515</v>
      </c>
    </row>
    <row r="11" spans="1:7" x14ac:dyDescent="0.25">
      <c r="A11" s="214">
        <v>45702</v>
      </c>
      <c r="B11">
        <v>0.59337349397590367</v>
      </c>
      <c r="C11">
        <v>0.68674698795180722</v>
      </c>
      <c r="D11">
        <v>0.60843373493975905</v>
      </c>
      <c r="E11">
        <v>0.49096385542168675</v>
      </c>
      <c r="F11">
        <v>0.38855421686746988</v>
      </c>
      <c r="G11">
        <v>0.54518072289156627</v>
      </c>
    </row>
    <row r="12" spans="1:7" x14ac:dyDescent="0.25">
      <c r="A12" s="214">
        <v>45701</v>
      </c>
      <c r="B12">
        <v>0.45481927710843373</v>
      </c>
      <c r="C12">
        <v>0.64759036144578308</v>
      </c>
      <c r="D12">
        <v>0.55722891566265065</v>
      </c>
      <c r="E12">
        <v>0.46686746987951805</v>
      </c>
      <c r="F12">
        <v>0.39156626506024095</v>
      </c>
      <c r="G12">
        <v>0.54216867469879515</v>
      </c>
    </row>
    <row r="13" spans="1:7" x14ac:dyDescent="0.25">
      <c r="A13" s="214">
        <v>45700</v>
      </c>
      <c r="B13">
        <v>0.43674698795180722</v>
      </c>
      <c r="C13">
        <v>0.65662650602409633</v>
      </c>
      <c r="D13">
        <v>0.54518072289156627</v>
      </c>
      <c r="E13">
        <v>0.43674698795180722</v>
      </c>
      <c r="F13">
        <v>0.36445783132530118</v>
      </c>
      <c r="G13">
        <v>0.53915662650602414</v>
      </c>
    </row>
    <row r="14" spans="1:7" x14ac:dyDescent="0.25">
      <c r="A14" s="214">
        <v>45699</v>
      </c>
      <c r="B14">
        <v>0.46385542168674698</v>
      </c>
      <c r="C14">
        <v>0.64156626506024095</v>
      </c>
      <c r="D14">
        <v>0.53915662650602414</v>
      </c>
      <c r="E14">
        <v>0.46686746987951805</v>
      </c>
      <c r="F14">
        <v>0.37048192771084337</v>
      </c>
      <c r="G14">
        <v>0.53614457831325302</v>
      </c>
    </row>
    <row r="15" spans="1:7" x14ac:dyDescent="0.25">
      <c r="A15" s="214">
        <v>45698</v>
      </c>
      <c r="B15">
        <v>0.45783132530120479</v>
      </c>
      <c r="C15">
        <v>0.55421686746987953</v>
      </c>
      <c r="D15">
        <v>0.49698795180722893</v>
      </c>
      <c r="E15">
        <v>0.43674698795180722</v>
      </c>
      <c r="F15">
        <v>0.36746987951807231</v>
      </c>
      <c r="G15">
        <v>0.51506024096385539</v>
      </c>
    </row>
    <row r="16" spans="1:7" x14ac:dyDescent="0.25">
      <c r="A16" s="214">
        <v>45695</v>
      </c>
      <c r="B16">
        <v>0.74698795180722888</v>
      </c>
      <c r="C16">
        <v>0.66867469879518071</v>
      </c>
      <c r="D16">
        <v>0.5512048192771084</v>
      </c>
      <c r="E16">
        <v>0.47891566265060243</v>
      </c>
      <c r="F16">
        <v>0.38253012048192769</v>
      </c>
      <c r="G16">
        <v>0.53614457831325302</v>
      </c>
    </row>
    <row r="17" spans="1:7" x14ac:dyDescent="0.25">
      <c r="A17" s="214">
        <v>45694</v>
      </c>
      <c r="B17">
        <v>0.78915662650602414</v>
      </c>
      <c r="C17">
        <v>0.63253012048192769</v>
      </c>
      <c r="D17">
        <v>0.54216867469879515</v>
      </c>
      <c r="E17">
        <v>0.45783132530120479</v>
      </c>
      <c r="F17">
        <v>0.38554216867469882</v>
      </c>
      <c r="G17">
        <v>0.5331325301204819</v>
      </c>
    </row>
    <row r="18" spans="1:7" x14ac:dyDescent="0.25">
      <c r="A18" s="214">
        <v>45693</v>
      </c>
      <c r="B18">
        <v>0.8162650602409639</v>
      </c>
      <c r="C18">
        <v>0.6506024096385542</v>
      </c>
      <c r="D18">
        <v>0.53012048192771088</v>
      </c>
      <c r="E18">
        <v>0.43975903614457829</v>
      </c>
      <c r="F18">
        <v>0.37951807228915663</v>
      </c>
      <c r="G18">
        <v>0.5331325301204819</v>
      </c>
    </row>
    <row r="19" spans="1:7" x14ac:dyDescent="0.25">
      <c r="A19" s="214">
        <v>45692</v>
      </c>
      <c r="B19">
        <v>0.7168674698795181</v>
      </c>
      <c r="C19">
        <v>0.55722891566265065</v>
      </c>
      <c r="D19">
        <v>0.49698795180722893</v>
      </c>
      <c r="E19">
        <v>0.41566265060240964</v>
      </c>
      <c r="F19">
        <v>0.37650602409638556</v>
      </c>
      <c r="G19">
        <v>0.53012048192771088</v>
      </c>
    </row>
    <row r="20" spans="1:7" x14ac:dyDescent="0.25">
      <c r="A20" s="214">
        <v>45691</v>
      </c>
      <c r="B20">
        <v>0.5</v>
      </c>
      <c r="C20">
        <v>0.38855421686746988</v>
      </c>
      <c r="D20">
        <v>0.4006024096385542</v>
      </c>
      <c r="E20">
        <v>0.36445783132530118</v>
      </c>
      <c r="F20">
        <v>0.33132530120481929</v>
      </c>
      <c r="G20">
        <v>0.50903614457831325</v>
      </c>
    </row>
    <row r="21" spans="1:7" x14ac:dyDescent="0.25">
      <c r="A21" s="214">
        <v>45681</v>
      </c>
      <c r="B21">
        <v>0.53012048192771088</v>
      </c>
      <c r="C21">
        <v>0.4246987951807229</v>
      </c>
      <c r="D21">
        <v>0.40662650602409639</v>
      </c>
      <c r="E21">
        <v>0.37650602409638556</v>
      </c>
      <c r="F21">
        <v>0.35240963855421686</v>
      </c>
      <c r="G21">
        <v>0.50903614457831325</v>
      </c>
    </row>
    <row r="22" spans="1:7" x14ac:dyDescent="0.25">
      <c r="A22" s="214">
        <v>45680</v>
      </c>
      <c r="B22">
        <v>0.48493975903614456</v>
      </c>
      <c r="C22">
        <v>0.37951807228915663</v>
      </c>
      <c r="D22">
        <v>0.37951807228915663</v>
      </c>
      <c r="E22">
        <v>0.37650602409638556</v>
      </c>
      <c r="F22">
        <v>0.35240963855421686</v>
      </c>
      <c r="G22">
        <v>0.5</v>
      </c>
    </row>
    <row r="23" spans="1:7" x14ac:dyDescent="0.25">
      <c r="A23" s="214">
        <v>45679</v>
      </c>
      <c r="B23">
        <v>0.35843373493975905</v>
      </c>
      <c r="C23">
        <v>0.28313253012048195</v>
      </c>
      <c r="D23">
        <v>0.34337349397590361</v>
      </c>
      <c r="E23">
        <v>0.35240963855421686</v>
      </c>
      <c r="F23">
        <v>0.34036144578313254</v>
      </c>
      <c r="G23">
        <v>0.47289156626506024</v>
      </c>
    </row>
    <row r="24" spans="1:7" x14ac:dyDescent="0.25">
      <c r="A24" s="214">
        <v>45678</v>
      </c>
      <c r="B24">
        <v>0.51204819277108438</v>
      </c>
      <c r="C24">
        <v>0.30120481927710846</v>
      </c>
      <c r="D24">
        <v>0.37650602409638556</v>
      </c>
      <c r="E24">
        <v>0.37650602409638556</v>
      </c>
      <c r="F24">
        <v>0.35240963855421686</v>
      </c>
      <c r="G24">
        <v>0.49397590361445781</v>
      </c>
    </row>
    <row r="25" spans="1:7" x14ac:dyDescent="0.25">
      <c r="A25" s="214">
        <v>45677</v>
      </c>
      <c r="B25">
        <v>0.73795180722891562</v>
      </c>
      <c r="C25">
        <v>0.34036144578313254</v>
      </c>
      <c r="D25">
        <v>0.4006024096385542</v>
      </c>
      <c r="E25">
        <v>0.39156626506024095</v>
      </c>
      <c r="F25">
        <v>0.36445783132530118</v>
      </c>
      <c r="G25">
        <v>0.5</v>
      </c>
    </row>
    <row r="26" spans="1:7" x14ac:dyDescent="0.25">
      <c r="A26" s="214">
        <v>45674</v>
      </c>
      <c r="B26">
        <v>0.72891566265060237</v>
      </c>
      <c r="C26">
        <v>0.31927710843373491</v>
      </c>
      <c r="D26">
        <v>0.40963855421686746</v>
      </c>
      <c r="E26">
        <v>0.4006024096385542</v>
      </c>
      <c r="F26">
        <v>0.35240963855421686</v>
      </c>
      <c r="G26">
        <v>0.51506024096385539</v>
      </c>
    </row>
    <row r="27" spans="1:7" x14ac:dyDescent="0.25">
      <c r="A27" s="214">
        <v>45673</v>
      </c>
      <c r="B27">
        <v>0.59337349397590367</v>
      </c>
      <c r="C27">
        <v>0.25602409638554219</v>
      </c>
      <c r="D27">
        <v>0.38554216867469882</v>
      </c>
      <c r="E27">
        <v>0.37650602409638556</v>
      </c>
      <c r="F27">
        <v>0.34337349397590361</v>
      </c>
      <c r="G27">
        <v>0.49096385542168675</v>
      </c>
    </row>
    <row r="28" spans="1:7" x14ac:dyDescent="0.25">
      <c r="A28" s="214">
        <v>45672</v>
      </c>
      <c r="B28">
        <v>0.5331325301204819</v>
      </c>
      <c r="C28">
        <v>0.23493975903614459</v>
      </c>
      <c r="D28">
        <v>0.36746987951807231</v>
      </c>
      <c r="E28">
        <v>0.35542168674698793</v>
      </c>
      <c r="F28">
        <v>0.34036144578313254</v>
      </c>
      <c r="G28">
        <v>0.48493975903614456</v>
      </c>
    </row>
    <row r="29" spans="1:7" x14ac:dyDescent="0.25">
      <c r="A29" s="214">
        <v>45671</v>
      </c>
      <c r="B29">
        <v>0.25602409638554219</v>
      </c>
      <c r="C29">
        <v>0.17771084337349397</v>
      </c>
      <c r="D29">
        <v>0.29819277108433734</v>
      </c>
      <c r="E29">
        <v>0.32831325301204817</v>
      </c>
      <c r="F29">
        <v>0.32831325301204817</v>
      </c>
      <c r="G29">
        <v>0.46987951807228917</v>
      </c>
    </row>
    <row r="30" spans="1:7" x14ac:dyDescent="0.25">
      <c r="A30" s="214">
        <v>45670</v>
      </c>
      <c r="B30">
        <v>0.2740963855421687</v>
      </c>
      <c r="C30">
        <v>0.18674698795180722</v>
      </c>
      <c r="D30">
        <v>0.30421686746987953</v>
      </c>
      <c r="E30">
        <v>0.34337349397590361</v>
      </c>
      <c r="F30">
        <v>0.33433734939759036</v>
      </c>
      <c r="G30">
        <v>0.47891566265060243</v>
      </c>
    </row>
    <row r="31" spans="1:7" x14ac:dyDescent="0.25">
      <c r="A31" s="214">
        <v>45667</v>
      </c>
      <c r="B31">
        <v>0.17771084337349397</v>
      </c>
      <c r="C31">
        <v>0.18072289156626506</v>
      </c>
      <c r="D31">
        <v>0.28012048192771083</v>
      </c>
      <c r="E31">
        <v>0.31927710843373491</v>
      </c>
      <c r="F31">
        <v>0.30722891566265059</v>
      </c>
      <c r="G31">
        <v>0.47289156626506024</v>
      </c>
    </row>
    <row r="32" spans="1:7" x14ac:dyDescent="0.25">
      <c r="A32" s="214">
        <v>45666</v>
      </c>
      <c r="B32">
        <v>0.25301204819277107</v>
      </c>
      <c r="C32">
        <v>0.2289156626506024</v>
      </c>
      <c r="D32">
        <v>0.35843373493975905</v>
      </c>
      <c r="E32">
        <v>0.36144578313253012</v>
      </c>
      <c r="F32">
        <v>0.34638554216867468</v>
      </c>
      <c r="G32">
        <v>0.48192771084337349</v>
      </c>
    </row>
    <row r="33" spans="1:7" x14ac:dyDescent="0.25">
      <c r="A33" s="214">
        <v>45665</v>
      </c>
      <c r="B33">
        <v>0.21385542168674698</v>
      </c>
      <c r="C33">
        <v>0.21686746987951808</v>
      </c>
      <c r="D33">
        <v>0.36746987951807231</v>
      </c>
      <c r="E33">
        <v>0.38253012048192769</v>
      </c>
      <c r="F33">
        <v>0.35240963855421686</v>
      </c>
      <c r="G33">
        <v>0.50301204819277112</v>
      </c>
    </row>
    <row r="34" spans="1:7" x14ac:dyDescent="0.25">
      <c r="A34" s="214">
        <v>45664</v>
      </c>
      <c r="B34">
        <v>0.13253012048192772</v>
      </c>
      <c r="C34">
        <v>0.15963855421686746</v>
      </c>
      <c r="D34">
        <v>0.31626506024096385</v>
      </c>
      <c r="E34">
        <v>0.34638554216867468</v>
      </c>
      <c r="F34">
        <v>0.33734939759036142</v>
      </c>
      <c r="G34">
        <v>0.47891566265060243</v>
      </c>
    </row>
    <row r="35" spans="1:7" x14ac:dyDescent="0.25">
      <c r="A35" s="214">
        <v>45663</v>
      </c>
      <c r="B35">
        <v>0.10843373493975904</v>
      </c>
      <c r="C35">
        <v>0.19879518072289157</v>
      </c>
      <c r="D35">
        <v>0.37650602409638556</v>
      </c>
      <c r="E35">
        <v>0.35542168674698793</v>
      </c>
      <c r="F35">
        <v>0.35240963855421686</v>
      </c>
      <c r="G35">
        <v>0.50602409638554213</v>
      </c>
    </row>
    <row r="36" spans="1:7" x14ac:dyDescent="0.25">
      <c r="A36" s="214">
        <v>45660</v>
      </c>
      <c r="B36">
        <v>0.15662650602409639</v>
      </c>
      <c r="C36">
        <v>0.3253012048192771</v>
      </c>
      <c r="D36">
        <v>0.45481927710843373</v>
      </c>
      <c r="E36">
        <v>0.41867469879518071</v>
      </c>
      <c r="F36">
        <v>0.40662650602409639</v>
      </c>
      <c r="G36">
        <v>0.5331325301204819</v>
      </c>
    </row>
    <row r="37" spans="1:7" x14ac:dyDescent="0.25">
      <c r="A37" s="214">
        <v>45659</v>
      </c>
      <c r="B37">
        <v>0.31626506024096385</v>
      </c>
      <c r="C37">
        <v>0.50602409638554213</v>
      </c>
      <c r="D37">
        <v>0.56325301204819278</v>
      </c>
      <c r="E37">
        <v>0.45180722891566266</v>
      </c>
      <c r="F37">
        <v>0.44578313253012047</v>
      </c>
      <c r="G37">
        <v>0.5512048192771084</v>
      </c>
    </row>
    <row r="38" spans="1:7" x14ac:dyDescent="0.25">
      <c r="A38" s="214">
        <v>45658</v>
      </c>
      <c r="B38">
        <v>0.29518072289156627</v>
      </c>
      <c r="C38">
        <v>0.48795180722891568</v>
      </c>
      <c r="D38">
        <v>0.51807228915662651</v>
      </c>
      <c r="E38">
        <v>0.43072289156626509</v>
      </c>
      <c r="F38">
        <v>0.42771084337349397</v>
      </c>
      <c r="G38">
        <v>0.54518072289156627</v>
      </c>
    </row>
    <row r="39" spans="1:7" x14ac:dyDescent="0.25">
      <c r="A39" s="214">
        <v>45657</v>
      </c>
      <c r="B39">
        <v>0.29444444444444451</v>
      </c>
      <c r="C39">
        <v>0.47499999999999998</v>
      </c>
      <c r="D39">
        <v>0.49722222222222218</v>
      </c>
      <c r="E39">
        <v>0.40833333333333333</v>
      </c>
      <c r="F39">
        <v>0.3972222222222222</v>
      </c>
      <c r="G39">
        <v>0.5</v>
      </c>
    </row>
    <row r="40" spans="1:7" x14ac:dyDescent="0.25">
      <c r="A40" s="214">
        <v>45656</v>
      </c>
      <c r="B40">
        <v>0.33611111111111108</v>
      </c>
      <c r="C40">
        <v>0.5</v>
      </c>
      <c r="D40">
        <v>0.53055555555555556</v>
      </c>
      <c r="E40">
        <v>0.40555555555555561</v>
      </c>
      <c r="F40">
        <v>0.40833333333333333</v>
      </c>
      <c r="G40">
        <v>0.51111111111111107</v>
      </c>
    </row>
    <row r="41" spans="1:7" x14ac:dyDescent="0.25">
      <c r="A41" s="214">
        <v>45653</v>
      </c>
      <c r="B41">
        <v>0.46944444444444439</v>
      </c>
      <c r="C41">
        <v>0.59444444444444444</v>
      </c>
      <c r="D41">
        <v>0.56388888888888888</v>
      </c>
      <c r="E41">
        <v>0.42222222222222222</v>
      </c>
      <c r="F41">
        <v>0.41666666666666669</v>
      </c>
      <c r="G41">
        <v>0.51666666666666672</v>
      </c>
    </row>
    <row r="42" spans="1:7" x14ac:dyDescent="0.25">
      <c r="A42" s="214">
        <v>45652</v>
      </c>
      <c r="B42">
        <v>0.66388888888888886</v>
      </c>
      <c r="C42">
        <v>0.7</v>
      </c>
      <c r="D42">
        <v>0.57222222222222219</v>
      </c>
      <c r="E42">
        <v>0.43055555555555558</v>
      </c>
      <c r="F42">
        <v>0.43888888888888888</v>
      </c>
      <c r="G42">
        <v>0.52500000000000002</v>
      </c>
    </row>
    <row r="43" spans="1:7" x14ac:dyDescent="0.25">
      <c r="A43" s="214">
        <v>45651</v>
      </c>
      <c r="B43">
        <v>0.73333333333333328</v>
      </c>
      <c r="C43">
        <v>0.70833333333333337</v>
      </c>
      <c r="D43">
        <v>0.57499999999999996</v>
      </c>
      <c r="E43">
        <v>0.43333333333333329</v>
      </c>
      <c r="F43">
        <v>0.43611111111111112</v>
      </c>
      <c r="G43">
        <v>0.51388888888888884</v>
      </c>
    </row>
    <row r="44" spans="1:7" x14ac:dyDescent="0.25">
      <c r="A44" s="214">
        <v>45650</v>
      </c>
      <c r="B44">
        <v>0.57777777777777772</v>
      </c>
      <c r="C44">
        <v>0.55833333333333335</v>
      </c>
      <c r="D44">
        <v>0.49444444444444452</v>
      </c>
      <c r="E44">
        <v>0.40277777777777779</v>
      </c>
      <c r="F44">
        <v>0.42777777777777781</v>
      </c>
      <c r="G44">
        <v>0.5083333333333333</v>
      </c>
    </row>
    <row r="45" spans="1:7" x14ac:dyDescent="0.25">
      <c r="A45" s="214">
        <v>45649</v>
      </c>
      <c r="B45">
        <v>0.6166666666666667</v>
      </c>
      <c r="C45">
        <v>0.57777777777777772</v>
      </c>
      <c r="D45">
        <v>0.48333333333333328</v>
      </c>
      <c r="E45">
        <v>0.39444444444444438</v>
      </c>
      <c r="F45">
        <v>0.42499999999999999</v>
      </c>
      <c r="G45">
        <v>0.5083333333333333</v>
      </c>
    </row>
    <row r="46" spans="1:7" x14ac:dyDescent="0.25">
      <c r="A46" s="214">
        <v>45646</v>
      </c>
      <c r="B46">
        <v>0.48333333333333328</v>
      </c>
      <c r="C46">
        <v>0.55000000000000004</v>
      </c>
      <c r="D46">
        <v>0.44444444444444442</v>
      </c>
      <c r="E46">
        <v>0.38333333333333341</v>
      </c>
      <c r="F46">
        <v>0.40833333333333333</v>
      </c>
      <c r="G46">
        <v>0.50277777777777777</v>
      </c>
    </row>
    <row r="47" spans="1:7" x14ac:dyDescent="0.25">
      <c r="A47" s="214">
        <v>45645</v>
      </c>
      <c r="B47">
        <v>0.31666666666666671</v>
      </c>
      <c r="C47">
        <v>0.50277777777777777</v>
      </c>
      <c r="D47">
        <v>0.42222222222222222</v>
      </c>
      <c r="E47">
        <v>0.3611111111111111</v>
      </c>
      <c r="F47">
        <v>0.4</v>
      </c>
      <c r="G47">
        <v>0.49444444444444452</v>
      </c>
    </row>
    <row r="48" spans="1:7" x14ac:dyDescent="0.25">
      <c r="A48" s="214">
        <v>45644</v>
      </c>
      <c r="B48">
        <v>0.41388888888888892</v>
      </c>
      <c r="C48">
        <v>0.64444444444444449</v>
      </c>
      <c r="D48">
        <v>0.47499999999999998</v>
      </c>
      <c r="E48">
        <v>0.36388888888888887</v>
      </c>
      <c r="F48">
        <v>0.40833333333333333</v>
      </c>
      <c r="G48">
        <v>0.5</v>
      </c>
    </row>
    <row r="49" spans="1:7" x14ac:dyDescent="0.25">
      <c r="A49" s="214">
        <v>45643</v>
      </c>
      <c r="B49">
        <v>0.28888888888888892</v>
      </c>
      <c r="C49">
        <v>0.58333333333333337</v>
      </c>
      <c r="D49">
        <v>0.43333333333333329</v>
      </c>
      <c r="E49">
        <v>0.33055555555555549</v>
      </c>
      <c r="F49">
        <v>0.3972222222222222</v>
      </c>
      <c r="G49">
        <v>0.49166666666666659</v>
      </c>
    </row>
    <row r="50" spans="1:7" x14ac:dyDescent="0.25">
      <c r="A50" s="214">
        <v>45642</v>
      </c>
      <c r="B50">
        <v>0.27777777777777779</v>
      </c>
      <c r="C50">
        <v>0.60555555555555551</v>
      </c>
      <c r="D50">
        <v>0.42499999999999999</v>
      </c>
      <c r="E50">
        <v>0.33055555555555549</v>
      </c>
      <c r="F50">
        <v>0.39166666666666672</v>
      </c>
      <c r="G50">
        <v>0.49166666666666659</v>
      </c>
    </row>
    <row r="51" spans="1:7" x14ac:dyDescent="0.25">
      <c r="A51" s="214">
        <v>45639</v>
      </c>
      <c r="B51">
        <v>0.25833333333333341</v>
      </c>
      <c r="C51">
        <v>0.64444444444444449</v>
      </c>
      <c r="D51">
        <v>0.42777777777777781</v>
      </c>
      <c r="E51">
        <v>0.32777777777777778</v>
      </c>
      <c r="F51">
        <v>0.38055555555555548</v>
      </c>
      <c r="G51">
        <v>0.49166666666666659</v>
      </c>
    </row>
    <row r="52" spans="1:7" x14ac:dyDescent="0.25">
      <c r="A52" s="214">
        <v>45638</v>
      </c>
      <c r="B52">
        <v>0.55555555555555558</v>
      </c>
      <c r="C52">
        <v>0.73888888888888893</v>
      </c>
      <c r="D52">
        <v>0.46666666666666667</v>
      </c>
      <c r="E52">
        <v>0.3527777777777778</v>
      </c>
      <c r="F52">
        <v>0.4</v>
      </c>
      <c r="G52">
        <v>0.50555555555555554</v>
      </c>
    </row>
    <row r="53" spans="1:7" x14ac:dyDescent="0.25">
      <c r="A53" s="214">
        <v>45637</v>
      </c>
      <c r="B53">
        <v>0.61944444444444446</v>
      </c>
      <c r="C53">
        <v>0.75277777777777777</v>
      </c>
      <c r="D53">
        <v>0.47499999999999998</v>
      </c>
      <c r="E53">
        <v>0.33888888888888891</v>
      </c>
      <c r="F53">
        <v>0.39444444444444438</v>
      </c>
      <c r="G53">
        <v>0.51111111111111107</v>
      </c>
    </row>
    <row r="54" spans="1:7" x14ac:dyDescent="0.25">
      <c r="A54" s="214">
        <v>45636</v>
      </c>
      <c r="B54">
        <v>0.72499999999999998</v>
      </c>
      <c r="C54">
        <v>0.73055555555555551</v>
      </c>
      <c r="D54">
        <v>0.46944444444444439</v>
      </c>
      <c r="E54">
        <v>0.32500000000000001</v>
      </c>
      <c r="F54">
        <v>0.40555555555555561</v>
      </c>
      <c r="G54">
        <v>0.5083333333333333</v>
      </c>
    </row>
    <row r="55" spans="1:7" x14ac:dyDescent="0.25">
      <c r="A55" s="214">
        <v>45635</v>
      </c>
      <c r="B55">
        <v>0.7416666666666667</v>
      </c>
      <c r="C55">
        <v>0.71388888888888891</v>
      </c>
      <c r="D55">
        <v>0.44444444444444442</v>
      </c>
      <c r="E55">
        <v>0.33055555555555549</v>
      </c>
      <c r="F55">
        <v>0.42777777777777781</v>
      </c>
      <c r="G55">
        <v>0.50555555555555554</v>
      </c>
    </row>
    <row r="56" spans="1:7" x14ac:dyDescent="0.25">
      <c r="A56" s="214">
        <v>45632</v>
      </c>
      <c r="B56">
        <v>0.69722222222222219</v>
      </c>
      <c r="C56">
        <v>0.65555555555555556</v>
      </c>
      <c r="D56">
        <v>0.4</v>
      </c>
      <c r="E56">
        <v>0.3</v>
      </c>
      <c r="F56">
        <v>0.3972222222222222</v>
      </c>
      <c r="G56">
        <v>0.5</v>
      </c>
    </row>
    <row r="57" spans="1:7" x14ac:dyDescent="0.25">
      <c r="A57" s="214">
        <v>45631</v>
      </c>
      <c r="B57">
        <v>0.75555555555555554</v>
      </c>
      <c r="C57">
        <v>0.64722222222222225</v>
      </c>
      <c r="D57">
        <v>0.41111111111111109</v>
      </c>
      <c r="E57">
        <v>0.29166666666666669</v>
      </c>
      <c r="F57">
        <v>0.40277777777777779</v>
      </c>
      <c r="G57">
        <v>0.51388888888888884</v>
      </c>
    </row>
    <row r="58" spans="1:7" x14ac:dyDescent="0.25">
      <c r="A58" s="214">
        <v>45630</v>
      </c>
      <c r="B58">
        <v>0.40277777777777779</v>
      </c>
      <c r="C58">
        <v>0.45277777777777778</v>
      </c>
      <c r="D58">
        <v>0.31944444444444442</v>
      </c>
      <c r="E58">
        <v>0.2472222222222222</v>
      </c>
      <c r="F58">
        <v>0.3611111111111111</v>
      </c>
      <c r="G58">
        <v>0.4777777777777778</v>
      </c>
    </row>
    <row r="59" spans="1:7" x14ac:dyDescent="0.25">
      <c r="A59" s="214">
        <v>45629</v>
      </c>
      <c r="B59">
        <v>0.49166666666666659</v>
      </c>
      <c r="C59">
        <v>0.47499999999999998</v>
      </c>
      <c r="D59">
        <v>0.34444444444444439</v>
      </c>
      <c r="E59">
        <v>0.24444444444444441</v>
      </c>
      <c r="F59">
        <v>0.3611111111111111</v>
      </c>
      <c r="G59">
        <v>0.4861111111111111</v>
      </c>
    </row>
    <row r="60" spans="1:7" x14ac:dyDescent="0.25">
      <c r="A60" s="214">
        <v>45628</v>
      </c>
      <c r="B60">
        <v>0.59444444444444444</v>
      </c>
      <c r="C60">
        <v>0.51388888888888884</v>
      </c>
      <c r="D60">
        <v>0.33888888888888891</v>
      </c>
      <c r="E60">
        <v>0.24444444444444441</v>
      </c>
      <c r="F60">
        <v>0.36666666666666659</v>
      </c>
      <c r="G60">
        <v>0.48888888888888887</v>
      </c>
    </row>
    <row r="61" spans="1:7" x14ac:dyDescent="0.25">
      <c r="A61" s="214">
        <v>45625</v>
      </c>
      <c r="B61">
        <v>0.65</v>
      </c>
      <c r="C61">
        <v>0.49166666666666659</v>
      </c>
      <c r="D61">
        <v>0.32500000000000001</v>
      </c>
      <c r="E61">
        <v>0.2416666666666667</v>
      </c>
      <c r="F61">
        <v>0.3611111111111111</v>
      </c>
      <c r="G61">
        <v>0.49166666666666659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7C0-836A-4DD3-909E-51A45B6F4E78}">
  <dimension ref="A1:D21"/>
  <sheetViews>
    <sheetView workbookViewId="0"/>
  </sheetViews>
  <sheetFormatPr defaultRowHeight="15" x14ac:dyDescent="0.25"/>
  <cols>
    <col min="1" max="1" width="14.85546875" bestFit="1" customWidth="1"/>
    <col min="2" max="3" width="12.7109375" bestFit="1" customWidth="1"/>
    <col min="4" max="4" width="5" bestFit="1" customWidth="1"/>
  </cols>
  <sheetData>
    <row r="1" spans="1:4" x14ac:dyDescent="0.25">
      <c r="A1" t="s">
        <v>240</v>
      </c>
      <c r="B1" t="s">
        <v>371</v>
      </c>
      <c r="C1" t="s">
        <v>372</v>
      </c>
      <c r="D1" t="s">
        <v>373</v>
      </c>
    </row>
    <row r="2" spans="1:4" x14ac:dyDescent="0.25">
      <c r="A2" s="214">
        <v>45681</v>
      </c>
      <c r="B2">
        <v>632.8946524160001</v>
      </c>
      <c r="C2">
        <v>534.84368691199995</v>
      </c>
      <c r="D2" s="211" t="s">
        <v>374</v>
      </c>
    </row>
    <row r="3" spans="1:4" x14ac:dyDescent="0.25">
      <c r="A3" s="214">
        <v>45691</v>
      </c>
      <c r="B3">
        <v>-1462.4395100159998</v>
      </c>
      <c r="C3">
        <v>-1.2824084479999556</v>
      </c>
      <c r="D3" s="211" t="s">
        <v>374</v>
      </c>
    </row>
    <row r="4" spans="1:4" x14ac:dyDescent="0.25">
      <c r="A4" s="214">
        <v>45692</v>
      </c>
      <c r="B4">
        <v>-955.28484864000006</v>
      </c>
      <c r="C4">
        <v>-949.01200486399989</v>
      </c>
      <c r="D4" s="211" t="s">
        <v>374</v>
      </c>
    </row>
    <row r="5" spans="1:4" x14ac:dyDescent="0.25">
      <c r="A5" s="214">
        <v>45693</v>
      </c>
      <c r="B5">
        <v>-365.80412620800007</v>
      </c>
      <c r="C5">
        <v>319.56212121600004</v>
      </c>
      <c r="D5" s="211" t="s">
        <v>374</v>
      </c>
    </row>
    <row r="6" spans="1:4" x14ac:dyDescent="0.25">
      <c r="A6" s="214">
        <v>45694</v>
      </c>
      <c r="B6">
        <v>-344.88228249600002</v>
      </c>
      <c r="C6">
        <v>-180.68078591999995</v>
      </c>
      <c r="D6" s="211" t="s">
        <v>374</v>
      </c>
    </row>
    <row r="7" spans="1:4" x14ac:dyDescent="0.25">
      <c r="A7" s="214">
        <v>45695</v>
      </c>
      <c r="B7">
        <v>-1110.2555996160002</v>
      </c>
      <c r="C7">
        <v>-80.623763456000006</v>
      </c>
      <c r="D7" s="211" t="s">
        <v>374</v>
      </c>
    </row>
    <row r="8" spans="1:4" x14ac:dyDescent="0.25">
      <c r="A8" s="214">
        <v>45698</v>
      </c>
      <c r="B8">
        <v>-441.9654778879999</v>
      </c>
      <c r="C8">
        <v>-183.37274265600001</v>
      </c>
      <c r="D8" s="211" t="s">
        <v>374</v>
      </c>
    </row>
    <row r="9" spans="1:4" x14ac:dyDescent="0.25">
      <c r="A9" s="214">
        <v>45699</v>
      </c>
      <c r="B9">
        <v>-581.19264665600008</v>
      </c>
      <c r="C9">
        <v>195.62112614400002</v>
      </c>
      <c r="D9" s="211" t="s">
        <v>374</v>
      </c>
    </row>
    <row r="10" spans="1:4" x14ac:dyDescent="0.25">
      <c r="A10" s="214">
        <v>45700</v>
      </c>
      <c r="B10">
        <v>-408.88991744000009</v>
      </c>
      <c r="C10">
        <v>13.069811711999989</v>
      </c>
      <c r="D10" s="211" t="s">
        <v>374</v>
      </c>
    </row>
    <row r="11" spans="1:4" x14ac:dyDescent="0.25">
      <c r="A11" s="214">
        <v>45701</v>
      </c>
      <c r="B11">
        <v>-232.69343232000006</v>
      </c>
      <c r="C11">
        <v>0.15515648000001647</v>
      </c>
      <c r="D11" s="211" t="s">
        <v>374</v>
      </c>
    </row>
    <row r="12" spans="1:4" x14ac:dyDescent="0.25">
      <c r="A12" s="214">
        <v>45702</v>
      </c>
      <c r="B12">
        <v>-179.30085990399994</v>
      </c>
      <c r="C12">
        <v>121.20152473600001</v>
      </c>
      <c r="D12" s="211" t="s">
        <v>374</v>
      </c>
    </row>
    <row r="13" spans="1:4" x14ac:dyDescent="0.25">
      <c r="A13" s="214">
        <v>45705</v>
      </c>
      <c r="B13">
        <v>-600.24619007999991</v>
      </c>
      <c r="C13">
        <v>200.80431923200001</v>
      </c>
      <c r="D13" s="211" t="s">
        <v>374</v>
      </c>
    </row>
    <row r="14" spans="1:4" x14ac:dyDescent="0.25">
      <c r="A14" s="214">
        <v>45706</v>
      </c>
      <c r="B14">
        <v>-142.06212505600001</v>
      </c>
      <c r="C14">
        <v>49.121689600000025</v>
      </c>
      <c r="D14" s="211" t="s">
        <v>374</v>
      </c>
    </row>
    <row r="15" spans="1:4" x14ac:dyDescent="0.25">
      <c r="A15" s="214">
        <v>45707</v>
      </c>
      <c r="B15">
        <v>353.65637324799991</v>
      </c>
      <c r="C15">
        <v>1.4436270080000213</v>
      </c>
      <c r="D15" s="211" t="s">
        <v>374</v>
      </c>
    </row>
    <row r="16" spans="1:4" x14ac:dyDescent="0.25">
      <c r="A16" s="214">
        <v>45708</v>
      </c>
      <c r="B16">
        <v>-390.30620159999989</v>
      </c>
      <c r="C16">
        <v>205.38445004800008</v>
      </c>
      <c r="D16" s="211" t="s">
        <v>374</v>
      </c>
    </row>
    <row r="17" spans="1:4" x14ac:dyDescent="0.25">
      <c r="A17" s="214">
        <v>45709</v>
      </c>
      <c r="B17">
        <v>-192.39390412800003</v>
      </c>
      <c r="C17">
        <v>-36.999462911999956</v>
      </c>
      <c r="D17" s="211" t="s">
        <v>374</v>
      </c>
    </row>
    <row r="18" spans="1:4" x14ac:dyDescent="0.25">
      <c r="A18" s="214">
        <v>45712</v>
      </c>
      <c r="B18">
        <v>-258.88581222399989</v>
      </c>
      <c r="C18">
        <v>-281.04373043199996</v>
      </c>
      <c r="D18" s="211" t="s">
        <v>374</v>
      </c>
    </row>
    <row r="19" spans="1:4" x14ac:dyDescent="0.25">
      <c r="A19" s="214">
        <v>45713</v>
      </c>
      <c r="B19">
        <v>-339.59798374399975</v>
      </c>
      <c r="C19">
        <v>-173.36146329600001</v>
      </c>
      <c r="D19" s="211" t="s">
        <v>374</v>
      </c>
    </row>
    <row r="20" spans="1:4" x14ac:dyDescent="0.25">
      <c r="A20" s="214">
        <v>45714</v>
      </c>
      <c r="B20">
        <v>-295.47574067200003</v>
      </c>
      <c r="C20">
        <v>-300.11287142399999</v>
      </c>
      <c r="D20" s="211" t="s">
        <v>374</v>
      </c>
    </row>
    <row r="21" spans="1:4" x14ac:dyDescent="0.25">
      <c r="A21" s="214">
        <v>45715</v>
      </c>
      <c r="B21">
        <v>-639.0200401919999</v>
      </c>
      <c r="C21">
        <v>201.50311321600003</v>
      </c>
      <c r="D21" s="211" t="s">
        <v>374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039A-C3C0-4BF9-9E7C-BA87785D9D34}">
  <dimension ref="A1:E4"/>
  <sheetViews>
    <sheetView workbookViewId="0"/>
  </sheetViews>
  <sheetFormatPr defaultRowHeight="15" x14ac:dyDescent="0.25"/>
  <cols>
    <col min="1" max="1" width="8.85546875" bestFit="1" customWidth="1"/>
    <col min="2" max="2" width="11.85546875" bestFit="1" customWidth="1"/>
    <col min="3" max="3" width="12.7109375" bestFit="1" customWidth="1"/>
    <col min="4" max="4" width="11.28515625" bestFit="1" customWidth="1"/>
    <col min="5" max="5" width="12.7109375" bestFit="1" customWidth="1"/>
  </cols>
  <sheetData>
    <row r="1" spans="1:5" x14ac:dyDescent="0.25">
      <c r="A1" t="s">
        <v>232</v>
      </c>
      <c r="B1" t="s">
        <v>233</v>
      </c>
      <c r="C1" t="s">
        <v>234</v>
      </c>
      <c r="D1" t="s">
        <v>235</v>
      </c>
      <c r="E1" t="s">
        <v>236</v>
      </c>
    </row>
    <row r="2" spans="1:5" x14ac:dyDescent="0.25">
      <c r="A2" s="211" t="s">
        <v>237</v>
      </c>
      <c r="B2">
        <v>41955.432000000001</v>
      </c>
      <c r="C2">
        <v>1385.877602304</v>
      </c>
      <c r="D2">
        <v>22730.400000000001</v>
      </c>
      <c r="E2">
        <v>551.66212505600004</v>
      </c>
    </row>
    <row r="3" spans="1:5" x14ac:dyDescent="0.25">
      <c r="A3" s="211" t="s">
        <v>238</v>
      </c>
      <c r="B3">
        <v>-59405.728000000003</v>
      </c>
      <c r="C3">
        <v>-2024.8976424959999</v>
      </c>
      <c r="D3">
        <v>-13617.856</v>
      </c>
      <c r="E3">
        <v>-350.15901184000001</v>
      </c>
    </row>
    <row r="4" spans="1:5" x14ac:dyDescent="0.25">
      <c r="A4" s="211" t="s">
        <v>239</v>
      </c>
      <c r="B4">
        <v>-17450.296000000002</v>
      </c>
      <c r="C4">
        <v>-639.0200401919999</v>
      </c>
      <c r="D4">
        <v>9112.5440000000017</v>
      </c>
      <c r="E4">
        <v>201.50311321600003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6ED3-E7FD-4FB6-B4E0-AF8E8805C645}">
  <dimension ref="A1:J5"/>
  <sheetViews>
    <sheetView workbookViewId="0"/>
  </sheetViews>
  <sheetFormatPr defaultRowHeight="15" x14ac:dyDescent="0.25"/>
  <cols>
    <col min="1" max="1" width="14.85546875" bestFit="1" customWidth="1"/>
    <col min="2" max="2" width="14.140625" bestFit="1" customWidth="1"/>
    <col min="3" max="3" width="14.28515625" bestFit="1" customWidth="1"/>
    <col min="4" max="4" width="12.7109375" bestFit="1" customWidth="1"/>
    <col min="5" max="5" width="12.42578125" bestFit="1" customWidth="1"/>
    <col min="6" max="6" width="14" bestFit="1" customWidth="1"/>
    <col min="7" max="7" width="12.7109375" bestFit="1" customWidth="1"/>
    <col min="8" max="8" width="7.42578125" bestFit="1" customWidth="1"/>
    <col min="9" max="9" width="13.42578125" bestFit="1" customWidth="1"/>
  </cols>
  <sheetData>
    <row r="1" spans="1:10" x14ac:dyDescent="0.25">
      <c r="A1" t="s">
        <v>240</v>
      </c>
      <c r="B1" t="s">
        <v>241</v>
      </c>
      <c r="C1" t="s">
        <v>242</v>
      </c>
      <c r="D1" t="s">
        <v>243</v>
      </c>
      <c r="E1" t="s">
        <v>244</v>
      </c>
      <c r="F1" t="s">
        <v>245</v>
      </c>
      <c r="G1" t="s">
        <v>246</v>
      </c>
      <c r="H1" t="s">
        <v>232</v>
      </c>
      <c r="I1" t="s">
        <v>247</v>
      </c>
      <c r="J1" t="s">
        <v>248</v>
      </c>
    </row>
    <row r="2" spans="1:10" x14ac:dyDescent="0.25">
      <c r="A2" s="214">
        <v>45713</v>
      </c>
      <c r="B2">
        <v>-3753</v>
      </c>
      <c r="C2">
        <v>2140</v>
      </c>
      <c r="D2">
        <v>-511.36905216000002</v>
      </c>
      <c r="E2">
        <v>291.58798131200001</v>
      </c>
      <c r="F2">
        <v>-1613</v>
      </c>
      <c r="G2">
        <v>-219.78107084800001</v>
      </c>
      <c r="H2" s="211" t="s">
        <v>249</v>
      </c>
      <c r="I2" s="211" t="s">
        <v>250</v>
      </c>
      <c r="J2">
        <v>-5399</v>
      </c>
    </row>
    <row r="3" spans="1:10" x14ac:dyDescent="0.25">
      <c r="A3" s="214">
        <v>45713</v>
      </c>
      <c r="B3">
        <v>-3207</v>
      </c>
      <c r="C3">
        <v>2331</v>
      </c>
      <c r="D3">
        <v>-436.50911436799998</v>
      </c>
      <c r="E3">
        <v>317.81253939200002</v>
      </c>
      <c r="F3">
        <v>-876</v>
      </c>
      <c r="G3">
        <v>-118.69657497599997</v>
      </c>
      <c r="H3" s="211" t="s">
        <v>249</v>
      </c>
      <c r="I3" s="211" t="s">
        <v>251</v>
      </c>
      <c r="J3">
        <v>18518</v>
      </c>
    </row>
    <row r="4" spans="1:10" x14ac:dyDescent="0.25">
      <c r="A4" s="214">
        <v>45713</v>
      </c>
      <c r="B4">
        <v>-201</v>
      </c>
      <c r="C4">
        <v>340</v>
      </c>
      <c r="D4">
        <v>-27.424534527999999</v>
      </c>
      <c r="E4">
        <v>46.389760000000003</v>
      </c>
      <c r="F4">
        <v>139</v>
      </c>
      <c r="G4">
        <v>18.965225472000004</v>
      </c>
      <c r="H4" s="211" t="s">
        <v>249</v>
      </c>
      <c r="I4" s="211" t="s">
        <v>252</v>
      </c>
      <c r="J4">
        <v>5841</v>
      </c>
    </row>
    <row r="5" spans="1:10" x14ac:dyDescent="0.25">
      <c r="A5" s="214">
        <v>45713</v>
      </c>
      <c r="B5">
        <v>-201</v>
      </c>
      <c r="C5">
        <v>0</v>
      </c>
      <c r="D5">
        <v>-27.406399488000002</v>
      </c>
      <c r="E5">
        <v>0</v>
      </c>
      <c r="F5">
        <v>-201</v>
      </c>
      <c r="G5">
        <v>-27.406399488000002</v>
      </c>
      <c r="H5" s="211" t="s">
        <v>249</v>
      </c>
      <c r="I5" s="211" t="s">
        <v>253</v>
      </c>
      <c r="J5">
        <v>-8968</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12B7-650C-4E0D-B1E6-A23D0F80A6FF}">
  <dimension ref="A1:C21"/>
  <sheetViews>
    <sheetView workbookViewId="0"/>
  </sheetViews>
  <sheetFormatPr defaultRowHeight="15" x14ac:dyDescent="0.25"/>
  <cols>
    <col min="1" max="1" width="14.85546875" bestFit="1" customWidth="1"/>
    <col min="2" max="2" width="6.140625" bestFit="1" customWidth="1"/>
    <col min="3" max="3" width="5.7109375" bestFit="1" customWidth="1"/>
  </cols>
  <sheetData>
    <row r="1" spans="1:3" x14ac:dyDescent="0.25">
      <c r="A1" t="s">
        <v>240</v>
      </c>
      <c r="B1" t="s">
        <v>254</v>
      </c>
      <c r="C1" t="s">
        <v>255</v>
      </c>
    </row>
    <row r="2" spans="1:3" x14ac:dyDescent="0.25">
      <c r="A2" s="214">
        <v>45713</v>
      </c>
      <c r="B2">
        <v>-1613</v>
      </c>
      <c r="C2">
        <v>-876</v>
      </c>
    </row>
    <row r="3" spans="1:3" x14ac:dyDescent="0.25">
      <c r="A3" s="214">
        <v>45712</v>
      </c>
      <c r="B3">
        <v>1270</v>
      </c>
      <c r="C3">
        <v>2902</v>
      </c>
    </row>
    <row r="4" spans="1:3" x14ac:dyDescent="0.25">
      <c r="A4" s="214">
        <v>45709</v>
      </c>
      <c r="B4">
        <v>1439</v>
      </c>
      <c r="C4">
        <v>1157</v>
      </c>
    </row>
    <row r="5" spans="1:3" x14ac:dyDescent="0.25">
      <c r="A5" s="214">
        <v>45708</v>
      </c>
      <c r="B5">
        <v>-680</v>
      </c>
      <c r="C5">
        <v>7210</v>
      </c>
    </row>
    <row r="6" spans="1:3" x14ac:dyDescent="0.25">
      <c r="A6" s="214">
        <v>45707</v>
      </c>
      <c r="B6">
        <v>-3103</v>
      </c>
      <c r="C6">
        <v>1535</v>
      </c>
    </row>
    <row r="7" spans="1:3" x14ac:dyDescent="0.25">
      <c r="A7" s="214">
        <v>45706</v>
      </c>
      <c r="B7">
        <v>-1697</v>
      </c>
      <c r="C7">
        <v>1882</v>
      </c>
    </row>
    <row r="8" spans="1:3" x14ac:dyDescent="0.25">
      <c r="A8" s="214">
        <v>45705</v>
      </c>
      <c r="B8">
        <v>-405</v>
      </c>
      <c r="C8">
        <v>-1136</v>
      </c>
    </row>
    <row r="9" spans="1:3" x14ac:dyDescent="0.25">
      <c r="A9" s="214">
        <v>45702</v>
      </c>
      <c r="B9">
        <v>-525</v>
      </c>
      <c r="C9">
        <v>-1538</v>
      </c>
    </row>
    <row r="10" spans="1:3" x14ac:dyDescent="0.25">
      <c r="A10" s="214">
        <v>45701</v>
      </c>
      <c r="B10">
        <v>-1066</v>
      </c>
      <c r="C10">
        <v>-2045</v>
      </c>
    </row>
    <row r="11" spans="1:3" x14ac:dyDescent="0.25">
      <c r="A11" s="214">
        <v>45700</v>
      </c>
      <c r="B11">
        <v>-1079</v>
      </c>
      <c r="C11">
        <v>-797</v>
      </c>
    </row>
    <row r="12" spans="1:3" x14ac:dyDescent="0.25">
      <c r="A12" s="214">
        <v>45699</v>
      </c>
      <c r="B12">
        <v>1114</v>
      </c>
      <c r="C12">
        <v>-241</v>
      </c>
    </row>
    <row r="13" spans="1:3" x14ac:dyDescent="0.25">
      <c r="A13" s="214">
        <v>45698</v>
      </c>
      <c r="B13">
        <v>1070</v>
      </c>
      <c r="C13">
        <v>4222</v>
      </c>
    </row>
    <row r="14" spans="1:3" x14ac:dyDescent="0.25">
      <c r="A14" s="214">
        <v>45695</v>
      </c>
      <c r="B14">
        <v>1760</v>
      </c>
      <c r="C14">
        <v>3592</v>
      </c>
    </row>
    <row r="15" spans="1:3" x14ac:dyDescent="0.25">
      <c r="A15" s="214">
        <v>45694</v>
      </c>
      <c r="B15">
        <v>-1040</v>
      </c>
      <c r="C15">
        <v>325</v>
      </c>
    </row>
    <row r="16" spans="1:3" x14ac:dyDescent="0.25">
      <c r="A16" s="214">
        <v>45693</v>
      </c>
      <c r="B16">
        <v>-9</v>
      </c>
      <c r="C16">
        <v>-933</v>
      </c>
    </row>
    <row r="17" spans="1:3" x14ac:dyDescent="0.25">
      <c r="A17" s="214">
        <v>45692</v>
      </c>
      <c r="B17">
        <v>1247</v>
      </c>
      <c r="C17">
        <v>3141</v>
      </c>
    </row>
    <row r="18" spans="1:3" x14ac:dyDescent="0.25">
      <c r="A18" s="214">
        <v>45691</v>
      </c>
      <c r="B18">
        <v>-4783</v>
      </c>
      <c r="C18">
        <v>4129</v>
      </c>
    </row>
    <row r="19" spans="1:3" x14ac:dyDescent="0.25">
      <c r="A19" s="214">
        <v>45681</v>
      </c>
      <c r="B19">
        <v>955</v>
      </c>
      <c r="C19">
        <v>-820</v>
      </c>
    </row>
    <row r="20" spans="1:3" x14ac:dyDescent="0.25">
      <c r="A20" s="214">
        <v>45680</v>
      </c>
      <c r="B20">
        <v>3097</v>
      </c>
      <c r="C20">
        <v>-974</v>
      </c>
    </row>
    <row r="21" spans="1:3" x14ac:dyDescent="0.25">
      <c r="A21" s="214">
        <v>45679</v>
      </c>
      <c r="B21">
        <v>-1351</v>
      </c>
      <c r="C21">
        <v>-2217</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E290-7335-44A1-91FC-00A6679FBAF1}">
  <dimension ref="A1:U55"/>
  <sheetViews>
    <sheetView workbookViewId="0">
      <selection activeCell="D14" sqref="D14"/>
    </sheetView>
  </sheetViews>
  <sheetFormatPr defaultRowHeight="15" x14ac:dyDescent="0.25"/>
  <cols>
    <col min="1" max="1" width="15.85546875" bestFit="1" customWidth="1"/>
    <col min="2" max="2" width="14.7109375" bestFit="1" customWidth="1"/>
    <col min="3" max="3" width="12.85546875" bestFit="1" customWidth="1"/>
    <col min="4" max="4" width="18.28515625" bestFit="1" customWidth="1"/>
    <col min="5" max="5" width="16.42578125" bestFit="1" customWidth="1"/>
    <col min="6" max="6" width="17" bestFit="1" customWidth="1"/>
    <col min="7" max="7" width="15" bestFit="1" customWidth="1"/>
    <col min="8" max="8" width="13.5703125" bestFit="1" customWidth="1"/>
    <col min="9" max="9" width="11.7109375" bestFit="1" customWidth="1"/>
    <col min="10" max="10" width="17.140625" bestFit="1" customWidth="1"/>
    <col min="11" max="11" width="15.140625" bestFit="1" customWidth="1"/>
    <col min="12" max="12" width="15.85546875" bestFit="1" customWidth="1"/>
    <col min="13" max="13" width="13.85546875" bestFit="1" customWidth="1"/>
    <col min="14" max="14" width="17.5703125" bestFit="1" customWidth="1"/>
    <col min="15" max="15" width="15.7109375" bestFit="1" customWidth="1"/>
    <col min="16" max="16" width="17.140625" bestFit="1" customWidth="1"/>
    <col min="17" max="17" width="15.140625" bestFit="1" customWidth="1"/>
    <col min="18" max="18" width="17.5703125" bestFit="1" customWidth="1"/>
    <col min="19" max="19" width="15.7109375" bestFit="1" customWidth="1"/>
    <col min="20" max="20" width="17.140625" bestFit="1" customWidth="1"/>
    <col min="21" max="21" width="15.140625" bestFit="1" customWidth="1"/>
  </cols>
  <sheetData>
    <row r="1" spans="1:21" x14ac:dyDescent="0.25">
      <c r="A1" t="s">
        <v>240</v>
      </c>
      <c r="B1" t="s">
        <v>256</v>
      </c>
      <c r="C1" t="s">
        <v>257</v>
      </c>
      <c r="D1" t="s">
        <v>258</v>
      </c>
      <c r="E1" t="s">
        <v>259</v>
      </c>
      <c r="F1" t="s">
        <v>260</v>
      </c>
      <c r="G1" t="s">
        <v>261</v>
      </c>
      <c r="H1" t="s">
        <v>262</v>
      </c>
      <c r="I1" t="s">
        <v>263</v>
      </c>
      <c r="J1" t="s">
        <v>264</v>
      </c>
      <c r="K1" t="s">
        <v>265</v>
      </c>
      <c r="L1" t="s">
        <v>266</v>
      </c>
      <c r="M1" t="s">
        <v>267</v>
      </c>
      <c r="N1" t="s">
        <v>268</v>
      </c>
      <c r="O1" t="s">
        <v>269</v>
      </c>
      <c r="P1" t="s">
        <v>270</v>
      </c>
      <c r="Q1" t="s">
        <v>271</v>
      </c>
      <c r="R1" t="s">
        <v>272</v>
      </c>
      <c r="S1" t="s">
        <v>273</v>
      </c>
      <c r="T1" t="s">
        <v>274</v>
      </c>
      <c r="U1" t="s">
        <v>275</v>
      </c>
    </row>
    <row r="2" spans="1:21" x14ac:dyDescent="0.25">
      <c r="A2" s="214">
        <v>45713.375</v>
      </c>
      <c r="B2">
        <v>491.6199951171875</v>
      </c>
      <c r="C2">
        <v>1293600</v>
      </c>
      <c r="D2">
        <v>236.11000061035156</v>
      </c>
      <c r="E2">
        <v>3133000</v>
      </c>
      <c r="F2">
        <v>100.23999786376953</v>
      </c>
      <c r="G2">
        <v>1980000</v>
      </c>
      <c r="H2">
        <v>1364.52001953125</v>
      </c>
      <c r="I2">
        <v>0</v>
      </c>
      <c r="J2">
        <v>1304.56005859375</v>
      </c>
      <c r="K2">
        <v>0</v>
      </c>
      <c r="L2">
        <v>2174.300048828125</v>
      </c>
      <c r="M2">
        <v>2942374</v>
      </c>
      <c r="N2">
        <v>1367</v>
      </c>
      <c r="O2">
        <v>4865</v>
      </c>
      <c r="P2">
        <v>1367.699951171875</v>
      </c>
      <c r="Q2">
        <v>4</v>
      </c>
      <c r="R2">
        <v>1367.0999755859375</v>
      </c>
      <c r="S2">
        <v>14</v>
      </c>
      <c r="T2">
        <v>1368</v>
      </c>
      <c r="U2">
        <v>1</v>
      </c>
    </row>
    <row r="3" spans="1:21" x14ac:dyDescent="0.25">
      <c r="A3" s="214">
        <v>45713.378472222219</v>
      </c>
      <c r="B3">
        <v>506.14999389648438</v>
      </c>
      <c r="C3">
        <v>1489700</v>
      </c>
      <c r="D3">
        <v>239.66000366210938</v>
      </c>
      <c r="E3">
        <v>2504800</v>
      </c>
      <c r="F3">
        <v>100.59999847412109</v>
      </c>
      <c r="G3">
        <v>1264800</v>
      </c>
      <c r="H3">
        <v>1364.52001953125</v>
      </c>
      <c r="I3">
        <v>0</v>
      </c>
      <c r="J3">
        <v>1304.56005859375</v>
      </c>
      <c r="K3">
        <v>0</v>
      </c>
      <c r="L3">
        <v>2174.300048828125</v>
      </c>
      <c r="M3">
        <v>2425580</v>
      </c>
      <c r="N3">
        <v>1366</v>
      </c>
      <c r="O3">
        <v>2903</v>
      </c>
      <c r="P3">
        <v>1367.699951171875</v>
      </c>
      <c r="Q3">
        <v>8</v>
      </c>
      <c r="R3">
        <v>1366.9000244140625</v>
      </c>
      <c r="S3">
        <v>10</v>
      </c>
      <c r="T3">
        <v>1368</v>
      </c>
      <c r="U3">
        <v>0</v>
      </c>
    </row>
    <row r="4" spans="1:21" x14ac:dyDescent="0.25">
      <c r="A4" s="214">
        <v>45713.381944444445</v>
      </c>
      <c r="B4">
        <v>506.760009765625</v>
      </c>
      <c r="C4">
        <v>923300</v>
      </c>
      <c r="D4">
        <v>239.96000671386719</v>
      </c>
      <c r="E4">
        <v>1566700</v>
      </c>
      <c r="F4">
        <v>100.58000183105469</v>
      </c>
      <c r="G4">
        <v>1763379</v>
      </c>
      <c r="H4">
        <v>1364.52001953125</v>
      </c>
      <c r="I4">
        <v>0</v>
      </c>
      <c r="J4">
        <v>1304.56005859375</v>
      </c>
      <c r="K4">
        <v>0</v>
      </c>
      <c r="L4">
        <v>2174.300048828125</v>
      </c>
      <c r="M4">
        <v>1480533</v>
      </c>
      <c r="N4">
        <v>1364.9000244140625</v>
      </c>
      <c r="O4">
        <v>2306</v>
      </c>
      <c r="P4">
        <v>1367.699951171875</v>
      </c>
      <c r="Q4">
        <v>0</v>
      </c>
      <c r="R4">
        <v>1366.199951171875</v>
      </c>
      <c r="S4">
        <v>1</v>
      </c>
      <c r="T4">
        <v>1368</v>
      </c>
      <c r="U4">
        <v>0</v>
      </c>
    </row>
    <row r="5" spans="1:21" x14ac:dyDescent="0.25">
      <c r="A5" s="214">
        <v>45713.385416666664</v>
      </c>
      <c r="B5">
        <v>506.1300048828125</v>
      </c>
      <c r="C5">
        <v>1968100</v>
      </c>
      <c r="D5">
        <v>239.63999938964844</v>
      </c>
      <c r="E5">
        <v>3090300</v>
      </c>
      <c r="F5">
        <v>100.61000061035156</v>
      </c>
      <c r="G5">
        <v>1973000</v>
      </c>
      <c r="H5">
        <v>1365.8699951171875</v>
      </c>
      <c r="I5">
        <v>12643606</v>
      </c>
      <c r="J5">
        <v>1306.8599853515625</v>
      </c>
      <c r="K5">
        <v>37328300</v>
      </c>
      <c r="L5">
        <v>2174.89990234375</v>
      </c>
      <c r="M5">
        <v>37519827</v>
      </c>
      <c r="N5">
        <v>1365.699951171875</v>
      </c>
      <c r="O5">
        <v>3970</v>
      </c>
      <c r="P5">
        <v>1368</v>
      </c>
      <c r="Q5">
        <v>3</v>
      </c>
      <c r="R5">
        <v>1367.5</v>
      </c>
      <c r="S5">
        <v>3</v>
      </c>
      <c r="T5">
        <v>1368</v>
      </c>
      <c r="U5">
        <v>0</v>
      </c>
    </row>
    <row r="6" spans="1:21" x14ac:dyDescent="0.25">
      <c r="A6" s="214">
        <v>45713.388888888891</v>
      </c>
      <c r="B6">
        <v>506.8599853515625</v>
      </c>
      <c r="C6">
        <v>1224900</v>
      </c>
      <c r="D6">
        <v>240.02000427246094</v>
      </c>
      <c r="E6">
        <v>2121606</v>
      </c>
      <c r="F6">
        <v>100.59999847412109</v>
      </c>
      <c r="G6">
        <v>1497600</v>
      </c>
      <c r="H6">
        <v>1367.699951171875</v>
      </c>
      <c r="I6">
        <v>7872001</v>
      </c>
      <c r="J6">
        <v>1309.0899658203125</v>
      </c>
      <c r="K6">
        <v>28347700</v>
      </c>
      <c r="L6">
        <v>2181.340087890625</v>
      </c>
      <c r="M6">
        <v>27171216</v>
      </c>
      <c r="N6">
        <v>1365.800048828125</v>
      </c>
      <c r="O6">
        <v>2020</v>
      </c>
      <c r="P6">
        <v>1368</v>
      </c>
      <c r="Q6">
        <v>0</v>
      </c>
      <c r="R6">
        <v>1367</v>
      </c>
      <c r="S6">
        <v>29</v>
      </c>
      <c r="T6">
        <v>1368</v>
      </c>
      <c r="U6">
        <v>0</v>
      </c>
    </row>
    <row r="7" spans="1:21" x14ac:dyDescent="0.25">
      <c r="A7" s="214">
        <v>45713.392361111109</v>
      </c>
      <c r="B7">
        <v>506.02999877929688</v>
      </c>
      <c r="C7">
        <v>1228200</v>
      </c>
      <c r="D7">
        <v>239.64999389648438</v>
      </c>
      <c r="E7">
        <v>1996000</v>
      </c>
      <c r="F7">
        <v>100.59999847412109</v>
      </c>
      <c r="G7">
        <v>1304400</v>
      </c>
      <c r="H7">
        <v>1366.8199462890625</v>
      </c>
      <c r="I7">
        <v>8359600</v>
      </c>
      <c r="J7">
        <v>1307.5400390625</v>
      </c>
      <c r="K7">
        <v>27018700</v>
      </c>
      <c r="L7">
        <v>2179.449951171875</v>
      </c>
      <c r="M7">
        <v>26372013</v>
      </c>
      <c r="N7">
        <v>1365.5</v>
      </c>
      <c r="O7">
        <v>3634</v>
      </c>
      <c r="P7">
        <v>1368</v>
      </c>
      <c r="Q7">
        <v>0</v>
      </c>
      <c r="R7">
        <v>1367</v>
      </c>
      <c r="S7">
        <v>28</v>
      </c>
      <c r="T7">
        <v>1367.199951171875</v>
      </c>
      <c r="U7">
        <v>1</v>
      </c>
    </row>
    <row r="8" spans="1:21" x14ac:dyDescent="0.25">
      <c r="A8" s="214">
        <v>45713.395833333336</v>
      </c>
      <c r="B8">
        <v>505.26998901367188</v>
      </c>
      <c r="C8">
        <v>899200</v>
      </c>
      <c r="D8">
        <v>239.46000671386719</v>
      </c>
      <c r="E8">
        <v>1522400</v>
      </c>
      <c r="F8">
        <v>100.51999664306641</v>
      </c>
      <c r="G8">
        <v>1985200</v>
      </c>
      <c r="H8">
        <v>1366.7900390625</v>
      </c>
      <c r="I8">
        <v>11258702</v>
      </c>
      <c r="J8">
        <v>1306.7900390625</v>
      </c>
      <c r="K8">
        <v>25101500</v>
      </c>
      <c r="L8">
        <v>2179.179931640625</v>
      </c>
      <c r="M8">
        <v>22841915</v>
      </c>
      <c r="N8">
        <v>1365.800048828125</v>
      </c>
      <c r="O8">
        <v>2677</v>
      </c>
      <c r="P8">
        <v>1368</v>
      </c>
      <c r="Q8">
        <v>0</v>
      </c>
      <c r="R8">
        <v>1366.5</v>
      </c>
      <c r="S8">
        <v>11</v>
      </c>
      <c r="T8">
        <v>1367.199951171875</v>
      </c>
      <c r="U8">
        <v>0</v>
      </c>
    </row>
    <row r="9" spans="1:21" x14ac:dyDescent="0.25">
      <c r="A9" s="214">
        <v>45713.399305555555</v>
      </c>
      <c r="B9">
        <v>505.58999633789063</v>
      </c>
      <c r="C9">
        <v>884600</v>
      </c>
      <c r="D9">
        <v>239.52999877929688</v>
      </c>
      <c r="E9">
        <v>1808200</v>
      </c>
      <c r="F9">
        <v>100.48000335693359</v>
      </c>
      <c r="G9">
        <v>846900</v>
      </c>
      <c r="H9">
        <v>1366.7099609375</v>
      </c>
      <c r="I9">
        <v>7813801</v>
      </c>
      <c r="J9">
        <v>1306.699951171875</v>
      </c>
      <c r="K9">
        <v>19485200</v>
      </c>
      <c r="L9">
        <v>2178.760009765625</v>
      </c>
      <c r="M9">
        <v>18927149</v>
      </c>
      <c r="N9">
        <v>1365.800048828125</v>
      </c>
      <c r="O9">
        <v>1083</v>
      </c>
      <c r="P9">
        <v>1368</v>
      </c>
      <c r="Q9">
        <v>0</v>
      </c>
      <c r="R9">
        <v>1367</v>
      </c>
      <c r="S9">
        <v>1</v>
      </c>
      <c r="T9">
        <v>1367.199951171875</v>
      </c>
      <c r="U9">
        <v>0</v>
      </c>
    </row>
    <row r="10" spans="1:21" x14ac:dyDescent="0.25">
      <c r="A10" s="214">
        <v>45713.402777777781</v>
      </c>
      <c r="B10">
        <v>505.489990234375</v>
      </c>
      <c r="C10">
        <v>658500</v>
      </c>
      <c r="D10">
        <v>239.66000366210938</v>
      </c>
      <c r="E10">
        <v>1180800</v>
      </c>
      <c r="F10">
        <v>100.52999877929688</v>
      </c>
      <c r="G10">
        <v>1205048</v>
      </c>
      <c r="H10">
        <v>1367.260009765625</v>
      </c>
      <c r="I10">
        <v>9776000</v>
      </c>
      <c r="J10">
        <v>1307.68994140625</v>
      </c>
      <c r="K10">
        <v>22232000</v>
      </c>
      <c r="L10">
        <v>2179.340087890625</v>
      </c>
      <c r="M10">
        <v>19404593</v>
      </c>
      <c r="N10">
        <v>1366</v>
      </c>
      <c r="O10">
        <v>2267</v>
      </c>
      <c r="P10">
        <v>1367.5</v>
      </c>
      <c r="Q10">
        <v>1</v>
      </c>
      <c r="R10">
        <v>1367</v>
      </c>
      <c r="S10">
        <v>7</v>
      </c>
      <c r="T10">
        <v>1367.199951171875</v>
      </c>
      <c r="U10">
        <v>0</v>
      </c>
    </row>
    <row r="11" spans="1:21" x14ac:dyDescent="0.25">
      <c r="A11" s="214">
        <v>45713.40625</v>
      </c>
      <c r="B11">
        <v>505.54000854492188</v>
      </c>
      <c r="C11">
        <v>722200</v>
      </c>
      <c r="D11">
        <v>239.49000549316406</v>
      </c>
      <c r="E11">
        <v>1123100</v>
      </c>
      <c r="F11">
        <v>100.45999908447266</v>
      </c>
      <c r="G11">
        <v>1494954</v>
      </c>
      <c r="H11">
        <v>1367.68994140625</v>
      </c>
      <c r="I11">
        <v>7631801</v>
      </c>
      <c r="J11">
        <v>1308.6300048828125</v>
      </c>
      <c r="K11">
        <v>22192900</v>
      </c>
      <c r="L11">
        <v>2179.929931640625</v>
      </c>
      <c r="M11">
        <v>21503587</v>
      </c>
      <c r="N11">
        <v>1366.699951171875</v>
      </c>
      <c r="O11">
        <v>4040</v>
      </c>
      <c r="P11">
        <v>1367.5</v>
      </c>
      <c r="Q11">
        <v>0</v>
      </c>
      <c r="R11">
        <v>1366.5</v>
      </c>
      <c r="S11">
        <v>1</v>
      </c>
      <c r="T11">
        <v>1367.199951171875</v>
      </c>
      <c r="U11">
        <v>0</v>
      </c>
    </row>
    <row r="12" spans="1:21" x14ac:dyDescent="0.25">
      <c r="A12" s="214">
        <v>45713.409722222219</v>
      </c>
      <c r="B12">
        <v>505.57998657226563</v>
      </c>
      <c r="C12">
        <v>779500</v>
      </c>
      <c r="D12">
        <v>239.3699951171875</v>
      </c>
      <c r="E12">
        <v>1696500</v>
      </c>
      <c r="F12">
        <v>100.5</v>
      </c>
      <c r="G12">
        <v>1232000</v>
      </c>
      <c r="H12">
        <v>1367.06005859375</v>
      </c>
      <c r="I12">
        <v>5530200</v>
      </c>
      <c r="J12">
        <v>1307.9100341796875</v>
      </c>
      <c r="K12">
        <v>15200300</v>
      </c>
      <c r="L12">
        <v>2179.0400390625</v>
      </c>
      <c r="M12">
        <v>14611595</v>
      </c>
      <c r="N12">
        <v>1365.300048828125</v>
      </c>
      <c r="O12">
        <v>2783</v>
      </c>
      <c r="P12">
        <v>1367</v>
      </c>
      <c r="Q12">
        <v>1</v>
      </c>
      <c r="R12">
        <v>1366.5</v>
      </c>
      <c r="S12">
        <v>12</v>
      </c>
      <c r="T12">
        <v>1367.199951171875</v>
      </c>
      <c r="U12">
        <v>0</v>
      </c>
    </row>
    <row r="13" spans="1:21" x14ac:dyDescent="0.25">
      <c r="A13" s="214">
        <v>45713.413194444445</v>
      </c>
      <c r="B13">
        <v>504.6099853515625</v>
      </c>
      <c r="C13">
        <v>603000</v>
      </c>
      <c r="D13">
        <v>239.02999877929688</v>
      </c>
      <c r="E13">
        <v>1174100</v>
      </c>
      <c r="F13">
        <v>100.48000335693359</v>
      </c>
      <c r="G13">
        <v>1434100</v>
      </c>
      <c r="H13">
        <v>1366.72998046875</v>
      </c>
      <c r="I13">
        <v>4216800</v>
      </c>
      <c r="J13">
        <v>1307.7900390625</v>
      </c>
      <c r="K13">
        <v>16509400</v>
      </c>
      <c r="L13">
        <v>2178.510009765625</v>
      </c>
      <c r="M13">
        <v>15445742</v>
      </c>
      <c r="N13">
        <v>1364.800048828125</v>
      </c>
      <c r="O13">
        <v>3832</v>
      </c>
      <c r="P13">
        <v>1366.800048828125</v>
      </c>
      <c r="Q13">
        <v>28</v>
      </c>
      <c r="R13">
        <v>1366.0999755859375</v>
      </c>
      <c r="S13">
        <v>34</v>
      </c>
      <c r="T13">
        <v>1367.199951171875</v>
      </c>
      <c r="U13">
        <v>0</v>
      </c>
    </row>
    <row r="14" spans="1:21" x14ac:dyDescent="0.25">
      <c r="A14" s="214">
        <v>45713.416666666664</v>
      </c>
      <c r="B14">
        <v>505.16000366210938</v>
      </c>
      <c r="C14">
        <v>712300</v>
      </c>
      <c r="D14">
        <v>239.14999389648438</v>
      </c>
      <c r="E14">
        <v>1113700</v>
      </c>
      <c r="F14">
        <v>100.48999786376953</v>
      </c>
      <c r="G14">
        <v>1077700</v>
      </c>
      <c r="H14">
        <v>1366.1400146484375</v>
      </c>
      <c r="I14">
        <v>6183103</v>
      </c>
      <c r="J14">
        <v>1306.8499755859375</v>
      </c>
      <c r="K14">
        <v>18251000</v>
      </c>
      <c r="L14">
        <v>2177.550048828125</v>
      </c>
      <c r="M14">
        <v>17168687</v>
      </c>
      <c r="N14">
        <v>1363.5999755859375</v>
      </c>
      <c r="O14">
        <v>4778</v>
      </c>
      <c r="P14">
        <v>1366.0999755859375</v>
      </c>
      <c r="Q14">
        <v>2</v>
      </c>
      <c r="R14">
        <v>1365.4000244140625</v>
      </c>
      <c r="S14">
        <v>11</v>
      </c>
      <c r="T14">
        <v>1367.199951171875</v>
      </c>
      <c r="U14">
        <v>0</v>
      </c>
    </row>
    <row r="15" spans="1:21" x14ac:dyDescent="0.25">
      <c r="A15" s="214">
        <v>45713.420138888891</v>
      </c>
      <c r="B15">
        <v>504.73001098632813</v>
      </c>
      <c r="C15">
        <v>747700</v>
      </c>
      <c r="D15">
        <v>239.03999328613281</v>
      </c>
      <c r="E15">
        <v>1126900</v>
      </c>
      <c r="F15">
        <v>100.5</v>
      </c>
      <c r="G15">
        <v>717700</v>
      </c>
      <c r="H15">
        <v>1364.5999755859375</v>
      </c>
      <c r="I15">
        <v>4895801</v>
      </c>
      <c r="J15">
        <v>1305.8800048828125</v>
      </c>
      <c r="K15">
        <v>17505000</v>
      </c>
      <c r="L15">
        <v>2175.1298828125</v>
      </c>
      <c r="M15">
        <v>16229852</v>
      </c>
      <c r="N15">
        <v>1363.4000244140625</v>
      </c>
      <c r="O15">
        <v>2228</v>
      </c>
      <c r="P15">
        <v>1365.800048828125</v>
      </c>
      <c r="Q15">
        <v>1</v>
      </c>
      <c r="R15">
        <v>1364.5</v>
      </c>
      <c r="S15">
        <v>1</v>
      </c>
      <c r="T15">
        <v>1367.199951171875</v>
      </c>
      <c r="U15">
        <v>0</v>
      </c>
    </row>
    <row r="16" spans="1:21" x14ac:dyDescent="0.25">
      <c r="A16" s="214">
        <v>45713.423611111109</v>
      </c>
      <c r="B16">
        <v>504.30999755859375</v>
      </c>
      <c r="C16">
        <v>321400</v>
      </c>
      <c r="D16">
        <v>238.91000366210938</v>
      </c>
      <c r="E16">
        <v>592400</v>
      </c>
      <c r="F16">
        <v>100.44000244140625</v>
      </c>
      <c r="G16">
        <v>813700</v>
      </c>
      <c r="H16">
        <v>1364.800048828125</v>
      </c>
      <c r="I16">
        <v>4792401</v>
      </c>
      <c r="J16">
        <v>1305.75</v>
      </c>
      <c r="K16">
        <v>16399000</v>
      </c>
      <c r="L16">
        <v>2174.6201171875</v>
      </c>
      <c r="M16">
        <v>15272452</v>
      </c>
      <c r="N16">
        <v>1363.699951171875</v>
      </c>
      <c r="O16">
        <v>1392</v>
      </c>
      <c r="P16">
        <v>1366.4000244140625</v>
      </c>
      <c r="Q16">
        <v>3</v>
      </c>
      <c r="R16">
        <v>1365</v>
      </c>
      <c r="S16">
        <v>24</v>
      </c>
      <c r="T16">
        <v>1367.199951171875</v>
      </c>
      <c r="U16">
        <v>0</v>
      </c>
    </row>
    <row r="17" spans="1:21" x14ac:dyDescent="0.25">
      <c r="A17" s="214">
        <v>45713.427083333336</v>
      </c>
      <c r="B17">
        <v>504.17001342773438</v>
      </c>
      <c r="C17">
        <v>271300</v>
      </c>
      <c r="D17">
        <v>238.89999389648438</v>
      </c>
      <c r="E17">
        <v>736900</v>
      </c>
      <c r="F17">
        <v>100.38999938964844</v>
      </c>
      <c r="G17">
        <v>1225100</v>
      </c>
      <c r="H17">
        <v>1364.010009765625</v>
      </c>
      <c r="I17">
        <v>3284801</v>
      </c>
      <c r="J17">
        <v>1305.4100341796875</v>
      </c>
      <c r="K17">
        <v>11286300</v>
      </c>
      <c r="L17">
        <v>2173.8701171875</v>
      </c>
      <c r="M17">
        <v>10667288</v>
      </c>
      <c r="N17">
        <v>1363.300048828125</v>
      </c>
      <c r="O17">
        <v>1597</v>
      </c>
      <c r="P17">
        <v>1365.5999755859375</v>
      </c>
      <c r="Q17">
        <v>2</v>
      </c>
      <c r="R17">
        <v>1364.300048828125</v>
      </c>
      <c r="S17">
        <v>13</v>
      </c>
      <c r="T17">
        <v>1367.199951171875</v>
      </c>
      <c r="U17">
        <v>0</v>
      </c>
    </row>
    <row r="18" spans="1:21" x14ac:dyDescent="0.25">
      <c r="A18" s="214">
        <v>45713.430555555555</v>
      </c>
      <c r="B18">
        <v>504.02999877929688</v>
      </c>
      <c r="C18">
        <v>362000</v>
      </c>
      <c r="D18">
        <v>238.89999389648438</v>
      </c>
      <c r="E18">
        <v>6899656</v>
      </c>
      <c r="F18">
        <v>100.38999938964844</v>
      </c>
      <c r="G18">
        <v>802400</v>
      </c>
      <c r="H18">
        <v>1363.469970703125</v>
      </c>
      <c r="I18">
        <v>2798800</v>
      </c>
      <c r="J18">
        <v>1305.0799560546875</v>
      </c>
      <c r="K18">
        <v>12522300</v>
      </c>
      <c r="L18">
        <v>2173.580078125</v>
      </c>
      <c r="M18">
        <v>11845376</v>
      </c>
      <c r="N18">
        <v>1363</v>
      </c>
      <c r="O18">
        <v>2765</v>
      </c>
      <c r="P18">
        <v>1365.300048828125</v>
      </c>
      <c r="Q18">
        <v>5</v>
      </c>
      <c r="R18">
        <v>1364.300048828125</v>
      </c>
      <c r="S18">
        <v>0</v>
      </c>
      <c r="T18">
        <v>1367.199951171875</v>
      </c>
      <c r="U18">
        <v>0</v>
      </c>
    </row>
    <row r="19" spans="1:21" x14ac:dyDescent="0.25">
      <c r="A19" s="214">
        <v>45713.434027777781</v>
      </c>
      <c r="B19">
        <v>503.60000610351563</v>
      </c>
      <c r="C19">
        <v>560500</v>
      </c>
      <c r="D19">
        <v>238.75</v>
      </c>
      <c r="E19">
        <v>831400</v>
      </c>
      <c r="F19">
        <v>100.33999633789063</v>
      </c>
      <c r="G19">
        <v>805639</v>
      </c>
      <c r="H19">
        <v>1364.72998046875</v>
      </c>
      <c r="I19">
        <v>3292700</v>
      </c>
      <c r="J19">
        <v>1305.489990234375</v>
      </c>
      <c r="K19">
        <v>13050300</v>
      </c>
      <c r="L19">
        <v>2174.780029296875</v>
      </c>
      <c r="M19">
        <v>11880158</v>
      </c>
      <c r="N19">
        <v>1364.0999755859375</v>
      </c>
      <c r="O19">
        <v>2386</v>
      </c>
      <c r="P19">
        <v>1365.300048828125</v>
      </c>
      <c r="Q19">
        <v>0</v>
      </c>
      <c r="R19">
        <v>1364.300048828125</v>
      </c>
      <c r="S19">
        <v>0</v>
      </c>
      <c r="T19">
        <v>1367.199951171875</v>
      </c>
      <c r="U19">
        <v>0</v>
      </c>
    </row>
    <row r="20" spans="1:21" x14ac:dyDescent="0.25">
      <c r="A20" s="214">
        <v>45713.4375</v>
      </c>
      <c r="B20">
        <v>504.66000366210938</v>
      </c>
      <c r="C20">
        <v>380200</v>
      </c>
      <c r="D20">
        <v>238.92999267578125</v>
      </c>
      <c r="E20">
        <v>815300</v>
      </c>
      <c r="F20">
        <v>100.37999725341797</v>
      </c>
      <c r="G20">
        <v>4208900</v>
      </c>
      <c r="H20">
        <v>1364.6500244140625</v>
      </c>
      <c r="I20">
        <v>3030501</v>
      </c>
      <c r="J20">
        <v>1306.1700439453125</v>
      </c>
      <c r="K20">
        <v>19413400</v>
      </c>
      <c r="L20">
        <v>2175.969970703125</v>
      </c>
      <c r="M20">
        <v>19318775</v>
      </c>
      <c r="N20">
        <v>1364.5999755859375</v>
      </c>
      <c r="O20">
        <v>2594</v>
      </c>
      <c r="P20">
        <v>1366.800048828125</v>
      </c>
      <c r="Q20">
        <v>10</v>
      </c>
      <c r="R20">
        <v>1366</v>
      </c>
      <c r="S20">
        <v>1</v>
      </c>
      <c r="T20">
        <v>1368.699951171875</v>
      </c>
      <c r="U20">
        <v>1</v>
      </c>
    </row>
    <row r="21" spans="1:21" x14ac:dyDescent="0.25">
      <c r="A21" s="214">
        <v>45713.440972222219</v>
      </c>
      <c r="B21">
        <v>504.20999145507813</v>
      </c>
      <c r="C21">
        <v>1238900</v>
      </c>
      <c r="D21">
        <v>239.11000061035156</v>
      </c>
      <c r="E21">
        <v>1596000</v>
      </c>
      <c r="F21">
        <v>100.40000152587891</v>
      </c>
      <c r="G21">
        <v>1181400</v>
      </c>
      <c r="H21">
        <v>1364.8499755859375</v>
      </c>
      <c r="I21">
        <v>3201901</v>
      </c>
      <c r="J21">
        <v>1305.969970703125</v>
      </c>
      <c r="K21">
        <v>15561700</v>
      </c>
      <c r="L21">
        <v>2175.97998046875</v>
      </c>
      <c r="M21">
        <v>15892519</v>
      </c>
      <c r="N21">
        <v>1364.5</v>
      </c>
      <c r="O21">
        <v>1586</v>
      </c>
      <c r="P21">
        <v>1366.800048828125</v>
      </c>
      <c r="Q21">
        <v>0</v>
      </c>
      <c r="R21">
        <v>1365.699951171875</v>
      </c>
      <c r="S21">
        <v>4</v>
      </c>
      <c r="T21">
        <v>1368.699951171875</v>
      </c>
      <c r="U21">
        <v>0</v>
      </c>
    </row>
    <row r="22" spans="1:21" x14ac:dyDescent="0.25">
      <c r="A22" s="214">
        <v>45713.444444444445</v>
      </c>
      <c r="B22">
        <v>505.98001098632813</v>
      </c>
      <c r="C22">
        <v>779200</v>
      </c>
      <c r="D22">
        <v>239.22000122070313</v>
      </c>
      <c r="E22">
        <v>1248800</v>
      </c>
      <c r="F22">
        <v>100.38999938964844</v>
      </c>
      <c r="G22">
        <v>3239800</v>
      </c>
      <c r="H22">
        <v>1365.22998046875</v>
      </c>
      <c r="I22">
        <v>4326700</v>
      </c>
      <c r="J22">
        <v>1306.52001953125</v>
      </c>
      <c r="K22">
        <v>13601700</v>
      </c>
      <c r="L22">
        <v>2177.239990234375</v>
      </c>
      <c r="M22">
        <v>13868165</v>
      </c>
      <c r="N22">
        <v>1364.9000244140625</v>
      </c>
      <c r="O22">
        <v>1473</v>
      </c>
      <c r="P22">
        <v>1366.800048828125</v>
      </c>
      <c r="Q22">
        <v>0</v>
      </c>
      <c r="R22">
        <v>1365.699951171875</v>
      </c>
      <c r="S22">
        <v>19</v>
      </c>
      <c r="T22">
        <v>1367</v>
      </c>
      <c r="U22">
        <v>1</v>
      </c>
    </row>
    <row r="23" spans="1:21" x14ac:dyDescent="0.25">
      <c r="A23" s="214">
        <v>45713.447916666664</v>
      </c>
      <c r="B23">
        <v>506.42001342773438</v>
      </c>
      <c r="C23">
        <v>1105300</v>
      </c>
      <c r="D23">
        <v>239.3699951171875</v>
      </c>
      <c r="E23">
        <v>1574300</v>
      </c>
      <c r="F23">
        <v>100.25</v>
      </c>
      <c r="G23">
        <v>1565700</v>
      </c>
      <c r="H23">
        <v>1364.3199462890625</v>
      </c>
      <c r="I23">
        <v>3770901</v>
      </c>
      <c r="J23">
        <v>1306.0799560546875</v>
      </c>
      <c r="K23">
        <v>20976900</v>
      </c>
      <c r="L23">
        <v>2176.52001953125</v>
      </c>
      <c r="M23">
        <v>20703514</v>
      </c>
      <c r="N23">
        <v>1364.5</v>
      </c>
      <c r="O23">
        <v>1067</v>
      </c>
      <c r="P23">
        <v>1366.800048828125</v>
      </c>
      <c r="Q23">
        <v>0</v>
      </c>
      <c r="R23">
        <v>1365.300048828125</v>
      </c>
      <c r="S23">
        <v>8</v>
      </c>
      <c r="T23">
        <v>1367</v>
      </c>
      <c r="U23">
        <v>0</v>
      </c>
    </row>
    <row r="24" spans="1:21" x14ac:dyDescent="0.25">
      <c r="A24" s="214">
        <v>45713.451388888891</v>
      </c>
      <c r="B24">
        <v>505.67001342773438</v>
      </c>
      <c r="C24">
        <v>1476900</v>
      </c>
      <c r="D24">
        <v>239.30999755859375</v>
      </c>
      <c r="E24">
        <v>1977000</v>
      </c>
      <c r="F24">
        <v>100.19000244140625</v>
      </c>
      <c r="G24">
        <v>948000</v>
      </c>
      <c r="H24">
        <v>1364.8699951171875</v>
      </c>
      <c r="I24">
        <v>5016901</v>
      </c>
      <c r="J24">
        <v>1306.1300048828125</v>
      </c>
      <c r="K24">
        <v>17497400</v>
      </c>
      <c r="L24">
        <v>2176.9599609375</v>
      </c>
      <c r="M24">
        <v>18797824</v>
      </c>
      <c r="N24">
        <v>1365.0999755859375</v>
      </c>
      <c r="O24">
        <v>1693</v>
      </c>
      <c r="P24">
        <v>1366.800048828125</v>
      </c>
      <c r="Q24">
        <v>0</v>
      </c>
      <c r="R24">
        <v>1366.4000244140625</v>
      </c>
      <c r="S24">
        <v>13</v>
      </c>
      <c r="T24">
        <v>1367</v>
      </c>
      <c r="U24">
        <v>0</v>
      </c>
    </row>
    <row r="25" spans="1:21" x14ac:dyDescent="0.25">
      <c r="A25" s="214">
        <v>45713.454861111109</v>
      </c>
      <c r="B25">
        <v>505.05999755859375</v>
      </c>
      <c r="C25">
        <v>1865900</v>
      </c>
      <c r="D25">
        <v>239.21000671386719</v>
      </c>
      <c r="E25">
        <v>1261600</v>
      </c>
      <c r="F25">
        <v>100.19999694824219</v>
      </c>
      <c r="G25">
        <v>987888</v>
      </c>
      <c r="H25">
        <v>1364.780029296875</v>
      </c>
      <c r="I25">
        <v>5488000</v>
      </c>
      <c r="J25">
        <v>1306.1800537109375</v>
      </c>
      <c r="K25">
        <v>19896500</v>
      </c>
      <c r="L25">
        <v>2177.429931640625</v>
      </c>
      <c r="M25">
        <v>21105885</v>
      </c>
      <c r="N25">
        <v>1364.4000244140625</v>
      </c>
      <c r="O25">
        <v>2745</v>
      </c>
      <c r="P25">
        <v>1366.800048828125</v>
      </c>
      <c r="Q25">
        <v>0</v>
      </c>
      <c r="R25">
        <v>1366</v>
      </c>
      <c r="S25">
        <v>9</v>
      </c>
      <c r="T25">
        <v>1367</v>
      </c>
      <c r="U25">
        <v>0</v>
      </c>
    </row>
    <row r="26" spans="1:21" x14ac:dyDescent="0.25">
      <c r="A26" s="214">
        <v>45713.458333333336</v>
      </c>
      <c r="B26">
        <v>505.94000244140625</v>
      </c>
      <c r="C26">
        <v>1270300</v>
      </c>
      <c r="D26">
        <v>239.35000610351563</v>
      </c>
      <c r="E26">
        <v>2598600</v>
      </c>
      <c r="F26">
        <v>100.19000244140625</v>
      </c>
      <c r="G26">
        <v>2185400</v>
      </c>
      <c r="H26">
        <v>1363.8299560546875</v>
      </c>
      <c r="I26">
        <v>5599800</v>
      </c>
      <c r="J26">
        <v>1305.699951171875</v>
      </c>
      <c r="K26">
        <v>17626400</v>
      </c>
      <c r="L26">
        <v>2176.010009765625</v>
      </c>
      <c r="M26">
        <v>17900668</v>
      </c>
      <c r="N26">
        <v>1364</v>
      </c>
      <c r="O26">
        <v>2607</v>
      </c>
      <c r="P26">
        <v>1365.9000244140625</v>
      </c>
      <c r="Q26">
        <v>1</v>
      </c>
      <c r="R26">
        <v>1365.0999755859375</v>
      </c>
      <c r="S26">
        <v>8</v>
      </c>
      <c r="T26">
        <v>1367</v>
      </c>
      <c r="U26">
        <v>0</v>
      </c>
    </row>
    <row r="27" spans="1:21" x14ac:dyDescent="0.25">
      <c r="A27" s="214">
        <v>45713.461805555555</v>
      </c>
      <c r="B27">
        <v>504.91000366210938</v>
      </c>
      <c r="C27">
        <v>1172300</v>
      </c>
      <c r="D27">
        <v>239.1300048828125</v>
      </c>
      <c r="E27">
        <v>3312254</v>
      </c>
      <c r="F27">
        <v>100.08000183105469</v>
      </c>
      <c r="G27">
        <v>704500</v>
      </c>
      <c r="H27">
        <v>1363.530029296875</v>
      </c>
      <c r="I27">
        <v>4604800</v>
      </c>
      <c r="J27">
        <v>1305.0400390625</v>
      </c>
      <c r="K27">
        <v>13950000</v>
      </c>
      <c r="L27">
        <v>2175.1298828125</v>
      </c>
      <c r="M27">
        <v>14016757</v>
      </c>
      <c r="N27">
        <v>1363.9000244140625</v>
      </c>
      <c r="O27">
        <v>3173</v>
      </c>
      <c r="P27">
        <v>1365.9000244140625</v>
      </c>
      <c r="Q27">
        <v>0</v>
      </c>
      <c r="R27">
        <v>1364.5999755859375</v>
      </c>
      <c r="S27">
        <v>23</v>
      </c>
      <c r="T27">
        <v>1367</v>
      </c>
      <c r="U27">
        <v>0</v>
      </c>
    </row>
    <row r="28" spans="1:21" x14ac:dyDescent="0.25">
      <c r="A28" s="214">
        <v>45713.465277777781</v>
      </c>
      <c r="B28">
        <v>504.739990234375</v>
      </c>
      <c r="C28">
        <v>577600</v>
      </c>
      <c r="D28">
        <v>239.03999328613281</v>
      </c>
      <c r="E28">
        <v>884500</v>
      </c>
      <c r="F28">
        <v>100.08000183105469</v>
      </c>
      <c r="G28">
        <v>1207800</v>
      </c>
      <c r="H28">
        <v>1361.9200439453125</v>
      </c>
      <c r="I28">
        <v>4904703</v>
      </c>
      <c r="J28">
        <v>1304.1300048828125</v>
      </c>
      <c r="K28">
        <v>15001400</v>
      </c>
      <c r="L28">
        <v>2173.02001953125</v>
      </c>
      <c r="M28">
        <v>15011593</v>
      </c>
      <c r="N28">
        <v>1361.800048828125</v>
      </c>
      <c r="O28">
        <v>6078</v>
      </c>
      <c r="P28">
        <v>1364</v>
      </c>
      <c r="Q28">
        <v>5</v>
      </c>
      <c r="R28">
        <v>1363.5</v>
      </c>
      <c r="S28">
        <v>13</v>
      </c>
      <c r="T28">
        <v>1367</v>
      </c>
      <c r="U28">
        <v>0</v>
      </c>
    </row>
    <row r="29" spans="1:21" x14ac:dyDescent="0.25">
      <c r="A29" s="214">
        <v>45713.46875</v>
      </c>
      <c r="B29">
        <v>504.22000122070313</v>
      </c>
      <c r="C29">
        <v>451400</v>
      </c>
      <c r="D29">
        <v>238.88999938964844</v>
      </c>
      <c r="E29">
        <v>772300</v>
      </c>
      <c r="F29">
        <v>100.01999664306641</v>
      </c>
      <c r="G29">
        <v>1662200</v>
      </c>
      <c r="H29">
        <v>1361.1700439453125</v>
      </c>
      <c r="I29">
        <v>4664500</v>
      </c>
      <c r="J29">
        <v>1303.0899658203125</v>
      </c>
      <c r="K29">
        <v>15868100</v>
      </c>
      <c r="L29">
        <v>2171.409912109375</v>
      </c>
      <c r="M29">
        <v>14308470</v>
      </c>
      <c r="N29">
        <v>1361.4000244140625</v>
      </c>
      <c r="O29">
        <v>3109</v>
      </c>
      <c r="P29">
        <v>1364</v>
      </c>
      <c r="Q29">
        <v>0</v>
      </c>
      <c r="R29">
        <v>1362.4000244140625</v>
      </c>
      <c r="S29">
        <v>5</v>
      </c>
      <c r="T29">
        <v>1365.5</v>
      </c>
      <c r="U29">
        <v>1</v>
      </c>
    </row>
    <row r="30" spans="1:21" x14ac:dyDescent="0.25">
      <c r="A30" s="214">
        <v>45713.472222222219</v>
      </c>
      <c r="B30">
        <v>504.1400146484375</v>
      </c>
      <c r="C30">
        <v>697000</v>
      </c>
      <c r="D30">
        <v>238.78999328613281</v>
      </c>
      <c r="E30">
        <v>938000</v>
      </c>
      <c r="F30">
        <v>99.919998168945313</v>
      </c>
      <c r="G30">
        <v>1340600</v>
      </c>
      <c r="H30">
        <v>1360.68994140625</v>
      </c>
      <c r="I30">
        <v>4242102</v>
      </c>
      <c r="J30">
        <v>1302.300048828125</v>
      </c>
      <c r="K30">
        <v>13311800</v>
      </c>
      <c r="L30">
        <v>2170.300048828125</v>
      </c>
      <c r="M30">
        <v>12522272</v>
      </c>
      <c r="N30">
        <v>1362</v>
      </c>
      <c r="O30">
        <v>1669</v>
      </c>
      <c r="P30">
        <v>1364</v>
      </c>
      <c r="Q30">
        <v>0</v>
      </c>
      <c r="R30">
        <v>1363.9000244140625</v>
      </c>
      <c r="S30">
        <v>1</v>
      </c>
      <c r="T30">
        <v>1365.5</v>
      </c>
      <c r="U30">
        <v>0</v>
      </c>
    </row>
    <row r="31" spans="1:21" x14ac:dyDescent="0.25">
      <c r="A31" s="214">
        <v>45713.475694444445</v>
      </c>
      <c r="B31">
        <v>504.20999145507813</v>
      </c>
      <c r="C31">
        <v>244200</v>
      </c>
      <c r="D31">
        <v>238.80999755859375</v>
      </c>
      <c r="E31">
        <v>631800</v>
      </c>
      <c r="F31">
        <v>99.970001220703125</v>
      </c>
      <c r="G31">
        <v>671000</v>
      </c>
      <c r="H31">
        <v>1360.800048828125</v>
      </c>
      <c r="I31">
        <v>2249501</v>
      </c>
      <c r="J31">
        <v>1302.719970703125</v>
      </c>
      <c r="K31">
        <v>9626400</v>
      </c>
      <c r="L31">
        <v>2170.39990234375</v>
      </c>
      <c r="M31">
        <v>8903123</v>
      </c>
      <c r="N31">
        <v>1362</v>
      </c>
      <c r="O31">
        <v>3409</v>
      </c>
      <c r="P31">
        <v>1364.9000244140625</v>
      </c>
      <c r="Q31">
        <v>6</v>
      </c>
      <c r="R31">
        <v>1362.5999755859375</v>
      </c>
      <c r="S31">
        <v>1</v>
      </c>
      <c r="T31">
        <v>1365.5</v>
      </c>
      <c r="U31">
        <v>1</v>
      </c>
    </row>
    <row r="32" spans="1:21" x14ac:dyDescent="0.25">
      <c r="A32" s="214">
        <v>45713.541666666664</v>
      </c>
      <c r="B32">
        <v>503.29998779296875</v>
      </c>
      <c r="C32">
        <v>790700</v>
      </c>
      <c r="D32">
        <v>238.72999572753906</v>
      </c>
      <c r="E32">
        <v>1857900</v>
      </c>
      <c r="F32">
        <v>99.980003356933594</v>
      </c>
      <c r="G32">
        <v>2948300</v>
      </c>
      <c r="H32">
        <v>1360.18994140625</v>
      </c>
      <c r="I32">
        <v>6826408</v>
      </c>
      <c r="J32">
        <v>1302.22998046875</v>
      </c>
      <c r="K32">
        <v>22887900</v>
      </c>
      <c r="L32">
        <v>2169.5</v>
      </c>
      <c r="M32">
        <v>18699624</v>
      </c>
      <c r="N32">
        <v>1360.5999755859375</v>
      </c>
      <c r="O32">
        <v>3226</v>
      </c>
      <c r="P32">
        <v>1363.300048828125</v>
      </c>
      <c r="Q32">
        <v>6</v>
      </c>
      <c r="R32">
        <v>1362.5999755859375</v>
      </c>
      <c r="S32">
        <v>0</v>
      </c>
      <c r="T32">
        <v>1365.5</v>
      </c>
      <c r="U32">
        <v>0</v>
      </c>
    </row>
    <row r="33" spans="1:21" x14ac:dyDescent="0.25">
      <c r="A33" s="214">
        <v>45713.545138888891</v>
      </c>
      <c r="B33">
        <v>503.17999267578125</v>
      </c>
      <c r="C33">
        <v>578500</v>
      </c>
      <c r="D33">
        <v>238.64999389648438</v>
      </c>
      <c r="E33">
        <v>936300</v>
      </c>
      <c r="F33">
        <v>99.730003356933594</v>
      </c>
      <c r="G33">
        <v>1191800</v>
      </c>
      <c r="H33">
        <v>1359.0699462890625</v>
      </c>
      <c r="I33">
        <v>5031700</v>
      </c>
      <c r="J33">
        <v>1301.030029296875</v>
      </c>
      <c r="K33">
        <v>13203000</v>
      </c>
      <c r="L33">
        <v>2168.030029296875</v>
      </c>
      <c r="M33">
        <v>12249130</v>
      </c>
      <c r="N33">
        <v>1361</v>
      </c>
      <c r="O33">
        <v>2179</v>
      </c>
      <c r="P33">
        <v>1364.0999755859375</v>
      </c>
      <c r="Q33">
        <v>3</v>
      </c>
      <c r="R33">
        <v>1362.5999755859375</v>
      </c>
      <c r="S33">
        <v>0</v>
      </c>
      <c r="T33">
        <v>1365.5</v>
      </c>
      <c r="U33">
        <v>0</v>
      </c>
    </row>
    <row r="34" spans="1:21" x14ac:dyDescent="0.25">
      <c r="A34" s="214">
        <v>45713.548611111109</v>
      </c>
      <c r="B34">
        <v>503.32000732421875</v>
      </c>
      <c r="C34">
        <v>850300</v>
      </c>
      <c r="D34">
        <v>238.69000244140625</v>
      </c>
      <c r="E34">
        <v>1325800</v>
      </c>
      <c r="F34">
        <v>99.620002746582031</v>
      </c>
      <c r="G34">
        <v>1387800</v>
      </c>
      <c r="H34">
        <v>1359.2900390625</v>
      </c>
      <c r="I34">
        <v>6335400</v>
      </c>
      <c r="J34">
        <v>1301.449951171875</v>
      </c>
      <c r="K34">
        <v>15310200</v>
      </c>
      <c r="L34">
        <v>2168.8701171875</v>
      </c>
      <c r="M34">
        <v>14498378</v>
      </c>
      <c r="N34">
        <v>1361.199951171875</v>
      </c>
      <c r="O34">
        <v>3425</v>
      </c>
      <c r="P34">
        <v>1364.0999755859375</v>
      </c>
      <c r="Q34">
        <v>0</v>
      </c>
      <c r="R34">
        <v>1363.300048828125</v>
      </c>
      <c r="S34">
        <v>2</v>
      </c>
      <c r="T34">
        <v>1365.300048828125</v>
      </c>
      <c r="U34">
        <v>1</v>
      </c>
    </row>
    <row r="35" spans="1:21" x14ac:dyDescent="0.25">
      <c r="A35" s="214">
        <v>45713.552083333336</v>
      </c>
      <c r="B35">
        <v>504.30999755859375</v>
      </c>
      <c r="C35">
        <v>1164400</v>
      </c>
      <c r="D35">
        <v>238.89999389648438</v>
      </c>
      <c r="E35">
        <v>1175000</v>
      </c>
      <c r="F35">
        <v>99.660003662109375</v>
      </c>
      <c r="G35">
        <v>945400</v>
      </c>
      <c r="H35">
        <v>1361.31005859375</v>
      </c>
      <c r="I35">
        <v>4697700</v>
      </c>
      <c r="J35">
        <v>1303.550048828125</v>
      </c>
      <c r="K35">
        <v>15453900</v>
      </c>
      <c r="L35">
        <v>2171.4599609375</v>
      </c>
      <c r="M35">
        <v>14520996</v>
      </c>
      <c r="N35">
        <v>1362.5</v>
      </c>
      <c r="O35">
        <v>2520</v>
      </c>
      <c r="P35">
        <v>1364.0999755859375</v>
      </c>
      <c r="Q35">
        <v>0</v>
      </c>
      <c r="R35">
        <v>1363.9000244140625</v>
      </c>
      <c r="S35">
        <v>2</v>
      </c>
      <c r="T35">
        <v>1365.300048828125</v>
      </c>
      <c r="U35">
        <v>0</v>
      </c>
    </row>
    <row r="36" spans="1:21" x14ac:dyDescent="0.25">
      <c r="A36" s="214">
        <v>45713.555555555555</v>
      </c>
      <c r="B36">
        <v>504.8800048828125</v>
      </c>
      <c r="C36">
        <v>508300</v>
      </c>
      <c r="D36">
        <v>239.03999328613281</v>
      </c>
      <c r="E36">
        <v>1487400</v>
      </c>
      <c r="F36">
        <v>99.610000610351563</v>
      </c>
      <c r="G36">
        <v>2299000</v>
      </c>
      <c r="H36">
        <v>1360.5</v>
      </c>
      <c r="I36">
        <v>3768400</v>
      </c>
      <c r="J36">
        <v>1303.22998046875</v>
      </c>
      <c r="K36">
        <v>17850400</v>
      </c>
      <c r="L36">
        <v>2171.1298828125</v>
      </c>
      <c r="M36">
        <v>17201069</v>
      </c>
      <c r="N36">
        <v>1362.199951171875</v>
      </c>
      <c r="O36">
        <v>1992</v>
      </c>
      <c r="P36">
        <v>1364.0999755859375</v>
      </c>
      <c r="Q36">
        <v>0</v>
      </c>
      <c r="R36">
        <v>1363.0999755859375</v>
      </c>
      <c r="S36">
        <v>1</v>
      </c>
      <c r="T36">
        <v>1365.300048828125</v>
      </c>
      <c r="U36">
        <v>1</v>
      </c>
    </row>
    <row r="37" spans="1:21" x14ac:dyDescent="0.25">
      <c r="A37" s="214">
        <v>45713.559027777781</v>
      </c>
      <c r="B37">
        <v>504.41000366210938</v>
      </c>
      <c r="C37">
        <v>296100</v>
      </c>
      <c r="D37">
        <v>238.94000244140625</v>
      </c>
      <c r="E37">
        <v>772300</v>
      </c>
      <c r="F37">
        <v>99.699996948242188</v>
      </c>
      <c r="G37">
        <v>1806900</v>
      </c>
      <c r="H37">
        <v>1359.8599853515625</v>
      </c>
      <c r="I37">
        <v>3836200</v>
      </c>
      <c r="J37">
        <v>1302.4599609375</v>
      </c>
      <c r="K37">
        <v>14043800</v>
      </c>
      <c r="L37">
        <v>2170.139892578125</v>
      </c>
      <c r="M37">
        <v>12028081</v>
      </c>
      <c r="N37">
        <v>1362</v>
      </c>
      <c r="O37">
        <v>2250</v>
      </c>
      <c r="P37">
        <v>1364.4000244140625</v>
      </c>
      <c r="Q37">
        <v>1</v>
      </c>
      <c r="R37">
        <v>1363</v>
      </c>
      <c r="S37">
        <v>9</v>
      </c>
      <c r="T37">
        <v>1365.300048828125</v>
      </c>
      <c r="U37">
        <v>0</v>
      </c>
    </row>
    <row r="38" spans="1:21" x14ac:dyDescent="0.25">
      <c r="A38" s="214">
        <v>45713.5625</v>
      </c>
      <c r="B38">
        <v>503.89999389648438</v>
      </c>
      <c r="C38">
        <v>1389200</v>
      </c>
      <c r="D38">
        <v>238.74000549316406</v>
      </c>
      <c r="E38">
        <v>1602000</v>
      </c>
      <c r="F38">
        <v>99.680000305175781</v>
      </c>
      <c r="G38">
        <v>940775</v>
      </c>
      <c r="H38">
        <v>1360.3199462890625</v>
      </c>
      <c r="I38">
        <v>3785800</v>
      </c>
      <c r="J38">
        <v>1302</v>
      </c>
      <c r="K38">
        <v>11358900</v>
      </c>
      <c r="L38">
        <v>2170.070068359375</v>
      </c>
      <c r="M38">
        <v>11838228</v>
      </c>
      <c r="N38">
        <v>1361.300048828125</v>
      </c>
      <c r="O38">
        <v>2201</v>
      </c>
      <c r="P38">
        <v>1364.4000244140625</v>
      </c>
      <c r="Q38">
        <v>0</v>
      </c>
      <c r="R38">
        <v>1363</v>
      </c>
      <c r="S38">
        <v>8</v>
      </c>
      <c r="T38">
        <v>1363.5</v>
      </c>
      <c r="U38">
        <v>1</v>
      </c>
    </row>
    <row r="39" spans="1:21" x14ac:dyDescent="0.25">
      <c r="A39" s="214">
        <v>45713.565972222219</v>
      </c>
      <c r="B39">
        <v>503.20999145507813</v>
      </c>
      <c r="C39">
        <v>464200</v>
      </c>
      <c r="D39">
        <v>238.5</v>
      </c>
      <c r="E39">
        <v>1135500</v>
      </c>
      <c r="F39">
        <v>99.669998168945313</v>
      </c>
      <c r="G39">
        <v>1033303</v>
      </c>
      <c r="H39">
        <v>1359.02001953125</v>
      </c>
      <c r="I39">
        <v>5305400</v>
      </c>
      <c r="J39">
        <v>1301.719970703125</v>
      </c>
      <c r="K39">
        <v>17424600</v>
      </c>
      <c r="L39">
        <v>2168.52001953125</v>
      </c>
      <c r="M39">
        <v>16445925</v>
      </c>
      <c r="N39">
        <v>1361.4000244140625</v>
      </c>
      <c r="O39">
        <v>1829</v>
      </c>
      <c r="P39">
        <v>1364</v>
      </c>
      <c r="Q39">
        <v>2</v>
      </c>
      <c r="R39">
        <v>1362.5999755859375</v>
      </c>
      <c r="S39">
        <v>7</v>
      </c>
      <c r="T39">
        <v>1363.5</v>
      </c>
      <c r="U39">
        <v>0</v>
      </c>
    </row>
    <row r="40" spans="1:21" x14ac:dyDescent="0.25">
      <c r="A40" s="214">
        <v>45713.569444444445</v>
      </c>
      <c r="B40">
        <v>503.3900146484375</v>
      </c>
      <c r="C40">
        <v>999900</v>
      </c>
      <c r="D40">
        <v>238.58000183105469</v>
      </c>
      <c r="E40">
        <v>1573200</v>
      </c>
      <c r="F40">
        <v>99.669998168945313</v>
      </c>
      <c r="G40">
        <v>850370</v>
      </c>
      <c r="H40">
        <v>1359.06005859375</v>
      </c>
      <c r="I40">
        <v>4406602</v>
      </c>
      <c r="J40">
        <v>1301.3800048828125</v>
      </c>
      <c r="K40">
        <v>17910600</v>
      </c>
      <c r="L40">
        <v>2168.35009765625</v>
      </c>
      <c r="M40">
        <v>15475750</v>
      </c>
      <c r="N40">
        <v>1362.199951171875</v>
      </c>
      <c r="O40">
        <v>3036</v>
      </c>
      <c r="P40">
        <v>1364</v>
      </c>
      <c r="Q40">
        <v>0</v>
      </c>
      <c r="R40">
        <v>1363</v>
      </c>
      <c r="S40">
        <v>7</v>
      </c>
      <c r="T40">
        <v>1363.5</v>
      </c>
      <c r="U40">
        <v>0</v>
      </c>
    </row>
    <row r="41" spans="1:21" x14ac:dyDescent="0.25">
      <c r="A41" s="214">
        <v>45713.572916666664</v>
      </c>
      <c r="B41">
        <v>503.42999267578125</v>
      </c>
      <c r="C41">
        <v>1069400</v>
      </c>
      <c r="D41">
        <v>238.41999816894531</v>
      </c>
      <c r="E41">
        <v>1320100</v>
      </c>
      <c r="F41">
        <v>99.730003356933594</v>
      </c>
      <c r="G41">
        <v>1949788</v>
      </c>
      <c r="H41">
        <v>1360.0400390625</v>
      </c>
      <c r="I41">
        <v>4489401</v>
      </c>
      <c r="J41">
        <v>1301.5</v>
      </c>
      <c r="K41">
        <v>13720000</v>
      </c>
      <c r="L41">
        <v>2168.860107421875</v>
      </c>
      <c r="M41">
        <v>11484852</v>
      </c>
      <c r="N41">
        <v>1362.5</v>
      </c>
      <c r="O41">
        <v>3753</v>
      </c>
      <c r="P41">
        <v>1364</v>
      </c>
      <c r="Q41">
        <v>0</v>
      </c>
      <c r="R41">
        <v>1364.199951171875</v>
      </c>
      <c r="S41">
        <v>3</v>
      </c>
      <c r="T41">
        <v>1364.300048828125</v>
      </c>
      <c r="U41">
        <v>1</v>
      </c>
    </row>
    <row r="42" spans="1:21" x14ac:dyDescent="0.25">
      <c r="A42" s="214">
        <v>45713.576388888891</v>
      </c>
      <c r="B42">
        <v>503.30999755859375</v>
      </c>
      <c r="C42">
        <v>452500</v>
      </c>
      <c r="D42">
        <v>238.38999938964844</v>
      </c>
      <c r="E42">
        <v>696200</v>
      </c>
      <c r="F42">
        <v>99.75</v>
      </c>
      <c r="G42">
        <v>1052544</v>
      </c>
      <c r="H42">
        <v>1360.1099853515625</v>
      </c>
      <c r="I42">
        <v>6032800</v>
      </c>
      <c r="J42">
        <v>1301.93994140625</v>
      </c>
      <c r="K42">
        <v>16449000</v>
      </c>
      <c r="L42">
        <v>2169.81005859375</v>
      </c>
      <c r="M42">
        <v>14754495</v>
      </c>
      <c r="N42">
        <v>1362.5999755859375</v>
      </c>
      <c r="O42">
        <v>3210</v>
      </c>
      <c r="P42">
        <v>1364</v>
      </c>
      <c r="Q42">
        <v>0</v>
      </c>
      <c r="R42">
        <v>1363</v>
      </c>
      <c r="S42">
        <v>2</v>
      </c>
      <c r="T42">
        <v>1364.300048828125</v>
      </c>
      <c r="U42">
        <v>0</v>
      </c>
    </row>
    <row r="43" spans="1:21" x14ac:dyDescent="0.25">
      <c r="A43" s="214">
        <v>45713.579861111109</v>
      </c>
      <c r="B43">
        <v>503.64999389648438</v>
      </c>
      <c r="C43">
        <v>636000</v>
      </c>
      <c r="D43">
        <v>238.17999267578125</v>
      </c>
      <c r="E43">
        <v>1523300</v>
      </c>
      <c r="F43">
        <v>99.830001831054688</v>
      </c>
      <c r="G43">
        <v>1196458</v>
      </c>
      <c r="H43">
        <v>1360.5799560546875</v>
      </c>
      <c r="I43">
        <v>5714700</v>
      </c>
      <c r="J43">
        <v>1302.1400146484375</v>
      </c>
      <c r="K43">
        <v>15999000</v>
      </c>
      <c r="L43">
        <v>2170.340087890625</v>
      </c>
      <c r="M43">
        <v>14653483</v>
      </c>
      <c r="N43">
        <v>1361.9000244140625</v>
      </c>
      <c r="O43">
        <v>6069</v>
      </c>
      <c r="P43">
        <v>1363</v>
      </c>
      <c r="Q43">
        <v>2</v>
      </c>
      <c r="R43">
        <v>1363</v>
      </c>
      <c r="S43">
        <v>23</v>
      </c>
      <c r="T43">
        <v>1363.300048828125</v>
      </c>
      <c r="U43">
        <v>1</v>
      </c>
    </row>
    <row r="44" spans="1:21" x14ac:dyDescent="0.25">
      <c r="A44" s="214">
        <v>45713.583333333336</v>
      </c>
      <c r="B44">
        <v>502.08999633789063</v>
      </c>
      <c r="C44">
        <v>1051600</v>
      </c>
      <c r="D44">
        <v>238.10000610351563</v>
      </c>
      <c r="E44">
        <v>1755100</v>
      </c>
      <c r="F44">
        <v>99.930000305175781</v>
      </c>
      <c r="G44">
        <v>1091800</v>
      </c>
      <c r="H44">
        <v>1359.5</v>
      </c>
      <c r="I44">
        <v>6161500</v>
      </c>
      <c r="J44">
        <v>1301.3699951171875</v>
      </c>
      <c r="K44">
        <v>20959100</v>
      </c>
      <c r="L44">
        <v>2168.469970703125</v>
      </c>
      <c r="M44">
        <v>20728695</v>
      </c>
      <c r="N44">
        <v>1360.199951171875</v>
      </c>
      <c r="O44">
        <v>5199</v>
      </c>
      <c r="P44">
        <v>1363</v>
      </c>
      <c r="Q44">
        <v>0</v>
      </c>
      <c r="R44">
        <v>1361.5</v>
      </c>
      <c r="S44">
        <v>22</v>
      </c>
      <c r="T44">
        <v>1363.300048828125</v>
      </c>
      <c r="U44">
        <v>0</v>
      </c>
    </row>
    <row r="45" spans="1:21" x14ac:dyDescent="0.25">
      <c r="A45" s="214">
        <v>45713.586805555555</v>
      </c>
      <c r="B45">
        <v>502.14999389648438</v>
      </c>
      <c r="C45">
        <v>964400</v>
      </c>
      <c r="D45">
        <v>238.11000061035156</v>
      </c>
      <c r="E45">
        <v>2975300</v>
      </c>
      <c r="F45">
        <v>99.849998474121094</v>
      </c>
      <c r="G45">
        <v>1738700</v>
      </c>
      <c r="H45">
        <v>1359.530029296875</v>
      </c>
      <c r="I45">
        <v>4442000</v>
      </c>
      <c r="J45">
        <v>1300.9000244140625</v>
      </c>
      <c r="K45">
        <v>14044700</v>
      </c>
      <c r="L45">
        <v>2167.889892578125</v>
      </c>
      <c r="M45">
        <v>14873593</v>
      </c>
      <c r="N45">
        <v>1359.5999755859375</v>
      </c>
      <c r="O45">
        <v>3260</v>
      </c>
      <c r="P45">
        <v>1362.9000244140625</v>
      </c>
      <c r="Q45">
        <v>4</v>
      </c>
      <c r="R45">
        <v>1361.800048828125</v>
      </c>
      <c r="S45">
        <v>4</v>
      </c>
      <c r="T45">
        <v>1363.300048828125</v>
      </c>
      <c r="U45">
        <v>0</v>
      </c>
    </row>
    <row r="46" spans="1:21" x14ac:dyDescent="0.25">
      <c r="A46" s="214">
        <v>45713.590277777781</v>
      </c>
      <c r="B46">
        <v>502.45001220703125</v>
      </c>
      <c r="C46">
        <v>915100</v>
      </c>
      <c r="D46">
        <v>238.17999267578125</v>
      </c>
      <c r="E46">
        <v>1602300</v>
      </c>
      <c r="F46">
        <v>99.730003356933594</v>
      </c>
      <c r="G46">
        <v>1407000</v>
      </c>
      <c r="H46">
        <v>1358.300048828125</v>
      </c>
      <c r="I46">
        <v>8786000</v>
      </c>
      <c r="J46">
        <v>1300.06005859375</v>
      </c>
      <c r="K46">
        <v>23823100</v>
      </c>
      <c r="L46">
        <v>2166.239990234375</v>
      </c>
      <c r="M46">
        <v>22725388</v>
      </c>
      <c r="N46">
        <v>1360</v>
      </c>
      <c r="O46">
        <v>6635</v>
      </c>
      <c r="P46">
        <v>1363.699951171875</v>
      </c>
      <c r="Q46">
        <v>2</v>
      </c>
      <c r="R46">
        <v>1361.699951171875</v>
      </c>
      <c r="S46">
        <v>44</v>
      </c>
      <c r="T46">
        <v>1361</v>
      </c>
      <c r="U46">
        <v>1</v>
      </c>
    </row>
    <row r="47" spans="1:21" x14ac:dyDescent="0.25">
      <c r="A47" s="214">
        <v>45713.59375</v>
      </c>
      <c r="B47">
        <v>500.67999267578125</v>
      </c>
      <c r="C47">
        <v>1632400</v>
      </c>
      <c r="D47">
        <v>237.77000427246094</v>
      </c>
      <c r="E47">
        <v>2619200</v>
      </c>
      <c r="F47">
        <v>99.669998168945313</v>
      </c>
      <c r="G47">
        <v>1465400</v>
      </c>
      <c r="H47">
        <v>1357.1500244140625</v>
      </c>
      <c r="I47">
        <v>8755300</v>
      </c>
      <c r="J47">
        <v>1299.1400146484375</v>
      </c>
      <c r="K47">
        <v>26978200</v>
      </c>
      <c r="L47">
        <v>2164.389892578125</v>
      </c>
      <c r="M47">
        <v>25061001</v>
      </c>
      <c r="N47">
        <v>1358.4000244140625</v>
      </c>
      <c r="O47">
        <v>6708</v>
      </c>
      <c r="P47">
        <v>1363</v>
      </c>
      <c r="Q47">
        <v>7</v>
      </c>
      <c r="R47">
        <v>1360.5999755859375</v>
      </c>
      <c r="S47">
        <v>2</v>
      </c>
      <c r="T47">
        <v>1361</v>
      </c>
      <c r="U47">
        <v>0</v>
      </c>
    </row>
    <row r="48" spans="1:21" x14ac:dyDescent="0.25">
      <c r="A48" s="214">
        <v>45713.597222222219</v>
      </c>
      <c r="B48">
        <v>500.92999267578125</v>
      </c>
      <c r="C48">
        <v>1106000</v>
      </c>
      <c r="D48">
        <v>237.82000732421875</v>
      </c>
      <c r="E48">
        <v>1578400</v>
      </c>
      <c r="F48">
        <v>99.639999389648438</v>
      </c>
      <c r="G48">
        <v>1826500</v>
      </c>
      <c r="H48">
        <v>1358.449951171875</v>
      </c>
      <c r="I48">
        <v>10053800</v>
      </c>
      <c r="J48">
        <v>1300.1300048828125</v>
      </c>
      <c r="K48">
        <v>27867400</v>
      </c>
      <c r="L48">
        <v>2166.179931640625</v>
      </c>
      <c r="M48">
        <v>26105691</v>
      </c>
      <c r="N48">
        <v>1360.300048828125</v>
      </c>
      <c r="O48">
        <v>7025</v>
      </c>
      <c r="P48">
        <v>1364.4000244140625</v>
      </c>
      <c r="Q48">
        <v>1</v>
      </c>
      <c r="R48">
        <v>1362.699951171875</v>
      </c>
      <c r="S48">
        <v>11</v>
      </c>
      <c r="T48">
        <v>1361</v>
      </c>
      <c r="U48">
        <v>0</v>
      </c>
    </row>
    <row r="49" spans="1:21" x14ac:dyDescent="0.25">
      <c r="A49" s="214">
        <v>45713.600694444445</v>
      </c>
      <c r="B49">
        <v>502.92999267578125</v>
      </c>
      <c r="C49">
        <v>1735200</v>
      </c>
      <c r="D49">
        <v>238.36000061035156</v>
      </c>
      <c r="E49">
        <v>2693800</v>
      </c>
      <c r="F49">
        <v>99.660003662109375</v>
      </c>
      <c r="G49">
        <v>1793800</v>
      </c>
      <c r="H49">
        <v>1361.489990234375</v>
      </c>
      <c r="I49">
        <v>12844001</v>
      </c>
      <c r="J49">
        <v>1303.300048828125</v>
      </c>
      <c r="K49">
        <v>31080326</v>
      </c>
      <c r="L49">
        <v>2171.340087890625</v>
      </c>
      <c r="M49">
        <v>29973038</v>
      </c>
      <c r="N49">
        <v>1361</v>
      </c>
      <c r="O49">
        <v>4896</v>
      </c>
      <c r="P49">
        <v>1364</v>
      </c>
      <c r="Q49">
        <v>2</v>
      </c>
      <c r="R49">
        <v>1363</v>
      </c>
      <c r="S49">
        <v>12</v>
      </c>
      <c r="T49">
        <v>1361</v>
      </c>
      <c r="U49">
        <v>0</v>
      </c>
    </row>
    <row r="50" spans="1:21" x14ac:dyDescent="0.25">
      <c r="A50" s="214">
        <v>45713.604166666664</v>
      </c>
      <c r="B50">
        <v>503.54000854492188</v>
      </c>
      <c r="C50">
        <v>6000</v>
      </c>
      <c r="D50">
        <v>238.53999328613281</v>
      </c>
      <c r="E50">
        <v>8200</v>
      </c>
      <c r="F50">
        <v>99.870002746582031</v>
      </c>
      <c r="G50">
        <v>2359900</v>
      </c>
      <c r="H50">
        <v>1361.97998046875</v>
      </c>
      <c r="I50">
        <v>336200</v>
      </c>
      <c r="J50">
        <v>1304.219970703125</v>
      </c>
      <c r="K50">
        <v>3424000</v>
      </c>
      <c r="L50">
        <v>2172.5</v>
      </c>
      <c r="M50">
        <v>943000</v>
      </c>
      <c r="N50">
        <v>1362</v>
      </c>
      <c r="O50">
        <v>180</v>
      </c>
      <c r="P50">
        <v>1364</v>
      </c>
      <c r="Q50">
        <v>0</v>
      </c>
      <c r="R50">
        <v>1363</v>
      </c>
      <c r="S50">
        <v>0</v>
      </c>
      <c r="T50">
        <v>1361</v>
      </c>
      <c r="U50">
        <v>0</v>
      </c>
    </row>
    <row r="51" spans="1:21" x14ac:dyDescent="0.25">
      <c r="A51" s="214">
        <v>45713.607638888891</v>
      </c>
      <c r="B51">
        <v>503.54000854492188</v>
      </c>
      <c r="C51">
        <v>0</v>
      </c>
      <c r="D51">
        <v>238.53999328613281</v>
      </c>
      <c r="E51">
        <v>0</v>
      </c>
      <c r="F51">
        <v>99.879997253417969</v>
      </c>
      <c r="G51">
        <v>1616000</v>
      </c>
      <c r="H51">
        <v>1362.0999755859375</v>
      </c>
      <c r="I51">
        <v>4450000</v>
      </c>
      <c r="J51">
        <v>1304.1800537109375</v>
      </c>
      <c r="K51">
        <v>7732500</v>
      </c>
      <c r="L51">
        <v>2172.5</v>
      </c>
      <c r="M51">
        <v>6572500</v>
      </c>
      <c r="N51">
        <v>1362</v>
      </c>
      <c r="O51">
        <v>0</v>
      </c>
      <c r="P51">
        <v>1364</v>
      </c>
      <c r="Q51">
        <v>0</v>
      </c>
      <c r="R51">
        <v>1363</v>
      </c>
      <c r="S51">
        <v>0</v>
      </c>
      <c r="T51">
        <v>1361</v>
      </c>
      <c r="U51">
        <v>0</v>
      </c>
    </row>
    <row r="52" spans="1:21" x14ac:dyDescent="0.25">
      <c r="A52" s="214">
        <v>45713.611111111109</v>
      </c>
      <c r="B52">
        <v>503.54000854492188</v>
      </c>
      <c r="C52">
        <v>0</v>
      </c>
      <c r="D52">
        <v>238.53999328613281</v>
      </c>
      <c r="E52">
        <v>0</v>
      </c>
      <c r="F52">
        <v>99.900001525878906</v>
      </c>
      <c r="G52">
        <v>839700</v>
      </c>
      <c r="H52">
        <v>1358.8900146484375</v>
      </c>
      <c r="I52">
        <v>12100</v>
      </c>
      <c r="J52">
        <v>1304.1800537109375</v>
      </c>
      <c r="K52">
        <v>6350000</v>
      </c>
      <c r="L52">
        <v>2172.5</v>
      </c>
      <c r="M52">
        <v>5512110</v>
      </c>
      <c r="N52">
        <v>1362</v>
      </c>
      <c r="O52">
        <v>0</v>
      </c>
      <c r="P52">
        <v>1364</v>
      </c>
      <c r="Q52">
        <v>0</v>
      </c>
      <c r="R52">
        <v>1363</v>
      </c>
      <c r="S52">
        <v>0</v>
      </c>
      <c r="T52">
        <v>1361</v>
      </c>
      <c r="U52">
        <v>0</v>
      </c>
    </row>
    <row r="53" spans="1:21" x14ac:dyDescent="0.25">
      <c r="A53" s="214">
        <v>45713.614583333336</v>
      </c>
      <c r="B53">
        <v>503.22000122070313</v>
      </c>
      <c r="C53">
        <v>1826700</v>
      </c>
      <c r="D53">
        <v>238.49000549316406</v>
      </c>
      <c r="E53">
        <v>3036500</v>
      </c>
      <c r="F53">
        <v>99.900001525878906</v>
      </c>
      <c r="G53">
        <v>930500</v>
      </c>
      <c r="H53">
        <v>1360.56005859375</v>
      </c>
      <c r="I53">
        <v>17281400</v>
      </c>
      <c r="J53">
        <v>1303.1600341796875</v>
      </c>
      <c r="K53">
        <v>37356500</v>
      </c>
      <c r="L53">
        <v>2170.5400390625</v>
      </c>
      <c r="M53">
        <v>38694200</v>
      </c>
      <c r="N53">
        <v>1359.800048828125</v>
      </c>
      <c r="O53">
        <v>4885</v>
      </c>
      <c r="P53">
        <v>1362.199951171875</v>
      </c>
      <c r="Q53">
        <v>3</v>
      </c>
      <c r="R53">
        <v>1362</v>
      </c>
      <c r="S53">
        <v>3</v>
      </c>
      <c r="T53">
        <v>1361</v>
      </c>
      <c r="U53">
        <v>0</v>
      </c>
    </row>
    <row r="54" spans="1:21" x14ac:dyDescent="0.25">
      <c r="A54" s="214">
        <v>45713.618055555555</v>
      </c>
      <c r="B54">
        <v>503.22000122070313</v>
      </c>
      <c r="C54">
        <v>0</v>
      </c>
      <c r="D54">
        <v>238.49000549316406</v>
      </c>
      <c r="E54">
        <v>0</v>
      </c>
      <c r="F54">
        <v>100.01999664306641</v>
      </c>
      <c r="G54">
        <v>2217400</v>
      </c>
      <c r="H54">
        <v>1360.56005859375</v>
      </c>
      <c r="I54">
        <v>618000</v>
      </c>
      <c r="J54">
        <v>1303.1600341796875</v>
      </c>
      <c r="K54">
        <v>1864800</v>
      </c>
      <c r="L54">
        <v>2170.489990234375</v>
      </c>
      <c r="M54">
        <v>884000</v>
      </c>
      <c r="N54">
        <v>1359.800048828125</v>
      </c>
      <c r="O54">
        <v>0</v>
      </c>
      <c r="P54">
        <v>1362.199951171875</v>
      </c>
      <c r="Q54">
        <v>0</v>
      </c>
      <c r="R54">
        <v>1362</v>
      </c>
      <c r="S54">
        <v>0</v>
      </c>
      <c r="T54">
        <v>1361</v>
      </c>
      <c r="U54">
        <v>0</v>
      </c>
    </row>
    <row r="55" spans="1:21" x14ac:dyDescent="0.25">
      <c r="A55" s="214">
        <v>45713.621527777781</v>
      </c>
      <c r="B55">
        <v>502.32998657226563</v>
      </c>
      <c r="C55">
        <v>3900</v>
      </c>
      <c r="D55">
        <v>238.30999755859375</v>
      </c>
      <c r="E55">
        <v>4000</v>
      </c>
      <c r="F55">
        <v>99.970001220703125</v>
      </c>
      <c r="G55">
        <v>1704600</v>
      </c>
      <c r="H55">
        <v>1360.56005859375</v>
      </c>
      <c r="I55">
        <v>0</v>
      </c>
      <c r="J55">
        <v>1303.1600341796875</v>
      </c>
      <c r="K55">
        <v>0</v>
      </c>
      <c r="L55">
        <v>2170.489990234375</v>
      </c>
      <c r="M55">
        <v>3900</v>
      </c>
      <c r="N55">
        <v>1359.800048828125</v>
      </c>
      <c r="O55">
        <v>0</v>
      </c>
      <c r="P55">
        <v>1362.199951171875</v>
      </c>
      <c r="Q55">
        <v>0</v>
      </c>
      <c r="R55">
        <v>1362</v>
      </c>
      <c r="S55">
        <v>0</v>
      </c>
      <c r="T55">
        <v>1361</v>
      </c>
      <c r="U5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AB9C-B756-4827-B443-D2237FF0596E}">
  <sheetPr>
    <pageSetUpPr fitToPage="1"/>
  </sheetPr>
  <dimension ref="B2:Q41"/>
  <sheetViews>
    <sheetView showGridLines="0" view="pageBreakPreview" topLeftCell="A6" zoomScaleNormal="85" zoomScaleSheetLayoutView="100" workbookViewId="0">
      <selection activeCell="E7" sqref="E7"/>
    </sheetView>
  </sheetViews>
  <sheetFormatPr defaultColWidth="8.85546875" defaultRowHeight="15.75" x14ac:dyDescent="0.25"/>
  <cols>
    <col min="1" max="1" width="8.85546875" style="4"/>
    <col min="2" max="3" width="22.28515625" style="4" customWidth="1"/>
    <col min="4" max="4" width="7.28515625" style="4" customWidth="1"/>
    <col min="5" max="8" width="22.28515625" style="4" customWidth="1"/>
    <col min="9" max="10" width="8.85546875" style="4" customWidth="1"/>
    <col min="11" max="11" width="47.5703125" style="4" bestFit="1" customWidth="1"/>
    <col min="12" max="12" width="16.5703125" style="4" bestFit="1" customWidth="1"/>
    <col min="13" max="13" width="17.140625" style="4" bestFit="1" customWidth="1"/>
    <col min="14" max="14" width="16.28515625" style="4" bestFit="1" customWidth="1"/>
    <col min="15" max="16" width="8.85546875" style="4"/>
    <col min="17" max="17" width="41.7109375" style="4" customWidth="1"/>
    <col min="18" max="16384" width="8.85546875" style="4"/>
  </cols>
  <sheetData>
    <row r="2" spans="2:9" s="26" customFormat="1" ht="60" customHeight="1" x14ac:dyDescent="0.25">
      <c r="B2" s="160" t="s">
        <v>27</v>
      </c>
      <c r="C2" s="160"/>
      <c r="D2" s="160"/>
      <c r="E2" s="160"/>
      <c r="F2" s="160"/>
      <c r="G2" s="160"/>
      <c r="H2" s="160"/>
      <c r="I2" s="5"/>
    </row>
    <row r="3" spans="2:9" s="15" customFormat="1" ht="19.5" thickBot="1" x14ac:dyDescent="0.3">
      <c r="B3" s="186" t="s">
        <v>155</v>
      </c>
      <c r="C3" s="186"/>
      <c r="D3" s="186"/>
      <c r="E3" s="186"/>
      <c r="F3" s="186"/>
      <c r="G3" s="186"/>
      <c r="H3" s="186"/>
    </row>
    <row r="4" spans="2:9" s="15" customFormat="1" ht="16.5" thickTop="1" x14ac:dyDescent="0.25"/>
    <row r="5" spans="2:9" s="9" customFormat="1" ht="18.75" x14ac:dyDescent="0.25">
      <c r="B5" s="161" t="s">
        <v>1</v>
      </c>
      <c r="C5" s="161"/>
      <c r="D5" s="161"/>
      <c r="E5" s="162" t="s">
        <v>3</v>
      </c>
      <c r="F5" s="162"/>
      <c r="G5" s="162" t="s">
        <v>4</v>
      </c>
      <c r="H5" s="162"/>
      <c r="I5" s="20"/>
    </row>
    <row r="6" spans="2:9" s="11" customFormat="1" x14ac:dyDescent="0.25">
      <c r="B6" s="163" t="s">
        <v>2</v>
      </c>
      <c r="C6" s="163"/>
      <c r="D6" s="163"/>
      <c r="E6" s="164">
        <f>data_7!$B$3</f>
        <v>45715</v>
      </c>
      <c r="F6" s="164"/>
      <c r="G6" s="165" t="s">
        <v>144</v>
      </c>
      <c r="H6" s="165"/>
      <c r="I6" s="21"/>
    </row>
    <row r="7" spans="2:9" s="11" customFormat="1" ht="16.5" thickBot="1" x14ac:dyDescent="0.3">
      <c r="B7" s="166"/>
      <c r="C7" s="166"/>
      <c r="D7" s="166"/>
      <c r="E7" s="97"/>
      <c r="F7" s="97"/>
      <c r="G7" s="97"/>
      <c r="H7" s="97"/>
      <c r="I7" s="21"/>
    </row>
    <row r="8" spans="2:9" ht="16.5" thickTop="1" x14ac:dyDescent="0.25"/>
    <row r="9" spans="2:9" s="36" customFormat="1" ht="21.75" thickBot="1" x14ac:dyDescent="0.3">
      <c r="B9" s="115" t="s">
        <v>48</v>
      </c>
      <c r="C9" s="115"/>
      <c r="D9" s="115"/>
      <c r="E9" s="115"/>
      <c r="F9" s="115"/>
      <c r="G9" s="115"/>
      <c r="H9" s="115"/>
    </row>
    <row r="10" spans="2:9" ht="21.75" thickTop="1" x14ac:dyDescent="0.25">
      <c r="B10" s="40" t="s">
        <v>37</v>
      </c>
      <c r="C10" s="40" t="s">
        <v>172</v>
      </c>
    </row>
    <row r="12" spans="2:9" s="33" customFormat="1" ht="18.75" x14ac:dyDescent="0.25">
      <c r="B12" s="48" t="s">
        <v>38</v>
      </c>
      <c r="C12" s="48"/>
      <c r="E12" s="48" t="s">
        <v>39</v>
      </c>
      <c r="F12" s="48"/>
    </row>
    <row r="13" spans="2:9" ht="16.5" thickBot="1" x14ac:dyDescent="0.3">
      <c r="B13" s="34" t="s">
        <v>28</v>
      </c>
      <c r="C13" s="119">
        <f>data_2!B2</f>
        <v>40741</v>
      </c>
      <c r="E13" s="69" t="s">
        <v>37</v>
      </c>
      <c r="F13" s="70" t="s">
        <v>44</v>
      </c>
      <c r="G13" s="70" t="s">
        <v>41</v>
      </c>
      <c r="H13" s="70" t="s">
        <v>42</v>
      </c>
    </row>
    <row r="14" spans="2:9" ht="16.5" thickTop="1" x14ac:dyDescent="0.25">
      <c r="B14" s="34" t="s">
        <v>29</v>
      </c>
      <c r="C14" s="119">
        <f>data_2!B3</f>
        <v>157253</v>
      </c>
      <c r="E14" s="34" t="s">
        <v>172</v>
      </c>
      <c r="F14" s="63">
        <f>E6-1</f>
        <v>45714</v>
      </c>
      <c r="G14" s="62">
        <v>-1697</v>
      </c>
      <c r="H14" s="62">
        <v>1882</v>
      </c>
    </row>
    <row r="15" spans="2:9" x14ac:dyDescent="0.25">
      <c r="B15" s="34" t="s">
        <v>30</v>
      </c>
      <c r="C15" s="102">
        <f>data_2!B4</f>
        <v>-0.760009765625</v>
      </c>
      <c r="F15" s="39" t="s">
        <v>40</v>
      </c>
      <c r="G15" s="62">
        <v>3122</v>
      </c>
      <c r="H15" s="62">
        <v>-8753</v>
      </c>
    </row>
    <row r="16" spans="2:9" x14ac:dyDescent="0.25">
      <c r="B16" s="34"/>
      <c r="E16" s="34" t="s">
        <v>173</v>
      </c>
      <c r="F16" s="63">
        <f>F14</f>
        <v>45714</v>
      </c>
      <c r="G16" s="62">
        <v>1370</v>
      </c>
      <c r="H16" s="62">
        <v>-202</v>
      </c>
    </row>
    <row r="17" spans="2:17" x14ac:dyDescent="0.25">
      <c r="B17" s="34" t="s">
        <v>31</v>
      </c>
      <c r="C17" s="102">
        <f>data_2!B5</f>
        <v>1359.800048828125</v>
      </c>
      <c r="F17" s="39" t="s">
        <v>40</v>
      </c>
      <c r="G17" s="62">
        <v>1621</v>
      </c>
      <c r="H17" s="62">
        <v>-2411</v>
      </c>
      <c r="J17"/>
      <c r="K17"/>
      <c r="L17"/>
      <c r="M17"/>
      <c r="N17"/>
      <c r="O17"/>
    </row>
    <row r="18" spans="2:17" x14ac:dyDescent="0.25">
      <c r="B18" s="34" t="s">
        <v>32</v>
      </c>
      <c r="C18" s="102">
        <f>data_2!B6</f>
        <v>1331</v>
      </c>
      <c r="J18"/>
      <c r="K18"/>
      <c r="L18"/>
      <c r="M18"/>
      <c r="N18"/>
      <c r="O18"/>
    </row>
    <row r="19" spans="2:17" x14ac:dyDescent="0.25">
      <c r="B19" s="34" t="s">
        <v>33</v>
      </c>
      <c r="C19" s="102">
        <f>data_2!B7</f>
        <v>1350.0999755859375</v>
      </c>
      <c r="E19" s="38" t="s">
        <v>43</v>
      </c>
      <c r="J19"/>
      <c r="K19"/>
      <c r="L19"/>
      <c r="M19"/>
      <c r="N19"/>
      <c r="O19"/>
      <c r="P19"/>
      <c r="Q19"/>
    </row>
    <row r="20" spans="2:17" x14ac:dyDescent="0.25">
      <c r="B20" s="34" t="s">
        <v>34</v>
      </c>
      <c r="C20" s="102">
        <f>data_2!B8</f>
        <v>1367</v>
      </c>
      <c r="E20" s="184"/>
      <c r="F20" s="184"/>
      <c r="G20" s="184"/>
      <c r="H20" s="184"/>
      <c r="J20"/>
      <c r="K20"/>
      <c r="L20"/>
      <c r="M20"/>
      <c r="N20"/>
      <c r="O20"/>
      <c r="P20"/>
      <c r="Q20"/>
    </row>
    <row r="21" spans="2:17" x14ac:dyDescent="0.25">
      <c r="B21" s="34" t="s">
        <v>35</v>
      </c>
      <c r="C21" s="102">
        <f>data_2!B9</f>
        <v>1350.0999755859375</v>
      </c>
      <c r="E21" s="184"/>
      <c r="F21" s="184"/>
      <c r="G21" s="184"/>
      <c r="H21" s="184"/>
      <c r="J21"/>
      <c r="K21"/>
      <c r="L21"/>
      <c r="M21"/>
      <c r="N21"/>
      <c r="O21"/>
      <c r="P21"/>
      <c r="Q21"/>
    </row>
    <row r="22" spans="2:17" x14ac:dyDescent="0.25">
      <c r="B22" s="34" t="s">
        <v>36</v>
      </c>
      <c r="C22" s="102">
        <f>data_2!B10</f>
        <v>1358.5499877929688</v>
      </c>
      <c r="E22" s="184"/>
      <c r="F22" s="184"/>
      <c r="G22" s="184"/>
      <c r="H22" s="184"/>
      <c r="J22"/>
      <c r="K22"/>
      <c r="L22"/>
      <c r="M22"/>
      <c r="N22"/>
      <c r="O22"/>
      <c r="P22"/>
      <c r="Q22"/>
    </row>
    <row r="23" spans="2:17" ht="90" customHeight="1" x14ac:dyDescent="0.25">
      <c r="E23" s="184"/>
      <c r="F23" s="184"/>
      <c r="G23" s="184"/>
      <c r="H23" s="184"/>
      <c r="J23"/>
      <c r="K23"/>
      <c r="L23"/>
      <c r="M23"/>
      <c r="N23"/>
      <c r="O23"/>
      <c r="P23"/>
      <c r="Q23"/>
    </row>
    <row r="24" spans="2:17" s="37" customFormat="1" x14ac:dyDescent="0.25">
      <c r="B24" s="38" t="s">
        <v>49</v>
      </c>
      <c r="K24" s="172"/>
      <c r="L24" s="172"/>
      <c r="M24" s="172"/>
      <c r="N24" s="172"/>
      <c r="O24" s="172"/>
      <c r="P24" s="172"/>
      <c r="Q24" s="172"/>
    </row>
    <row r="25" spans="2:17" ht="56.45" customHeight="1" x14ac:dyDescent="0.25">
      <c r="B25" s="181" t="s">
        <v>174</v>
      </c>
      <c r="C25" s="181"/>
      <c r="D25" s="181"/>
      <c r="E25" s="181"/>
      <c r="F25" s="181"/>
      <c r="G25" s="181"/>
      <c r="H25" s="181"/>
      <c r="I25" s="30"/>
      <c r="J25" s="25"/>
      <c r="K25" s="188"/>
      <c r="L25" s="188"/>
      <c r="M25" s="188"/>
      <c r="N25" s="188"/>
      <c r="O25" s="188"/>
      <c r="P25" s="188"/>
      <c r="Q25" s="188"/>
    </row>
    <row r="27" spans="2:17" s="37" customFormat="1" ht="21.75" thickBot="1" x14ac:dyDescent="0.3">
      <c r="B27" s="185" t="s">
        <v>50</v>
      </c>
      <c r="C27" s="185"/>
      <c r="D27" s="185"/>
      <c r="E27" s="185"/>
      <c r="F27" s="185"/>
      <c r="G27" s="185"/>
      <c r="H27" s="185"/>
    </row>
    <row r="28" spans="2:17" s="37" customFormat="1" ht="21.75" thickTop="1" x14ac:dyDescent="0.25">
      <c r="B28" s="36"/>
    </row>
    <row r="29" spans="2:17" s="37" customFormat="1" ht="18.75" x14ac:dyDescent="0.25">
      <c r="B29" s="48" t="s">
        <v>45</v>
      </c>
      <c r="C29" s="41"/>
      <c r="D29" s="41"/>
      <c r="K29" s="190"/>
      <c r="L29" s="190"/>
      <c r="M29" s="190"/>
      <c r="N29" s="190"/>
      <c r="O29" s="190"/>
      <c r="P29" s="190"/>
      <c r="Q29" s="190"/>
    </row>
    <row r="30" spans="2:17" ht="65.45" customHeight="1" x14ac:dyDescent="0.25">
      <c r="B30" s="183" t="s">
        <v>157</v>
      </c>
      <c r="C30" s="183"/>
      <c r="D30" s="183"/>
      <c r="E30" s="183"/>
      <c r="F30" s="183"/>
      <c r="G30" s="183"/>
      <c r="H30" s="183"/>
      <c r="I30" s="29"/>
      <c r="J30" s="29"/>
      <c r="K30" s="189"/>
      <c r="L30" s="189"/>
      <c r="M30" s="189"/>
      <c r="N30" s="189"/>
      <c r="O30" s="189"/>
      <c r="P30" s="189"/>
      <c r="Q30" s="189"/>
    </row>
    <row r="31" spans="2:17" s="37" customFormat="1" ht="18.75" x14ac:dyDescent="0.25">
      <c r="B31" s="48" t="s">
        <v>46</v>
      </c>
      <c r="C31" s="41"/>
      <c r="D31" s="41"/>
      <c r="K31" s="161"/>
      <c r="L31" s="161"/>
      <c r="M31" s="161"/>
      <c r="N31" s="161"/>
      <c r="O31" s="161"/>
      <c r="P31" s="161"/>
      <c r="Q31" s="161"/>
    </row>
    <row r="32" spans="2:17" s="37" customFormat="1" ht="18.75" hidden="1" x14ac:dyDescent="0.25">
      <c r="B32" s="33"/>
      <c r="K32" s="10"/>
      <c r="L32" s="10"/>
      <c r="M32" s="10"/>
      <c r="N32" s="10"/>
      <c r="O32" s="10"/>
      <c r="P32" s="10"/>
      <c r="Q32" s="10"/>
    </row>
    <row r="33" spans="2:17" s="37" customFormat="1" hidden="1" x14ac:dyDescent="0.25">
      <c r="B33" s="38" t="s">
        <v>131</v>
      </c>
      <c r="F33" s="38" t="s">
        <v>123</v>
      </c>
      <c r="K33" s="38"/>
      <c r="L33" s="154"/>
      <c r="M33" s="154"/>
      <c r="N33" s="172"/>
      <c r="O33" s="172"/>
      <c r="P33" s="172"/>
      <c r="Q33" s="172"/>
    </row>
    <row r="34" spans="2:17" ht="209.45" hidden="1" customHeight="1" x14ac:dyDescent="0.25">
      <c r="B34" s="184">
        <f>K34</f>
        <v>0</v>
      </c>
      <c r="C34" s="184"/>
      <c r="D34" s="184"/>
      <c r="E34" s="184"/>
      <c r="F34" s="183" t="s">
        <v>143</v>
      </c>
      <c r="G34" s="183"/>
      <c r="H34" s="183"/>
      <c r="I34" s="29"/>
      <c r="K34" s="184"/>
      <c r="L34" s="184"/>
      <c r="M34" s="184"/>
      <c r="N34" s="189"/>
      <c r="O34" s="189"/>
      <c r="P34" s="189"/>
      <c r="Q34" s="189"/>
    </row>
    <row r="35" spans="2:17" x14ac:dyDescent="0.25">
      <c r="B35" s="39"/>
      <c r="C35" s="39"/>
      <c r="D35" s="39"/>
      <c r="E35" s="39"/>
      <c r="F35" s="116"/>
      <c r="G35" s="116"/>
      <c r="H35" s="116"/>
      <c r="I35" s="29"/>
      <c r="K35" s="39"/>
      <c r="L35" s="39"/>
      <c r="M35" s="39"/>
      <c r="N35" s="25"/>
      <c r="O35" s="25"/>
      <c r="P35" s="25"/>
      <c r="Q35" s="25"/>
    </row>
    <row r="36" spans="2:17" x14ac:dyDescent="0.25">
      <c r="B36" s="38" t="s">
        <v>47</v>
      </c>
      <c r="C36" s="39"/>
      <c r="D36" s="39"/>
      <c r="E36" s="39"/>
      <c r="F36" s="100" t="s">
        <v>156</v>
      </c>
      <c r="G36" s="25"/>
      <c r="H36" s="25"/>
      <c r="I36" s="29"/>
      <c r="K36" s="187"/>
      <c r="L36" s="187"/>
      <c r="M36" s="187"/>
      <c r="N36" s="187"/>
      <c r="O36" s="187"/>
      <c r="P36" s="187"/>
      <c r="Q36" s="187"/>
    </row>
    <row r="37" spans="2:17" ht="209.45" customHeight="1" x14ac:dyDescent="0.25">
      <c r="B37" s="184">
        <f>K37</f>
        <v>0</v>
      </c>
      <c r="C37" s="184"/>
      <c r="D37" s="184"/>
      <c r="E37" s="184"/>
      <c r="F37" s="183" t="s">
        <v>158</v>
      </c>
      <c r="G37" s="183"/>
      <c r="H37" s="183"/>
      <c r="I37" s="29"/>
      <c r="K37" s="184"/>
      <c r="L37" s="184"/>
      <c r="M37" s="184"/>
      <c r="N37" s="189"/>
      <c r="O37" s="189"/>
      <c r="P37" s="189"/>
      <c r="Q37" s="189"/>
    </row>
    <row r="38" spans="2:17" ht="16.899999999999999" customHeight="1" thickBot="1" x14ac:dyDescent="0.3">
      <c r="B38" s="47"/>
      <c r="C38" s="47"/>
      <c r="D38" s="47"/>
      <c r="E38" s="47"/>
      <c r="F38" s="47"/>
      <c r="G38" s="47"/>
      <c r="H38" s="47"/>
      <c r="I38" s="29"/>
    </row>
    <row r="39" spans="2:17" ht="16.899999999999999" customHeight="1" thickTop="1" x14ac:dyDescent="0.25">
      <c r="B39" s="25"/>
      <c r="C39" s="25"/>
      <c r="D39" s="25"/>
      <c r="E39" s="25"/>
      <c r="F39" s="25"/>
      <c r="G39" s="25"/>
      <c r="H39" s="25"/>
      <c r="I39" s="29"/>
    </row>
    <row r="40" spans="2:17" ht="34.9" customHeight="1" x14ac:dyDescent="0.25">
      <c r="B40" s="173" t="s">
        <v>77</v>
      </c>
      <c r="C40" s="173"/>
      <c r="D40" s="28"/>
      <c r="E40" s="182" t="s">
        <v>51</v>
      </c>
      <c r="F40" s="182"/>
      <c r="G40" s="182"/>
      <c r="H40" s="182"/>
      <c r="I40" s="28"/>
      <c r="J40" s="32"/>
    </row>
    <row r="41" spans="2:17" ht="180.6" customHeight="1" x14ac:dyDescent="0.25">
      <c r="B41" s="173"/>
      <c r="C41" s="173"/>
      <c r="D41" s="28"/>
      <c r="E41" s="183" t="s">
        <v>102</v>
      </c>
      <c r="F41" s="183"/>
      <c r="G41" s="183"/>
      <c r="H41" s="183"/>
      <c r="I41" s="23"/>
      <c r="J41" s="25"/>
    </row>
  </sheetData>
  <mergeCells count="32">
    <mergeCell ref="K24:Q24"/>
    <mergeCell ref="K25:Q25"/>
    <mergeCell ref="K30:Q30"/>
    <mergeCell ref="K37:M37"/>
    <mergeCell ref="N37:Q37"/>
    <mergeCell ref="N34:Q34"/>
    <mergeCell ref="K34:M34"/>
    <mergeCell ref="N33:Q33"/>
    <mergeCell ref="K31:Q31"/>
    <mergeCell ref="K29:Q29"/>
    <mergeCell ref="B40:C40"/>
    <mergeCell ref="K36:Q36"/>
    <mergeCell ref="B41:C41"/>
    <mergeCell ref="E41:H41"/>
    <mergeCell ref="B37:E37"/>
    <mergeCell ref="F37:H37"/>
    <mergeCell ref="B25:H25"/>
    <mergeCell ref="E40:H40"/>
    <mergeCell ref="F34:H34"/>
    <mergeCell ref="B34:E34"/>
    <mergeCell ref="B2:H2"/>
    <mergeCell ref="B30:H30"/>
    <mergeCell ref="B27:H27"/>
    <mergeCell ref="B7:D7"/>
    <mergeCell ref="B5:D5"/>
    <mergeCell ref="B6:D6"/>
    <mergeCell ref="E20:H23"/>
    <mergeCell ref="E5:F5"/>
    <mergeCell ref="E6:F6"/>
    <mergeCell ref="G5:H5"/>
    <mergeCell ref="G6:H6"/>
    <mergeCell ref="B3:H3"/>
  </mergeCells>
  <conditionalFormatting sqref="C15">
    <cfRule type="cellIs" dxfId="99" priority="3" operator="lessThan">
      <formula>0</formula>
    </cfRule>
    <cfRule type="cellIs" dxfId="98" priority="4" operator="greaterThan">
      <formula>0</formula>
    </cfRule>
  </conditionalFormatting>
  <conditionalFormatting sqref="G14:H17">
    <cfRule type="cellIs" dxfId="97" priority="1" operator="lessThan">
      <formula>0</formula>
    </cfRule>
    <cfRule type="cellIs" dxfId="96" priority="2" operator="greaterThanOrEqual">
      <formula>0</formula>
    </cfRule>
  </conditionalFormatting>
  <printOptions horizontalCentered="1"/>
  <pageMargins left="0" right="0" top="0" bottom="0" header="0" footer="0"/>
  <pageSetup paperSize="9" scale="6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387-5BD2-492B-8349-86F8236CD00B}">
  <sheetPr>
    <pageSetUpPr fitToPage="1"/>
  </sheetPr>
  <dimension ref="B1:AE63"/>
  <sheetViews>
    <sheetView showGridLines="0" view="pageBreakPreview" topLeftCell="A24" zoomScale="85" zoomScaleNormal="90" zoomScaleSheetLayoutView="85" workbookViewId="0">
      <selection activeCell="F7" sqref="F7"/>
    </sheetView>
  </sheetViews>
  <sheetFormatPr defaultColWidth="8.85546875" defaultRowHeight="15.75" x14ac:dyDescent="0.25"/>
  <cols>
    <col min="1" max="1" width="8.85546875" style="19"/>
    <col min="2" max="2" width="15.7109375" style="19" customWidth="1"/>
    <col min="3" max="4" width="16.7109375" style="19" customWidth="1"/>
    <col min="5" max="7" width="13.28515625" style="19" customWidth="1"/>
    <col min="8" max="8" width="15.5703125" style="19" customWidth="1"/>
    <col min="9" max="9" width="13.42578125" style="19" customWidth="1"/>
    <col min="10" max="10" width="16.7109375" style="19" customWidth="1"/>
    <col min="11" max="11" width="15.5703125" style="19" customWidth="1"/>
    <col min="12" max="12" width="13.28515625" style="19" customWidth="1"/>
    <col min="13" max="14" width="8.85546875" style="19"/>
    <col min="15" max="25" width="14.42578125" style="19" customWidth="1"/>
    <col min="26" max="16384" width="8.85546875" style="19"/>
  </cols>
  <sheetData>
    <row r="1" spans="2:31" s="15" customFormat="1" x14ac:dyDescent="0.25"/>
    <row r="2" spans="2:31" s="15" customFormat="1" ht="60" customHeight="1" x14ac:dyDescent="0.25">
      <c r="B2" s="160" t="s">
        <v>95</v>
      </c>
      <c r="C2" s="160"/>
      <c r="D2" s="160"/>
      <c r="E2" s="160"/>
      <c r="F2" s="160"/>
      <c r="G2" s="160"/>
      <c r="H2" s="160"/>
      <c r="I2" s="160"/>
      <c r="J2" s="160"/>
      <c r="K2" s="160"/>
      <c r="L2" s="160"/>
      <c r="M2" s="24"/>
      <c r="N2" s="18"/>
    </row>
    <row r="3" spans="2:31" s="15" customFormat="1" ht="19.5" thickBot="1" x14ac:dyDescent="0.3">
      <c r="B3" s="186" t="s">
        <v>154</v>
      </c>
      <c r="C3" s="195"/>
      <c r="D3" s="195"/>
      <c r="E3" s="195"/>
      <c r="F3" s="195"/>
      <c r="G3" s="195"/>
      <c r="H3" s="195"/>
      <c r="I3" s="195"/>
      <c r="J3" s="195"/>
      <c r="K3" s="195"/>
      <c r="L3" s="195"/>
    </row>
    <row r="4" spans="2:31" s="15" customFormat="1" ht="16.5" thickTop="1" x14ac:dyDescent="0.25"/>
    <row r="5" spans="2:31" s="9" customFormat="1" ht="18.75" x14ac:dyDescent="0.25">
      <c r="B5" s="161" t="s">
        <v>1</v>
      </c>
      <c r="C5" s="161"/>
      <c r="D5" s="161"/>
      <c r="E5" s="49"/>
      <c r="F5" s="162" t="s">
        <v>3</v>
      </c>
      <c r="G5" s="162"/>
      <c r="H5" s="162"/>
      <c r="I5" s="20"/>
      <c r="J5" s="162" t="s">
        <v>4</v>
      </c>
      <c r="K5" s="162"/>
      <c r="L5" s="162"/>
      <c r="M5" s="20"/>
    </row>
    <row r="6" spans="2:31" s="11" customFormat="1" x14ac:dyDescent="0.25">
      <c r="B6" s="163" t="s">
        <v>2</v>
      </c>
      <c r="C6" s="163"/>
      <c r="D6" s="163"/>
      <c r="E6" s="21"/>
      <c r="F6" s="164">
        <f>data_7!$B$3</f>
        <v>45715</v>
      </c>
      <c r="G6" s="164"/>
      <c r="H6" s="164"/>
      <c r="I6" s="22"/>
      <c r="J6" s="165" t="s">
        <v>145</v>
      </c>
      <c r="K6" s="165"/>
      <c r="L6" s="165"/>
      <c r="M6" s="21"/>
    </row>
    <row r="7" spans="2:31" s="11" customFormat="1" ht="16.5" thickBot="1" x14ac:dyDescent="0.3">
      <c r="B7" s="166"/>
      <c r="C7" s="166"/>
      <c r="D7" s="166"/>
      <c r="E7" s="97"/>
      <c r="F7" s="97"/>
      <c r="G7" s="97"/>
      <c r="H7" s="97"/>
      <c r="I7" s="97"/>
      <c r="J7" s="97"/>
      <c r="K7" s="95"/>
      <c r="L7" s="95"/>
      <c r="M7" s="12"/>
    </row>
    <row r="8" spans="2:31" ht="16.5" thickTop="1" x14ac:dyDescent="0.25"/>
    <row r="9" spans="2:31" s="50" customFormat="1" ht="21.75" thickBot="1" x14ac:dyDescent="0.4">
      <c r="B9" s="83" t="s">
        <v>52</v>
      </c>
      <c r="C9" s="83"/>
      <c r="D9" s="83"/>
      <c r="E9" s="83"/>
      <c r="F9" s="83"/>
      <c r="G9" s="83"/>
      <c r="H9" s="83"/>
      <c r="I9" s="83"/>
      <c r="J9" s="83"/>
      <c r="K9" s="83"/>
      <c r="L9" s="83"/>
      <c r="O9"/>
      <c r="P9"/>
      <c r="Q9"/>
      <c r="R9"/>
      <c r="S9"/>
      <c r="T9"/>
      <c r="U9"/>
      <c r="V9"/>
      <c r="W9"/>
      <c r="X9"/>
      <c r="Y9"/>
    </row>
    <row r="10" spans="2:31" s="50" customFormat="1" ht="21.75" thickTop="1" x14ac:dyDescent="0.35">
      <c r="B10" s="55"/>
      <c r="C10" s="55"/>
      <c r="D10" s="55"/>
      <c r="E10" s="55"/>
      <c r="F10" s="55"/>
      <c r="G10" s="55"/>
      <c r="H10" s="55"/>
      <c r="I10" s="55"/>
      <c r="J10" s="55"/>
      <c r="K10" s="55"/>
      <c r="L10" s="55"/>
      <c r="O10"/>
      <c r="P10"/>
      <c r="Q10"/>
      <c r="R10"/>
      <c r="S10"/>
      <c r="T10"/>
      <c r="U10"/>
      <c r="V10"/>
      <c r="W10"/>
      <c r="X10"/>
      <c r="Y10"/>
    </row>
    <row r="11" spans="2:31" s="50" customFormat="1" ht="21" customHeight="1" x14ac:dyDescent="0.35">
      <c r="B11" s="192"/>
      <c r="C11" s="192"/>
      <c r="D11" s="192"/>
      <c r="E11" s="192"/>
      <c r="F11" s="192"/>
      <c r="G11" s="192"/>
      <c r="H11" s="194" t="s">
        <v>171</v>
      </c>
      <c r="I11" s="194"/>
      <c r="J11" s="194"/>
      <c r="K11" s="194"/>
      <c r="L11" s="194"/>
      <c r="O11" s="84"/>
      <c r="P11" s="84"/>
      <c r="Q11" s="84"/>
      <c r="R11" s="84"/>
      <c r="S11" s="84"/>
      <c r="T11" s="84"/>
      <c r="U11" s="155"/>
      <c r="V11" s="156"/>
      <c r="W11" s="156"/>
      <c r="X11" s="156"/>
      <c r="Y11" s="156"/>
    </row>
    <row r="12" spans="2:31" ht="255.6" customHeight="1" x14ac:dyDescent="0.25">
      <c r="B12" s="192"/>
      <c r="C12" s="192"/>
      <c r="D12" s="192"/>
      <c r="E12" s="192"/>
      <c r="F12" s="192"/>
      <c r="G12" s="192"/>
      <c r="H12" s="194"/>
      <c r="I12" s="194"/>
      <c r="J12" s="194"/>
      <c r="K12" s="194"/>
      <c r="L12" s="194"/>
      <c r="O12" s="84"/>
      <c r="P12" s="84"/>
      <c r="Q12" s="84"/>
      <c r="R12" s="84"/>
      <c r="S12" s="84"/>
      <c r="T12" s="84"/>
      <c r="U12" s="29"/>
      <c r="V12" s="29"/>
      <c r="W12" s="29"/>
      <c r="X12" s="29"/>
      <c r="Y12" s="29"/>
      <c r="AC12" s="189"/>
      <c r="AD12" s="189"/>
      <c r="AE12" s="189"/>
    </row>
    <row r="13" spans="2:31" ht="18.75" x14ac:dyDescent="0.25">
      <c r="H13" s="193"/>
      <c r="I13" s="193"/>
      <c r="J13" s="71"/>
      <c r="K13" s="25"/>
      <c r="L13" s="25"/>
    </row>
    <row r="15" spans="2:31" ht="21.75" thickBot="1" x14ac:dyDescent="0.4">
      <c r="B15" s="191" t="s">
        <v>147</v>
      </c>
      <c r="C15" s="191"/>
      <c r="D15" s="191"/>
      <c r="E15" s="191"/>
      <c r="F15" s="191"/>
      <c r="G15" s="191"/>
      <c r="H15" s="191"/>
      <c r="I15" s="191"/>
      <c r="J15" s="191"/>
      <c r="K15" s="191"/>
      <c r="L15" s="191"/>
      <c r="O15" s="51"/>
      <c r="P15" s="51"/>
      <c r="Q15" s="51"/>
      <c r="R15" s="51"/>
      <c r="S15" s="51"/>
      <c r="T15" s="51"/>
      <c r="U15" s="51"/>
      <c r="V15" s="51"/>
      <c r="W15" s="51"/>
      <c r="X15" s="51"/>
      <c r="Y15" s="51"/>
    </row>
    <row r="16" spans="2:31" s="53" customFormat="1" ht="19.5" thickTop="1" x14ac:dyDescent="0.3"/>
    <row r="17" spans="2:25" ht="18.75" x14ac:dyDescent="0.3">
      <c r="B17" s="56" t="s">
        <v>53</v>
      </c>
      <c r="C17" s="57"/>
      <c r="D17" s="57"/>
      <c r="E17" s="57"/>
      <c r="F17" s="57"/>
      <c r="H17" s="56" t="s">
        <v>55</v>
      </c>
      <c r="I17" s="57"/>
      <c r="J17" s="57"/>
      <c r="K17" s="57"/>
      <c r="L17" s="57"/>
      <c r="O17" s="53"/>
      <c r="U17" s="53"/>
    </row>
    <row r="18" spans="2:25" ht="21" x14ac:dyDescent="0.35">
      <c r="B18" s="54" t="s">
        <v>160</v>
      </c>
      <c r="C18" s="59"/>
      <c r="D18" s="59"/>
      <c r="E18" s="54" t="s">
        <v>163</v>
      </c>
      <c r="F18" s="72"/>
      <c r="H18" s="51" t="s">
        <v>170</v>
      </c>
      <c r="K18" s="51"/>
      <c r="O18" s="54"/>
      <c r="P18" s="59"/>
      <c r="Q18" s="59"/>
      <c r="R18" s="54"/>
      <c r="S18" s="59"/>
      <c r="U18" s="51"/>
      <c r="X18" s="51"/>
    </row>
    <row r="19" spans="2:25" x14ac:dyDescent="0.25">
      <c r="B19" s="58" t="s">
        <v>54</v>
      </c>
      <c r="C19" s="72" t="s">
        <v>161</v>
      </c>
      <c r="D19" s="59"/>
      <c r="E19" s="58" t="s">
        <v>54</v>
      </c>
      <c r="F19" s="72">
        <v>13</v>
      </c>
      <c r="H19" s="52" t="s">
        <v>126</v>
      </c>
      <c r="I19" s="113">
        <v>44.5</v>
      </c>
      <c r="J19" s="60"/>
      <c r="K19" s="52"/>
      <c r="L19" s="113"/>
      <c r="O19" s="58"/>
      <c r="P19" s="58"/>
      <c r="Q19" s="59"/>
      <c r="R19" s="58"/>
      <c r="S19" s="58"/>
      <c r="U19" s="52"/>
      <c r="V19" s="52"/>
      <c r="W19" s="60"/>
      <c r="X19" s="52"/>
      <c r="Y19" s="52"/>
    </row>
    <row r="20" spans="2:25" x14ac:dyDescent="0.25">
      <c r="B20" s="58" t="s">
        <v>125</v>
      </c>
      <c r="C20" s="72" t="s">
        <v>162</v>
      </c>
      <c r="D20" s="59"/>
      <c r="E20" s="58" t="s">
        <v>125</v>
      </c>
      <c r="F20" s="72" t="s">
        <v>164</v>
      </c>
      <c r="H20" s="52"/>
      <c r="I20" s="113"/>
      <c r="J20" s="60"/>
      <c r="K20" s="52"/>
      <c r="L20" s="113"/>
      <c r="O20" s="58"/>
      <c r="P20" s="58"/>
      <c r="Q20" s="59"/>
      <c r="R20" s="58"/>
      <c r="S20" s="58"/>
      <c r="U20" s="52"/>
      <c r="V20" s="52"/>
      <c r="W20" s="60"/>
      <c r="X20" s="52"/>
      <c r="Y20" s="52"/>
    </row>
    <row r="21" spans="2:25" x14ac:dyDescent="0.25">
      <c r="B21" s="59"/>
      <c r="C21" s="58"/>
      <c r="D21" s="59"/>
      <c r="E21" s="59"/>
      <c r="F21" s="58"/>
      <c r="H21" s="60"/>
      <c r="I21" s="52"/>
      <c r="J21" s="60"/>
      <c r="K21" s="60"/>
      <c r="L21" s="113"/>
      <c r="O21" s="59"/>
      <c r="P21" s="58"/>
      <c r="Q21" s="59"/>
      <c r="R21" s="59"/>
      <c r="S21" s="58"/>
      <c r="U21" s="60"/>
      <c r="V21" s="52"/>
      <c r="W21" s="60"/>
      <c r="X21" s="60"/>
      <c r="Y21" s="52"/>
    </row>
    <row r="22" spans="2:25" ht="21" x14ac:dyDescent="0.35">
      <c r="B22" s="54" t="s">
        <v>167</v>
      </c>
      <c r="C22" s="72"/>
      <c r="D22" s="59"/>
      <c r="E22" s="54" t="s">
        <v>141</v>
      </c>
      <c r="F22" s="58"/>
      <c r="H22" s="51"/>
      <c r="I22" s="113"/>
      <c r="J22" s="60"/>
      <c r="K22" s="51"/>
      <c r="L22" s="113"/>
      <c r="O22" s="54"/>
      <c r="P22" s="58"/>
      <c r="Q22" s="59"/>
      <c r="R22" s="54"/>
      <c r="S22" s="58"/>
      <c r="U22" s="51"/>
      <c r="V22" s="52"/>
      <c r="W22" s="60"/>
      <c r="X22" s="51"/>
      <c r="Y22" s="52"/>
    </row>
    <row r="23" spans="2:25" x14ac:dyDescent="0.25">
      <c r="B23" s="58" t="s">
        <v>54</v>
      </c>
      <c r="C23" s="72" t="s">
        <v>168</v>
      </c>
      <c r="D23" s="59"/>
      <c r="E23" s="58" t="s">
        <v>165</v>
      </c>
      <c r="F23" s="58" t="s">
        <v>166</v>
      </c>
      <c r="H23" s="52"/>
      <c r="I23" s="113"/>
      <c r="J23" s="60"/>
      <c r="K23" s="52"/>
      <c r="L23" s="113"/>
      <c r="O23" s="58"/>
      <c r="P23" s="58"/>
      <c r="Q23" s="59"/>
      <c r="R23" s="58"/>
      <c r="S23" s="58"/>
      <c r="U23" s="52"/>
      <c r="V23" s="52"/>
      <c r="W23" s="60"/>
      <c r="X23" s="52"/>
      <c r="Y23" s="52"/>
    </row>
    <row r="24" spans="2:25" x14ac:dyDescent="0.25">
      <c r="B24" s="58" t="s">
        <v>125</v>
      </c>
      <c r="C24" s="72" t="s">
        <v>169</v>
      </c>
      <c r="D24" s="59"/>
      <c r="E24" s="58"/>
      <c r="F24" s="58"/>
      <c r="H24" s="52"/>
      <c r="I24" s="113"/>
      <c r="J24" s="60"/>
      <c r="O24" s="58"/>
      <c r="P24" s="58"/>
      <c r="Q24" s="59"/>
      <c r="R24" s="58"/>
      <c r="S24" s="58"/>
      <c r="U24" s="52"/>
      <c r="V24" s="52"/>
      <c r="W24" s="60"/>
      <c r="X24" s="52"/>
      <c r="Y24" s="52"/>
    </row>
    <row r="25" spans="2:25" x14ac:dyDescent="0.25">
      <c r="B25" s="59"/>
      <c r="C25" s="58"/>
      <c r="D25" s="59"/>
      <c r="E25" s="59"/>
      <c r="F25" s="58"/>
      <c r="H25" s="60"/>
      <c r="I25" s="52"/>
      <c r="J25" s="60"/>
      <c r="K25" s="60"/>
      <c r="L25" s="52"/>
    </row>
    <row r="26" spans="2:25" x14ac:dyDescent="0.25">
      <c r="B26" s="93" t="s">
        <v>148</v>
      </c>
    </row>
    <row r="27" spans="2:25" x14ac:dyDescent="0.25">
      <c r="B27" s="93"/>
    </row>
    <row r="28" spans="2:25" ht="21.75" thickBot="1" x14ac:dyDescent="0.4">
      <c r="B28" s="191" t="s">
        <v>56</v>
      </c>
      <c r="C28" s="191"/>
      <c r="D28" s="191"/>
      <c r="E28" s="191"/>
      <c r="F28" s="191"/>
      <c r="G28" s="191"/>
      <c r="H28" s="191"/>
      <c r="I28" s="191"/>
      <c r="J28" s="191"/>
      <c r="K28" s="191"/>
      <c r="L28" s="191"/>
    </row>
    <row r="29" spans="2:25" ht="16.5" thickTop="1" x14ac:dyDescent="0.25">
      <c r="O29"/>
      <c r="P29"/>
      <c r="Q29"/>
      <c r="R29"/>
      <c r="S29"/>
      <c r="T29"/>
      <c r="U29"/>
      <c r="V29"/>
      <c r="W29"/>
    </row>
    <row r="30" spans="2:25" ht="18.75" x14ac:dyDescent="0.3">
      <c r="B30" s="56" t="s">
        <v>75</v>
      </c>
      <c r="C30" s="57"/>
      <c r="D30" s="57"/>
      <c r="E30" s="57"/>
      <c r="O30"/>
      <c r="P30"/>
      <c r="Q30"/>
      <c r="R30"/>
      <c r="S30"/>
      <c r="T30"/>
      <c r="U30"/>
      <c r="V30"/>
      <c r="W30"/>
    </row>
    <row r="31" spans="2:25" ht="30.6" customHeight="1" thickBot="1" x14ac:dyDescent="0.3">
      <c r="B31" s="67" t="s">
        <v>57</v>
      </c>
      <c r="C31" s="67" t="s">
        <v>58</v>
      </c>
      <c r="D31" s="68" t="s">
        <v>61</v>
      </c>
      <c r="E31" s="68" t="s">
        <v>62</v>
      </c>
      <c r="F31" s="68" t="s">
        <v>31</v>
      </c>
      <c r="G31" s="68" t="s">
        <v>59</v>
      </c>
      <c r="H31" s="68" t="s">
        <v>60</v>
      </c>
      <c r="O31"/>
      <c r="P31"/>
      <c r="Q31"/>
      <c r="R31"/>
      <c r="S31"/>
      <c r="T31"/>
      <c r="U31"/>
      <c r="V31"/>
      <c r="W31"/>
    </row>
    <row r="32" spans="2:25" ht="16.5" thickTop="1" x14ac:dyDescent="0.25">
      <c r="B32" s="58"/>
      <c r="C32" s="58"/>
      <c r="D32" s="72"/>
      <c r="E32" s="72"/>
      <c r="F32" s="72"/>
      <c r="G32" s="73">
        <f>SUM(G33:G44)</f>
        <v>1</v>
      </c>
      <c r="H32" s="66"/>
      <c r="O32"/>
      <c r="P32"/>
      <c r="Q32"/>
      <c r="R32"/>
      <c r="S32"/>
      <c r="T32"/>
      <c r="U32"/>
      <c r="V32"/>
      <c r="W32"/>
    </row>
    <row r="33" spans="2:15" x14ac:dyDescent="0.25">
      <c r="B33" s="27" t="s">
        <v>67</v>
      </c>
      <c r="C33" s="27" t="s">
        <v>68</v>
      </c>
      <c r="D33" s="64">
        <v>45692</v>
      </c>
      <c r="E33" s="31">
        <v>13.1</v>
      </c>
      <c r="F33" s="31">
        <v>14.3</v>
      </c>
      <c r="G33" s="65">
        <v>0.1</v>
      </c>
      <c r="H33" s="66">
        <f>(F33-E33)/E33</f>
        <v>9.1603053435114587E-2</v>
      </c>
      <c r="O33" s="157"/>
    </row>
    <row r="34" spans="2:15" x14ac:dyDescent="0.25">
      <c r="B34" s="27" t="s">
        <v>124</v>
      </c>
      <c r="C34" s="27" t="s">
        <v>68</v>
      </c>
      <c r="D34" s="64">
        <v>45692</v>
      </c>
      <c r="E34" s="31">
        <v>34.75</v>
      </c>
      <c r="F34" s="31">
        <v>36.299999999999997</v>
      </c>
      <c r="G34" s="65">
        <v>0.1</v>
      </c>
      <c r="H34" s="66">
        <f t="shared" ref="H34:H44" si="0">(F34-E34)/E34</f>
        <v>4.4604316546762508E-2</v>
      </c>
      <c r="O34" s="157"/>
    </row>
    <row r="35" spans="2:15" x14ac:dyDescent="0.25">
      <c r="B35" s="27" t="s">
        <v>69</v>
      </c>
      <c r="C35" s="27" t="s">
        <v>66</v>
      </c>
      <c r="D35" s="64">
        <v>45692</v>
      </c>
      <c r="E35" s="31">
        <v>39.65</v>
      </c>
      <c r="F35" s="31">
        <v>40.5</v>
      </c>
      <c r="G35" s="65">
        <v>0.1</v>
      </c>
      <c r="H35" s="66">
        <f t="shared" si="0"/>
        <v>2.143757881462803E-2</v>
      </c>
      <c r="O35" s="157"/>
    </row>
    <row r="36" spans="2:15" x14ac:dyDescent="0.25">
      <c r="B36" s="27" t="s">
        <v>65</v>
      </c>
      <c r="C36" s="27" t="s">
        <v>66</v>
      </c>
      <c r="D36" s="64">
        <v>45692</v>
      </c>
      <c r="E36" s="31">
        <v>35.299999999999997</v>
      </c>
      <c r="F36" s="31">
        <v>36.700000000000003</v>
      </c>
      <c r="G36" s="65">
        <v>0.1</v>
      </c>
      <c r="H36" s="66">
        <f t="shared" si="0"/>
        <v>3.9660056657223962E-2</v>
      </c>
      <c r="O36" s="157"/>
    </row>
    <row r="37" spans="2:15" x14ac:dyDescent="0.25">
      <c r="B37" s="27" t="s">
        <v>70</v>
      </c>
      <c r="C37" s="27" t="s">
        <v>66</v>
      </c>
      <c r="D37" s="64">
        <v>45692</v>
      </c>
      <c r="E37" s="31">
        <v>18.75</v>
      </c>
      <c r="F37" s="31">
        <v>19.05</v>
      </c>
      <c r="G37" s="65">
        <v>0.1</v>
      </c>
      <c r="H37" s="66">
        <f t="shared" si="0"/>
        <v>1.6000000000000038E-2</v>
      </c>
      <c r="O37" s="157"/>
    </row>
    <row r="38" spans="2:15" x14ac:dyDescent="0.25">
      <c r="B38" s="27" t="s">
        <v>72</v>
      </c>
      <c r="C38" s="27" t="s">
        <v>71</v>
      </c>
      <c r="D38" s="64">
        <v>45698</v>
      </c>
      <c r="E38" s="31">
        <v>69</v>
      </c>
      <c r="F38" s="31">
        <v>70.599999999999994</v>
      </c>
      <c r="G38" s="65">
        <v>0.1</v>
      </c>
      <c r="H38" s="66">
        <f t="shared" si="0"/>
        <v>2.3188405797101366E-2</v>
      </c>
      <c r="O38" s="157"/>
    </row>
    <row r="39" spans="2:15" x14ac:dyDescent="0.25">
      <c r="B39" s="27" t="s">
        <v>73</v>
      </c>
      <c r="C39" s="27" t="s">
        <v>74</v>
      </c>
      <c r="D39" s="64">
        <v>45698</v>
      </c>
      <c r="E39" s="31">
        <v>8.5</v>
      </c>
      <c r="F39" s="31">
        <v>8.8000000000000007</v>
      </c>
      <c r="G39" s="65">
        <v>0.1</v>
      </c>
      <c r="H39" s="66">
        <f t="shared" si="0"/>
        <v>3.5294117647058906E-2</v>
      </c>
      <c r="O39" s="157"/>
    </row>
    <row r="40" spans="2:15" x14ac:dyDescent="0.25">
      <c r="B40" s="27" t="s">
        <v>130</v>
      </c>
      <c r="C40" s="27" t="s">
        <v>74</v>
      </c>
      <c r="D40" s="64">
        <v>45698</v>
      </c>
      <c r="E40" s="31">
        <v>14.6</v>
      </c>
      <c r="F40" s="31">
        <v>14.55</v>
      </c>
      <c r="G40" s="65">
        <v>0.1</v>
      </c>
      <c r="H40" s="66">
        <f t="shared" si="0"/>
        <v>-3.4246575342465023E-3</v>
      </c>
      <c r="O40" s="157"/>
    </row>
    <row r="41" spans="2:15" x14ac:dyDescent="0.25">
      <c r="B41" s="27" t="s">
        <v>129</v>
      </c>
      <c r="C41" s="27" t="s">
        <v>64</v>
      </c>
      <c r="D41" s="64">
        <v>45692</v>
      </c>
      <c r="E41" s="31">
        <v>26.7</v>
      </c>
      <c r="F41" s="31">
        <v>27.8</v>
      </c>
      <c r="G41" s="65">
        <v>0.05</v>
      </c>
      <c r="H41" s="66">
        <f t="shared" si="0"/>
        <v>4.1198501872659228E-2</v>
      </c>
      <c r="O41" s="157"/>
    </row>
    <row r="42" spans="2:15" x14ac:dyDescent="0.25">
      <c r="B42" s="27" t="s">
        <v>63</v>
      </c>
      <c r="C42" s="27" t="s">
        <v>64</v>
      </c>
      <c r="D42" s="64">
        <v>45692</v>
      </c>
      <c r="E42" s="31">
        <v>12.75</v>
      </c>
      <c r="F42" s="31">
        <v>13.75</v>
      </c>
      <c r="G42" s="65">
        <v>0.05</v>
      </c>
      <c r="H42" s="66">
        <f t="shared" si="0"/>
        <v>7.8431372549019607E-2</v>
      </c>
      <c r="O42" s="157"/>
    </row>
    <row r="43" spans="2:15" x14ac:dyDescent="0.25">
      <c r="B43" s="27" t="s">
        <v>128</v>
      </c>
      <c r="C43" s="27" t="s">
        <v>127</v>
      </c>
      <c r="D43" s="64">
        <v>45692</v>
      </c>
      <c r="E43" s="31">
        <v>21.35</v>
      </c>
      <c r="F43" s="31">
        <v>22.7</v>
      </c>
      <c r="G43" s="65">
        <v>0.05</v>
      </c>
      <c r="H43" s="66">
        <f t="shared" si="0"/>
        <v>6.3231850117095909E-2</v>
      </c>
      <c r="O43" s="157"/>
    </row>
    <row r="44" spans="2:15" x14ac:dyDescent="0.25">
      <c r="B44" s="27" t="s">
        <v>142</v>
      </c>
      <c r="C44" s="27" t="s">
        <v>127</v>
      </c>
      <c r="D44" s="64">
        <v>45692</v>
      </c>
      <c r="E44" s="31">
        <v>39.9</v>
      </c>
      <c r="F44" s="31">
        <v>40.799999999999997</v>
      </c>
      <c r="G44" s="65">
        <v>0.05</v>
      </c>
      <c r="H44" s="66">
        <f t="shared" si="0"/>
        <v>2.2556390977443573E-2</v>
      </c>
      <c r="O44" s="157"/>
    </row>
    <row r="45" spans="2:15" x14ac:dyDescent="0.25">
      <c r="B45" s="27"/>
      <c r="C45" s="27"/>
      <c r="D45" s="64"/>
      <c r="E45" s="31"/>
      <c r="F45" s="31"/>
      <c r="G45" s="65"/>
      <c r="H45" s="66"/>
      <c r="O45"/>
    </row>
    <row r="46" spans="2:15" ht="18.75" x14ac:dyDescent="0.3">
      <c r="B46" s="56" t="s">
        <v>76</v>
      </c>
      <c r="C46" s="57"/>
      <c r="D46" s="57"/>
      <c r="E46" s="57"/>
      <c r="O46"/>
    </row>
    <row r="47" spans="2:15" ht="30.6" customHeight="1" thickBot="1" x14ac:dyDescent="0.3">
      <c r="B47" s="67" t="s">
        <v>57</v>
      </c>
      <c r="C47" s="67" t="s">
        <v>58</v>
      </c>
      <c r="D47" s="68" t="s">
        <v>61</v>
      </c>
      <c r="E47" s="68" t="s">
        <v>62</v>
      </c>
      <c r="F47" s="68" t="s">
        <v>31</v>
      </c>
      <c r="G47" s="68" t="s">
        <v>59</v>
      </c>
      <c r="H47" s="68" t="s">
        <v>60</v>
      </c>
      <c r="O47"/>
    </row>
    <row r="48" spans="2:15" ht="16.5" thickTop="1" x14ac:dyDescent="0.25">
      <c r="B48" s="58"/>
      <c r="C48" s="58"/>
      <c r="D48" s="72"/>
      <c r="E48" s="72"/>
      <c r="F48" s="72"/>
      <c r="G48" s="73">
        <f>SUM(G49:G54)</f>
        <v>1</v>
      </c>
      <c r="H48" s="72"/>
      <c r="O48"/>
    </row>
    <row r="49" spans="2:12" x14ac:dyDescent="0.25">
      <c r="B49" s="27" t="s">
        <v>124</v>
      </c>
      <c r="C49" s="27" t="s">
        <v>68</v>
      </c>
      <c r="D49" s="64">
        <v>45692</v>
      </c>
      <c r="E49" s="31">
        <v>34.75</v>
      </c>
      <c r="F49" s="31">
        <v>36.299999999999997</v>
      </c>
      <c r="G49" s="65">
        <v>0.2</v>
      </c>
      <c r="H49" s="66">
        <f>(F49-E49)/E49</f>
        <v>4.4604316546762508E-2</v>
      </c>
    </row>
    <row r="50" spans="2:12" x14ac:dyDescent="0.25">
      <c r="B50" s="27" t="s">
        <v>69</v>
      </c>
      <c r="C50" s="27" t="s">
        <v>66</v>
      </c>
      <c r="D50" s="64">
        <v>45692</v>
      </c>
      <c r="E50" s="31">
        <v>39.65</v>
      </c>
      <c r="F50" s="31">
        <v>40.5</v>
      </c>
      <c r="G50" s="65">
        <v>0.2</v>
      </c>
      <c r="H50" s="66">
        <f t="shared" ref="H50:H54" si="1">(F50-E50)/E50</f>
        <v>2.143757881462803E-2</v>
      </c>
    </row>
    <row r="51" spans="2:12" x14ac:dyDescent="0.25">
      <c r="B51" s="27" t="s">
        <v>73</v>
      </c>
      <c r="C51" s="27" t="s">
        <v>74</v>
      </c>
      <c r="D51" s="64">
        <v>45698</v>
      </c>
      <c r="E51" s="31">
        <v>8.5</v>
      </c>
      <c r="F51" s="31">
        <v>8.8000000000000007</v>
      </c>
      <c r="G51" s="65">
        <v>0.2</v>
      </c>
      <c r="H51" s="66">
        <f t="shared" si="1"/>
        <v>3.5294117647058906E-2</v>
      </c>
    </row>
    <row r="52" spans="2:12" x14ac:dyDescent="0.25">
      <c r="B52" s="27" t="s">
        <v>63</v>
      </c>
      <c r="C52" s="27" t="s">
        <v>64</v>
      </c>
      <c r="D52" s="64">
        <v>45692</v>
      </c>
      <c r="E52" s="31">
        <v>12.75</v>
      </c>
      <c r="F52" s="31">
        <v>13.75</v>
      </c>
      <c r="G52" s="65">
        <v>0.1</v>
      </c>
      <c r="H52" s="66">
        <f t="shared" si="1"/>
        <v>7.8431372549019607E-2</v>
      </c>
    </row>
    <row r="53" spans="2:12" x14ac:dyDescent="0.25">
      <c r="B53" s="27" t="s">
        <v>128</v>
      </c>
      <c r="C53" s="27" t="s">
        <v>127</v>
      </c>
      <c r="D53" s="64">
        <v>45692</v>
      </c>
      <c r="E53" s="31">
        <v>21.35</v>
      </c>
      <c r="F53" s="31">
        <v>22.7</v>
      </c>
      <c r="G53" s="65">
        <v>0.1</v>
      </c>
      <c r="H53" s="66">
        <f t="shared" si="1"/>
        <v>6.3231850117095909E-2</v>
      </c>
    </row>
    <row r="54" spans="2:12" x14ac:dyDescent="0.25">
      <c r="B54" s="27" t="s">
        <v>72</v>
      </c>
      <c r="C54" s="27" t="s">
        <v>71</v>
      </c>
      <c r="D54" s="64">
        <v>45698</v>
      </c>
      <c r="E54" s="31">
        <v>69</v>
      </c>
      <c r="F54" s="31">
        <v>70.599999999999994</v>
      </c>
      <c r="G54" s="65">
        <v>0.2</v>
      </c>
      <c r="H54" s="66">
        <f t="shared" si="1"/>
        <v>2.3188405797101366E-2</v>
      </c>
    </row>
    <row r="55" spans="2:12" x14ac:dyDescent="0.25">
      <c r="B55" s="27"/>
      <c r="C55" s="27"/>
      <c r="D55" s="64"/>
      <c r="E55" s="31"/>
      <c r="F55" s="31"/>
      <c r="G55" s="65"/>
      <c r="H55" s="66"/>
    </row>
    <row r="56" spans="2:12" x14ac:dyDescent="0.25">
      <c r="B56" s="27"/>
      <c r="C56" s="27"/>
      <c r="D56" s="64"/>
      <c r="E56" s="31"/>
      <c r="F56" s="31"/>
      <c r="G56" s="65"/>
      <c r="H56" s="66"/>
    </row>
    <row r="57" spans="2:12" x14ac:dyDescent="0.25">
      <c r="B57" s="27"/>
      <c r="C57" s="27"/>
      <c r="D57" s="64"/>
      <c r="E57" s="31"/>
      <c r="F57" s="31"/>
      <c r="G57" s="65"/>
      <c r="H57" s="66"/>
    </row>
    <row r="58" spans="2:12" x14ac:dyDescent="0.25">
      <c r="B58" s="27"/>
      <c r="C58" s="27"/>
      <c r="D58" s="64"/>
      <c r="E58" s="31"/>
      <c r="F58" s="31"/>
      <c r="G58" s="65"/>
      <c r="H58" s="66"/>
    </row>
    <row r="60" spans="2:12" ht="16.5" thickBot="1" x14ac:dyDescent="0.3">
      <c r="B60" s="61"/>
      <c r="C60" s="61"/>
      <c r="D60" s="61"/>
      <c r="E60" s="61"/>
      <c r="F60" s="61"/>
      <c r="G60" s="61"/>
      <c r="H60" s="61"/>
      <c r="I60" s="61"/>
      <c r="J60" s="61"/>
      <c r="K60" s="61"/>
      <c r="L60" s="61"/>
    </row>
    <row r="61" spans="2:12" ht="16.5" thickTop="1" x14ac:dyDescent="0.25"/>
    <row r="62" spans="2:12" ht="36.6" customHeight="1" x14ac:dyDescent="0.25">
      <c r="B62" s="173" t="s">
        <v>77</v>
      </c>
      <c r="C62" s="173"/>
      <c r="D62" s="173"/>
      <c r="E62" s="182" t="s">
        <v>51</v>
      </c>
      <c r="F62" s="182"/>
      <c r="G62" s="182"/>
      <c r="H62" s="182"/>
      <c r="I62" s="182"/>
      <c r="J62" s="182"/>
      <c r="K62" s="182"/>
      <c r="L62" s="182"/>
    </row>
    <row r="63" spans="2:12" ht="150" customHeight="1" x14ac:dyDescent="0.25">
      <c r="B63" s="173"/>
      <c r="C63" s="173"/>
      <c r="D63" s="173"/>
      <c r="E63" s="183" t="s">
        <v>102</v>
      </c>
      <c r="F63" s="183"/>
      <c r="G63" s="183"/>
      <c r="H63" s="183"/>
      <c r="I63" s="183"/>
      <c r="J63" s="183"/>
      <c r="K63" s="183"/>
      <c r="L63" s="183"/>
    </row>
  </sheetData>
  <mergeCells count="19">
    <mergeCell ref="AC12:AE12"/>
    <mergeCell ref="B11:G12"/>
    <mergeCell ref="H13:I13"/>
    <mergeCell ref="H11:L12"/>
    <mergeCell ref="B3:L3"/>
    <mergeCell ref="B7:D7"/>
    <mergeCell ref="B5:D5"/>
    <mergeCell ref="B6:D6"/>
    <mergeCell ref="B2:L2"/>
    <mergeCell ref="F5:H5"/>
    <mergeCell ref="F6:H6"/>
    <mergeCell ref="J5:L5"/>
    <mergeCell ref="J6:L6"/>
    <mergeCell ref="B62:D62"/>
    <mergeCell ref="E62:L62"/>
    <mergeCell ref="E63:L63"/>
    <mergeCell ref="B15:L15"/>
    <mergeCell ref="B28:L28"/>
    <mergeCell ref="B63:D63"/>
  </mergeCells>
  <phoneticPr fontId="26" type="noConversion"/>
  <conditionalFormatting sqref="H32:H45">
    <cfRule type="cellIs" dxfId="95" priority="1" operator="lessThan">
      <formula>0</formula>
    </cfRule>
    <cfRule type="cellIs" dxfId="94" priority="2" operator="greaterThan">
      <formula>0</formula>
    </cfRule>
  </conditionalFormatting>
  <conditionalFormatting sqref="H49:H58">
    <cfRule type="cellIs" dxfId="93" priority="3" operator="lessThan">
      <formula>0</formula>
    </cfRule>
    <cfRule type="cellIs" dxfId="92" priority="4" operator="greaterThan">
      <formula>0</formula>
    </cfRule>
  </conditionalFormatting>
  <conditionalFormatting sqref="U33:U42">
    <cfRule type="cellIs" dxfId="91" priority="15" operator="lessThan">
      <formula>0</formula>
    </cfRule>
    <cfRule type="cellIs" dxfId="90" priority="16" operator="greaterThan">
      <formula>0</formula>
    </cfRule>
  </conditionalFormatting>
  <conditionalFormatting sqref="U49:U58">
    <cfRule type="cellIs" dxfId="89" priority="13" operator="lessThan">
      <formula>0</formula>
    </cfRule>
    <cfRule type="cellIs" dxfId="88" priority="14" operator="greaterThan">
      <formula>0</formula>
    </cfRule>
  </conditionalFormatting>
  <printOptions horizontalCentered="1"/>
  <pageMargins left="0" right="0" top="0" bottom="0" header="0" footer="0"/>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FE61-BF17-43BD-A4AE-DCA50F505BDC}">
  <sheetPr>
    <pageSetUpPr fitToPage="1"/>
  </sheetPr>
  <dimension ref="A2:O55"/>
  <sheetViews>
    <sheetView showGridLines="0" view="pageBreakPreview" topLeftCell="A19" zoomScale="90" zoomScaleNormal="55" zoomScaleSheetLayoutView="90" workbookViewId="0">
      <selection activeCell="I22" sqref="I22"/>
    </sheetView>
  </sheetViews>
  <sheetFormatPr defaultColWidth="8.85546875" defaultRowHeight="15" x14ac:dyDescent="0.25"/>
  <cols>
    <col min="1" max="1" width="8.85546875" style="7" customWidth="1"/>
    <col min="2" max="2" width="9.85546875" style="7" customWidth="1"/>
    <col min="3" max="3" width="20" style="7" customWidth="1"/>
    <col min="4" max="4" width="11.7109375" style="7" bestFit="1" customWidth="1"/>
    <col min="5" max="5" width="11" style="7" customWidth="1"/>
    <col min="6" max="6" width="9" style="7" customWidth="1"/>
    <col min="7" max="7" width="14.28515625" style="7" customWidth="1"/>
    <col min="8" max="8" width="9" style="7" customWidth="1"/>
    <col min="9" max="9" width="9.42578125" style="7" customWidth="1"/>
    <col min="10" max="10" width="17.28515625" style="7" customWidth="1"/>
    <col min="11" max="11" width="11.7109375" style="7" bestFit="1" customWidth="1"/>
    <col min="12" max="12" width="11" style="7" customWidth="1"/>
    <col min="13" max="13" width="9" style="7" bestFit="1" customWidth="1"/>
    <col min="14" max="14" width="14.28515625" style="7" customWidth="1"/>
    <col min="15" max="16" width="8.85546875" style="7" customWidth="1"/>
    <col min="17" max="17" width="26.85546875" style="7" customWidth="1"/>
    <col min="18" max="18" width="8.85546875" style="7" customWidth="1"/>
    <col min="19" max="19" width="19.5703125" style="7" customWidth="1"/>
    <col min="20" max="21" width="8.85546875" style="7" customWidth="1"/>
    <col min="22" max="16384" width="8.85546875" style="7"/>
  </cols>
  <sheetData>
    <row r="2" spans="2:14" ht="60" customHeight="1" x14ac:dyDescent="0.25">
      <c r="B2" s="160" t="s">
        <v>99</v>
      </c>
      <c r="C2" s="160"/>
      <c r="D2" s="160"/>
      <c r="E2" s="160"/>
      <c r="F2" s="160"/>
      <c r="G2" s="160"/>
      <c r="H2" s="160"/>
      <c r="I2" s="160"/>
      <c r="J2" s="160"/>
      <c r="K2" s="160"/>
      <c r="L2" s="160"/>
      <c r="M2" s="160"/>
      <c r="N2" s="160"/>
    </row>
    <row r="3" spans="2:14" ht="15.75" thickBot="1" x14ac:dyDescent="0.3">
      <c r="B3" s="46"/>
      <c r="C3" s="46"/>
      <c r="D3" s="46"/>
      <c r="E3" s="46"/>
      <c r="F3" s="46"/>
      <c r="G3" s="46"/>
      <c r="H3" s="46"/>
      <c r="I3" s="46"/>
      <c r="J3" s="46"/>
      <c r="K3" s="46"/>
      <c r="L3" s="46"/>
      <c r="M3" s="46"/>
      <c r="N3" s="46"/>
    </row>
    <row r="4" spans="2:14" ht="15.75" thickTop="1" x14ac:dyDescent="0.25"/>
    <row r="5" spans="2:14" s="9" customFormat="1" ht="18.75" x14ac:dyDescent="0.25">
      <c r="B5" s="20" t="s">
        <v>1</v>
      </c>
      <c r="C5" s="20"/>
      <c r="D5" s="20"/>
      <c r="G5" s="162" t="s">
        <v>3</v>
      </c>
      <c r="H5" s="162"/>
      <c r="I5" s="162"/>
      <c r="K5" s="20"/>
      <c r="L5" s="162" t="s">
        <v>4</v>
      </c>
      <c r="M5" s="162"/>
      <c r="N5" s="162"/>
    </row>
    <row r="6" spans="2:14" s="11" customFormat="1" ht="15.75" x14ac:dyDescent="0.25">
      <c r="B6" s="21" t="s">
        <v>2</v>
      </c>
      <c r="C6" s="21"/>
      <c r="D6" s="21"/>
      <c r="G6" s="164">
        <f>[1]data_7!$B$2</f>
        <v>45715</v>
      </c>
      <c r="H6" s="164"/>
      <c r="I6" s="164"/>
      <c r="K6" s="22"/>
      <c r="L6" s="165" t="s">
        <v>149</v>
      </c>
      <c r="M6" s="165"/>
      <c r="N6" s="165"/>
    </row>
    <row r="7" spans="2:14" s="11" customFormat="1" ht="16.5" thickBot="1" x14ac:dyDescent="0.3">
      <c r="B7" s="97"/>
      <c r="C7" s="97"/>
      <c r="D7" s="97"/>
      <c r="E7" s="94"/>
      <c r="F7" s="95"/>
      <c r="G7" s="95"/>
      <c r="H7" s="95"/>
      <c r="I7" s="95"/>
      <c r="J7" s="95"/>
      <c r="K7" s="95"/>
      <c r="L7" s="94"/>
      <c r="M7" s="94"/>
      <c r="N7" s="94"/>
    </row>
    <row r="8" spans="2:14" ht="15.75" thickTop="1" x14ac:dyDescent="0.25"/>
    <row r="9" spans="2:14" s="148" customFormat="1" ht="21" x14ac:dyDescent="0.25">
      <c r="B9" s="48" t="s">
        <v>114</v>
      </c>
      <c r="C9" s="147"/>
      <c r="D9" s="147"/>
    </row>
    <row r="11" spans="2:14" ht="31.15" customHeight="1" x14ac:dyDescent="0.25">
      <c r="B11" s="170"/>
      <c r="C11" s="170"/>
      <c r="D11" s="170"/>
      <c r="E11" s="170"/>
      <c r="F11" s="170"/>
      <c r="G11" s="170"/>
      <c r="H11" s="170"/>
      <c r="J11" s="198" t="s">
        <v>31</v>
      </c>
      <c r="K11" s="198"/>
      <c r="L11" s="196">
        <f>data_7!F3</f>
        <v>1307.800048828125</v>
      </c>
      <c r="M11" s="196"/>
      <c r="N11" s="196"/>
    </row>
    <row r="12" spans="2:14" ht="31.15" customHeight="1" x14ac:dyDescent="0.25">
      <c r="B12" s="170"/>
      <c r="C12" s="170"/>
      <c r="D12" s="170"/>
      <c r="E12" s="170"/>
      <c r="F12" s="170"/>
      <c r="G12" s="170"/>
      <c r="H12" s="170"/>
      <c r="J12" s="198" t="s">
        <v>100</v>
      </c>
      <c r="K12" s="198"/>
      <c r="L12" s="196">
        <f>data_7!C3</f>
        <v>1307.31005859375</v>
      </c>
      <c r="M12" s="196"/>
      <c r="N12" s="196"/>
    </row>
    <row r="13" spans="2:14" ht="31.15" customHeight="1" x14ac:dyDescent="0.25">
      <c r="B13" s="170"/>
      <c r="C13" s="170"/>
      <c r="D13" s="170"/>
      <c r="E13" s="170"/>
      <c r="F13" s="170"/>
      <c r="G13" s="170"/>
      <c r="H13" s="170"/>
      <c r="J13" s="136" t="s">
        <v>112</v>
      </c>
      <c r="K13" s="136"/>
      <c r="L13" s="197">
        <f>data_7!D3</f>
        <v>1307.8699951171875</v>
      </c>
      <c r="M13" s="197"/>
      <c r="N13" s="197"/>
    </row>
    <row r="14" spans="2:14" ht="31.15" customHeight="1" x14ac:dyDescent="0.25">
      <c r="B14" s="170"/>
      <c r="C14" s="170"/>
      <c r="D14" s="170"/>
      <c r="E14" s="170"/>
      <c r="F14" s="170"/>
      <c r="G14" s="170"/>
      <c r="H14" s="170"/>
      <c r="J14" s="136" t="s">
        <v>113</v>
      </c>
      <c r="K14" s="136"/>
      <c r="L14" s="197">
        <f>data_7!E3</f>
        <v>1296.4300537109375</v>
      </c>
      <c r="M14" s="197"/>
      <c r="N14" s="197"/>
    </row>
    <row r="15" spans="2:14" ht="31.15" customHeight="1" x14ac:dyDescent="0.25">
      <c r="B15" s="170"/>
      <c r="C15" s="170"/>
      <c r="D15" s="170"/>
      <c r="E15" s="170"/>
      <c r="F15" s="170"/>
      <c r="G15" s="170"/>
      <c r="H15" s="170"/>
      <c r="J15" s="199" t="s">
        <v>111</v>
      </c>
      <c r="K15" s="199"/>
      <c r="L15" s="200">
        <f>data_10!C4</f>
        <v>-639.0200401919999</v>
      </c>
      <c r="M15" s="200"/>
      <c r="N15" s="200"/>
    </row>
    <row r="16" spans="2:14" ht="31.15" customHeight="1" x14ac:dyDescent="0.25">
      <c r="B16" s="170"/>
      <c r="C16" s="170"/>
      <c r="D16" s="170"/>
      <c r="E16" s="170"/>
      <c r="F16" s="170"/>
      <c r="G16" s="170"/>
      <c r="H16" s="170"/>
      <c r="J16" s="199" t="s">
        <v>151</v>
      </c>
      <c r="K16" s="199"/>
      <c r="L16" s="201">
        <f>data_7!G3</f>
        <v>846430144</v>
      </c>
      <c r="M16" s="201"/>
      <c r="N16" s="201"/>
    </row>
    <row r="17" spans="1:15" ht="31.15" customHeight="1" x14ac:dyDescent="0.25">
      <c r="B17" s="170"/>
      <c r="C17" s="170"/>
      <c r="D17" s="170"/>
      <c r="E17" s="170"/>
      <c r="F17" s="170"/>
      <c r="G17" s="170"/>
      <c r="H17" s="170"/>
      <c r="J17" s="199" t="s">
        <v>101</v>
      </c>
      <c r="K17" s="199"/>
      <c r="L17" s="202">
        <f>data_7!J3</f>
        <v>18130.355093504</v>
      </c>
      <c r="M17" s="202"/>
      <c r="N17" s="202"/>
    </row>
    <row r="18" spans="1:15" ht="15.75" x14ac:dyDescent="0.25">
      <c r="J18" s="76"/>
      <c r="K18" s="76"/>
      <c r="L18" s="76"/>
      <c r="M18" s="76"/>
      <c r="N18" s="76"/>
    </row>
    <row r="19" spans="1:15" s="1" customFormat="1" ht="18.75" x14ac:dyDescent="0.25">
      <c r="B19" s="141" t="s">
        <v>115</v>
      </c>
      <c r="C19" s="149"/>
      <c r="D19" s="149"/>
      <c r="J19" s="140" t="s">
        <v>153</v>
      </c>
      <c r="K19" s="140"/>
      <c r="L19" s="140"/>
      <c r="M19" s="139"/>
      <c r="N19" s="139"/>
    </row>
    <row r="20" spans="1:15" ht="15.75" x14ac:dyDescent="0.25">
      <c r="J20" s="19"/>
      <c r="K20" s="19"/>
      <c r="L20" s="19"/>
      <c r="M20" s="19"/>
      <c r="N20" s="19"/>
    </row>
    <row r="21" spans="1:15" ht="21" x14ac:dyDescent="0.35">
      <c r="J21" s="203" t="s">
        <v>87</v>
      </c>
      <c r="K21" s="203"/>
      <c r="L21" s="203" t="s">
        <v>86</v>
      </c>
      <c r="M21" s="203"/>
      <c r="N21" s="203"/>
    </row>
    <row r="22" spans="1:15" ht="26.25" x14ac:dyDescent="0.4">
      <c r="J22" s="74"/>
      <c r="K22" s="74"/>
      <c r="M22" s="74"/>
      <c r="N22" s="74"/>
    </row>
    <row r="23" spans="1:15" s="78" customFormat="1" ht="24" customHeight="1" x14ac:dyDescent="0.25">
      <c r="A23" s="1"/>
      <c r="B23" s="77"/>
      <c r="D23" s="77"/>
      <c r="F23" s="77"/>
      <c r="G23" s="77"/>
      <c r="H23" s="77"/>
      <c r="I23" s="77"/>
      <c r="O23" s="1"/>
    </row>
    <row r="24" spans="1:15" s="1" customFormat="1" ht="24" customHeight="1" x14ac:dyDescent="0.4">
      <c r="B24" s="76"/>
      <c r="C24" s="4"/>
      <c r="D24" s="76"/>
      <c r="F24" s="76"/>
      <c r="G24" s="76"/>
      <c r="H24" s="76"/>
      <c r="I24" s="76"/>
      <c r="J24" s="204">
        <f>data_5!A2/100</f>
        <v>0.63855421686746983</v>
      </c>
      <c r="K24" s="204"/>
      <c r="L24" s="204">
        <f>data_4!B2</f>
        <v>1.1380820164044396</v>
      </c>
      <c r="M24" s="204"/>
      <c r="N24" s="204"/>
    </row>
    <row r="25" spans="1:15" ht="24" customHeight="1" x14ac:dyDescent="0.4">
      <c r="J25" s="205" t="str">
        <f>data_5!B2</f>
        <v>Tích cực</v>
      </c>
      <c r="K25" s="205"/>
      <c r="L25" s="205" t="str">
        <f>data_4!F2</f>
        <v>Trung bình</v>
      </c>
      <c r="M25" s="205"/>
      <c r="N25" s="205"/>
    </row>
    <row r="26" spans="1:15" s="35" customFormat="1" ht="93" customHeight="1" x14ac:dyDescent="0.25">
      <c r="A26" s="7"/>
      <c r="B26" s="49"/>
      <c r="D26" s="49"/>
      <c r="F26" s="49"/>
      <c r="G26" s="49"/>
      <c r="H26" s="49"/>
      <c r="I26" s="49"/>
      <c r="J26" s="49"/>
      <c r="K26" s="49"/>
      <c r="L26" s="49"/>
      <c r="M26" s="49"/>
      <c r="N26" s="49"/>
      <c r="O26" s="7"/>
    </row>
    <row r="27" spans="1:15" s="35" customFormat="1" ht="18.75" x14ac:dyDescent="0.25">
      <c r="A27" s="7"/>
      <c r="B27" s="49"/>
      <c r="D27" s="49"/>
      <c r="F27" s="49"/>
      <c r="G27" s="49"/>
      <c r="H27" s="49"/>
      <c r="I27" s="49"/>
      <c r="J27" s="49"/>
      <c r="K27" s="49"/>
      <c r="L27" s="49"/>
      <c r="M27" s="49"/>
      <c r="N27" s="49"/>
      <c r="O27" s="7"/>
    </row>
    <row r="28" spans="1:15" s="1" customFormat="1" ht="18.75" x14ac:dyDescent="0.25">
      <c r="B28" s="48" t="s">
        <v>152</v>
      </c>
      <c r="C28" s="88"/>
      <c r="D28" s="88"/>
      <c r="E28" s="76"/>
      <c r="F28" s="76"/>
      <c r="G28" s="76"/>
      <c r="H28" s="76"/>
      <c r="I28" s="76"/>
      <c r="J28" s="4"/>
      <c r="K28" s="4"/>
      <c r="L28" s="76"/>
      <c r="M28" s="76"/>
      <c r="N28" s="76"/>
    </row>
    <row r="30" spans="1:15" ht="180" customHeight="1" x14ac:dyDescent="0.25"/>
    <row r="36" spans="2:14" s="76" customFormat="1" ht="16.899999999999999" customHeight="1" x14ac:dyDescent="0.25">
      <c r="B36" s="48" t="s">
        <v>96</v>
      </c>
      <c r="C36" s="88"/>
      <c r="D36" s="88"/>
    </row>
    <row r="37" spans="2:14" s="19" customFormat="1" ht="16.899999999999999" customHeight="1" x14ac:dyDescent="0.25"/>
    <row r="38" spans="2:14" s="80" customFormat="1" ht="16.899999999999999" customHeight="1" x14ac:dyDescent="0.25">
      <c r="B38" s="81" t="s">
        <v>93</v>
      </c>
      <c r="C38" s="82"/>
      <c r="I38" s="81" t="s">
        <v>94</v>
      </c>
      <c r="J38" s="82"/>
    </row>
    <row r="39" spans="2:14" s="27" customFormat="1" ht="26.25" customHeight="1" x14ac:dyDescent="0.25">
      <c r="B39" s="124" t="s">
        <v>107</v>
      </c>
      <c r="C39" s="124" t="s">
        <v>58</v>
      </c>
      <c r="D39" s="124" t="s">
        <v>6</v>
      </c>
      <c r="E39" s="124" t="s">
        <v>108</v>
      </c>
      <c r="F39" s="128" t="s">
        <v>110</v>
      </c>
      <c r="G39" s="128" t="s">
        <v>109</v>
      </c>
      <c r="I39" s="124" t="s">
        <v>107</v>
      </c>
      <c r="J39" s="124" t="s">
        <v>58</v>
      </c>
      <c r="K39" s="124" t="s">
        <v>6</v>
      </c>
      <c r="L39" s="124" t="s">
        <v>108</v>
      </c>
      <c r="M39" s="128" t="s">
        <v>110</v>
      </c>
      <c r="N39" s="128" t="s">
        <v>109</v>
      </c>
    </row>
    <row r="40" spans="2:14" s="27" customFormat="1" ht="24" customHeight="1" x14ac:dyDescent="0.25">
      <c r="B40" s="125" t="str">
        <f>data_6!$A$2</f>
        <v>DL1</v>
      </c>
      <c r="C40" s="126" t="str">
        <f>data_6!$B$2</f>
        <v>Vận tải</v>
      </c>
      <c r="D40" s="126" t="str">
        <f>data_6!$C$2</f>
        <v>Hiệu suất C</v>
      </c>
      <c r="E40" s="126" t="str">
        <f>data_6!$D$2</f>
        <v>PENNY</v>
      </c>
      <c r="F40" s="137">
        <f>data_6!$F$2</f>
        <v>9.615384968074836E-2</v>
      </c>
      <c r="G40" s="137">
        <f>data_6!$H$2</f>
        <v>5.2416692619121772</v>
      </c>
      <c r="H40" s="127"/>
      <c r="I40" s="125" t="str">
        <f>data_6!$A$12</f>
        <v>TCD</v>
      </c>
      <c r="J40" s="126" t="str">
        <f>data_6!$B$12</f>
        <v>Công nghiệp</v>
      </c>
      <c r="K40" s="126" t="str">
        <f>data_6!$C$12</f>
        <v>Hiệu suất B</v>
      </c>
      <c r="L40" s="126" t="str">
        <f>data_6!$D$12</f>
        <v>SMALLCAP</v>
      </c>
      <c r="M40" s="137">
        <f>data_6!$F$12</f>
        <v>-5.6179777688863397E-2</v>
      </c>
      <c r="N40" s="137">
        <f>data_6!$H$12</f>
        <v>2.5891447095004572</v>
      </c>
    </row>
    <row r="41" spans="2:14" s="27" customFormat="1" ht="24" customHeight="1" x14ac:dyDescent="0.25">
      <c r="B41" s="125" t="str">
        <f>data_6!A3</f>
        <v>EVG</v>
      </c>
      <c r="C41" s="126" t="str">
        <f>data_6!B3</f>
        <v>Vật liệu xây dựng</v>
      </c>
      <c r="D41" s="126" t="str">
        <f>data_6!C3</f>
        <v>Hiệu suất A</v>
      </c>
      <c r="E41" s="126" t="str">
        <f>data_6!D3</f>
        <v>SMALLCAP</v>
      </c>
      <c r="F41" s="137">
        <f>data_6!F3</f>
        <v>6.8535833643549759E-2</v>
      </c>
      <c r="G41" s="137">
        <f>data_6!H3</f>
        <v>5.1344079355238685</v>
      </c>
      <c r="H41" s="127"/>
      <c r="I41" s="125" t="str">
        <f>data_6!A13</f>
        <v>PHP</v>
      </c>
      <c r="J41" s="126" t="str">
        <f>data_6!B13</f>
        <v>Công nghiệp</v>
      </c>
      <c r="K41" s="126" t="str">
        <f>data_6!C13</f>
        <v>Hiệu suất B</v>
      </c>
      <c r="L41" s="126" t="str">
        <f>data_6!D13</f>
        <v>MIDCAP</v>
      </c>
      <c r="M41" s="137">
        <f>data_6!F13</f>
        <v>-4.0358728669127375E-2</v>
      </c>
      <c r="N41" s="137">
        <f>data_6!H13</f>
        <v>1.7424607961399277</v>
      </c>
    </row>
    <row r="42" spans="2:14" s="27" customFormat="1" ht="24" customHeight="1" x14ac:dyDescent="0.25">
      <c r="B42" s="125" t="str">
        <f>data_6!A4</f>
        <v>SAM</v>
      </c>
      <c r="C42" s="126" t="str">
        <f>data_6!B4</f>
        <v>Công nghệ</v>
      </c>
      <c r="D42" s="126" t="str">
        <f>data_6!C4</f>
        <v>Hiệu suất C</v>
      </c>
      <c r="E42" s="126" t="str">
        <f>data_6!D4</f>
        <v>SMALLCAP</v>
      </c>
      <c r="F42" s="137">
        <f>data_6!F4</f>
        <v>6.9444446284093964E-2</v>
      </c>
      <c r="G42" s="137">
        <f>data_6!H4</f>
        <v>4.9438881935753027</v>
      </c>
      <c r="H42" s="127"/>
      <c r="I42" s="125" t="str">
        <f>data_6!A14</f>
        <v>VCB</v>
      </c>
      <c r="J42" s="126" t="str">
        <f>data_6!B14</f>
        <v>Ngân hàng</v>
      </c>
      <c r="K42" s="126" t="str">
        <f>data_6!C14</f>
        <v>Hiệu suất C</v>
      </c>
      <c r="L42" s="126" t="str">
        <f>data_6!D14</f>
        <v>LARGECAP</v>
      </c>
      <c r="M42" s="137">
        <f>data_6!F14</f>
        <v>1.841816784435979E-2</v>
      </c>
      <c r="N42" s="137">
        <f>data_6!H14</f>
        <v>2.8566884046445047</v>
      </c>
    </row>
    <row r="43" spans="2:14" s="27" customFormat="1" ht="24" customHeight="1" x14ac:dyDescent="0.25">
      <c r="B43" s="125" t="str">
        <f>data_6!A5</f>
        <v>HSG</v>
      </c>
      <c r="C43" s="126" t="str">
        <f>data_6!B5</f>
        <v>Thép</v>
      </c>
      <c r="D43" s="126" t="str">
        <f>data_6!C5</f>
        <v>Hiệu suất A</v>
      </c>
      <c r="E43" s="126" t="str">
        <f>data_6!D5</f>
        <v>MIDCAP</v>
      </c>
      <c r="F43" s="137">
        <f>data_6!F5</f>
        <v>6.9832403722846159E-2</v>
      </c>
      <c r="G43" s="137">
        <f>data_6!H5</f>
        <v>4.6338034755864399</v>
      </c>
      <c r="H43" s="127"/>
      <c r="I43" s="125" t="str">
        <f>data_6!A15</f>
        <v>HIO</v>
      </c>
      <c r="J43" s="126" t="str">
        <f>data_6!B15</f>
        <v>DV hạ tầng</v>
      </c>
      <c r="K43" s="126" t="str">
        <f>data_6!C15</f>
        <v>Hiệu suất D</v>
      </c>
      <c r="L43" s="126" t="str">
        <f>data_6!D15</f>
        <v>PENNY</v>
      </c>
      <c r="M43" s="137">
        <f>data_6!F15</f>
        <v>-3.0000019073486373E-2</v>
      </c>
      <c r="N43" s="137">
        <f>data_6!H15</f>
        <v>1.6129032258064515</v>
      </c>
    </row>
    <row r="44" spans="2:14" s="27" customFormat="1" ht="24" customHeight="1" x14ac:dyDescent="0.25">
      <c r="B44" s="125" t="str">
        <f>data_6!A6</f>
        <v>NKG</v>
      </c>
      <c r="C44" s="126" t="str">
        <f>data_6!B6</f>
        <v>Thép</v>
      </c>
      <c r="D44" s="126" t="str">
        <f>data_6!C6</f>
        <v>Hiệu suất A</v>
      </c>
      <c r="E44" s="126" t="str">
        <f>data_6!D6</f>
        <v>MIDCAP</v>
      </c>
      <c r="F44" s="137">
        <f>data_6!F6</f>
        <v>6.9204153162605087E-2</v>
      </c>
      <c r="G44" s="137">
        <f>data_6!H6</f>
        <v>3.6290602362225108</v>
      </c>
      <c r="H44" s="127"/>
      <c r="I44" s="125" t="str">
        <f>data_6!A16</f>
        <v>TNH</v>
      </c>
      <c r="J44" s="126" t="str">
        <f>data_6!B16</f>
        <v>Y tế</v>
      </c>
      <c r="K44" s="126" t="str">
        <f>data_6!C16</f>
        <v>Hiệu suất D</v>
      </c>
      <c r="L44" s="126" t="str">
        <f>data_6!D16</f>
        <v>SMALLCAP</v>
      </c>
      <c r="M44" s="137">
        <f>data_6!F16</f>
        <v>-3.2911373090140472E-2</v>
      </c>
      <c r="N44" s="137">
        <f>data_6!H16</f>
        <v>1.2681419541928853</v>
      </c>
    </row>
    <row r="45" spans="2:14" s="27" customFormat="1" ht="24" customHeight="1" x14ac:dyDescent="0.25">
      <c r="B45" s="125" t="str">
        <f>data_6!A7</f>
        <v>GDA</v>
      </c>
      <c r="C45" s="126" t="str">
        <f>data_6!B7</f>
        <v>Thép</v>
      </c>
      <c r="D45" s="126" t="str">
        <f>data_6!C7</f>
        <v>Hiệu suất A</v>
      </c>
      <c r="E45" s="126" t="str">
        <f>data_6!D7</f>
        <v>SMALLCAP</v>
      </c>
      <c r="F45" s="137">
        <f>data_6!F7</f>
        <v>6.1224489795918435E-2</v>
      </c>
      <c r="G45" s="137">
        <f>data_6!H7</f>
        <v>7.5628312532056761</v>
      </c>
      <c r="H45" s="127"/>
      <c r="I45" s="125" t="str">
        <f>data_6!A17</f>
        <v>BCG</v>
      </c>
      <c r="J45" s="126" t="str">
        <f>data_6!B17</f>
        <v>Công ty tài chính</v>
      </c>
      <c r="K45" s="126" t="str">
        <f>data_6!C17</f>
        <v>Hiệu suất A</v>
      </c>
      <c r="L45" s="126" t="str">
        <f>data_6!D17</f>
        <v>SMALLCAP</v>
      </c>
      <c r="M45" s="137">
        <f>data_6!F17</f>
        <v>-2.3850062898640334E-2</v>
      </c>
      <c r="N45" s="137">
        <f>data_6!H17</f>
        <v>1.8534326975147499</v>
      </c>
    </row>
    <row r="46" spans="2:14" s="27" customFormat="1" ht="24" customHeight="1" x14ac:dyDescent="0.25">
      <c r="B46" s="125" t="str">
        <f>data_6!A8</f>
        <v>HNG</v>
      </c>
      <c r="C46" s="126" t="str">
        <f>data_6!B8</f>
        <v>Thực phẩm</v>
      </c>
      <c r="D46" s="126" t="str">
        <f>data_6!C8</f>
        <v>Hiệu suất C</v>
      </c>
      <c r="E46" s="126" t="str">
        <f>data_6!D8</f>
        <v>SMALLCAP</v>
      </c>
      <c r="F46" s="137">
        <f>data_6!F8</f>
        <v>8.2191765610374334E-2</v>
      </c>
      <c r="G46" s="137">
        <f>data_6!H8</f>
        <v>2.6482195712619965</v>
      </c>
      <c r="H46" s="127"/>
      <c r="I46" s="125" t="str">
        <f>data_6!A18</f>
        <v>TCI</v>
      </c>
      <c r="J46" s="126" t="str">
        <f>data_6!B18</f>
        <v>Chứng khoán</v>
      </c>
      <c r="K46" s="126" t="str">
        <f>data_6!C18</f>
        <v>Hiệu suất A</v>
      </c>
      <c r="L46" s="126" t="str">
        <f>data_6!D18</f>
        <v>SMALLCAP</v>
      </c>
      <c r="M46" s="137">
        <f>data_6!F18</f>
        <v>-2.2044020385315055E-2</v>
      </c>
      <c r="N46" s="137">
        <f>data_6!H18</f>
        <v>1.2900715841892312</v>
      </c>
    </row>
    <row r="47" spans="2:14" s="27" customFormat="1" ht="24" customHeight="1" x14ac:dyDescent="0.25">
      <c r="B47" s="125" t="str">
        <f>data_6!A9</f>
        <v>SMC</v>
      </c>
      <c r="C47" s="126" t="str">
        <f>data_6!B9</f>
        <v>Thép</v>
      </c>
      <c r="D47" s="126" t="str">
        <f>data_6!C9</f>
        <v>Hiệu suất A</v>
      </c>
      <c r="E47" s="126" t="str">
        <f>data_6!D9</f>
        <v>SMALLCAP</v>
      </c>
      <c r="F47" s="137">
        <f>data_6!F9</f>
        <v>6.8403922707956699E-2</v>
      </c>
      <c r="G47" s="137">
        <f>data_6!H9</f>
        <v>3.1634803921568628</v>
      </c>
      <c r="H47" s="127"/>
      <c r="I47" s="125" t="str">
        <f>data_6!A19</f>
        <v>OGC</v>
      </c>
      <c r="J47" s="126" t="str">
        <f>data_6!B19</f>
        <v>Bất động sản</v>
      </c>
      <c r="K47" s="126" t="str">
        <f>data_6!C19</f>
        <v>Hiệu suất A</v>
      </c>
      <c r="L47" s="126" t="str">
        <f>data_6!D19</f>
        <v>SMALLCAP</v>
      </c>
      <c r="M47" s="137">
        <f>data_6!F19</f>
        <v>3.7383231713539855E-2</v>
      </c>
      <c r="N47" s="137">
        <f>data_6!H19</f>
        <v>5.8880990256512229</v>
      </c>
    </row>
    <row r="48" spans="2:14" s="27" customFormat="1" ht="24" customHeight="1" x14ac:dyDescent="0.25">
      <c r="B48" s="125" t="str">
        <f>data_6!A10</f>
        <v>NHA</v>
      </c>
      <c r="C48" s="126" t="str">
        <f>data_6!B10</f>
        <v>Bất động sản</v>
      </c>
      <c r="D48" s="126" t="str">
        <f>data_6!C10</f>
        <v>Hiệu suất A</v>
      </c>
      <c r="E48" s="126" t="str">
        <f>data_6!D10</f>
        <v>SMALLCAP</v>
      </c>
      <c r="F48" s="137">
        <f>data_6!F10</f>
        <v>6.1538476210374116E-2</v>
      </c>
      <c r="G48" s="137">
        <f>data_6!H10</f>
        <v>3.3155214321540183</v>
      </c>
      <c r="H48" s="127"/>
      <c r="I48" s="125" t="str">
        <f>data_6!A20</f>
        <v>DSE</v>
      </c>
      <c r="J48" s="126" t="str">
        <f>data_6!B20</f>
        <v>Chứng khoán</v>
      </c>
      <c r="K48" s="126" t="str">
        <f>data_6!C20</f>
        <v>Hiệu suất A</v>
      </c>
      <c r="L48" s="126" t="str">
        <f>data_6!D20</f>
        <v>MIDCAP</v>
      </c>
      <c r="M48" s="137">
        <f>data_6!F20</f>
        <v>-1.9999972256747212E-2</v>
      </c>
      <c r="N48" s="137">
        <f>data_6!H20</f>
        <v>1.5830365814179346</v>
      </c>
    </row>
    <row r="49" spans="2:14" s="27" customFormat="1" ht="24" customHeight="1" x14ac:dyDescent="0.25">
      <c r="B49" s="125" t="str">
        <f>data_6!A11</f>
        <v>NDN</v>
      </c>
      <c r="C49" s="126" t="str">
        <f>data_6!B11</f>
        <v>Bất động sản</v>
      </c>
      <c r="D49" s="126" t="str">
        <f>data_6!C11</f>
        <v>Hiệu suất A</v>
      </c>
      <c r="E49" s="126" t="str">
        <f>data_6!D11</f>
        <v>SMALLCAP</v>
      </c>
      <c r="F49" s="137">
        <f>data_6!F11</f>
        <v>4.3010710787809936E-2</v>
      </c>
      <c r="G49" s="137">
        <f>data_6!H11</f>
        <v>4.7988165680473376</v>
      </c>
      <c r="H49" s="127"/>
      <c r="I49" s="125" t="str">
        <f>data_6!A21</f>
        <v>EVF</v>
      </c>
      <c r="J49" s="126" t="str">
        <f>data_6!B21</f>
        <v>Công ty tài chính</v>
      </c>
      <c r="K49" s="126" t="str">
        <f>data_6!C21</f>
        <v>Hiệu suất A</v>
      </c>
      <c r="L49" s="126" t="str">
        <f>data_6!D21</f>
        <v>SMALLCAP</v>
      </c>
      <c r="M49" s="137">
        <f>data_6!F21</f>
        <v>-2.6666683620876763E-2</v>
      </c>
      <c r="N49" s="137">
        <f>data_6!H21</f>
        <v>1.7356555664421964</v>
      </c>
    </row>
    <row r="50" spans="2:14" s="27" customFormat="1" ht="15.75" x14ac:dyDescent="0.25">
      <c r="B50" s="52"/>
      <c r="K50" s="75"/>
    </row>
    <row r="51" spans="2:14" s="27" customFormat="1" ht="16.899999999999999" customHeight="1" x14ac:dyDescent="0.25">
      <c r="B51" s="93" t="s">
        <v>133</v>
      </c>
      <c r="L51" s="75"/>
      <c r="M51" s="75"/>
      <c r="N51" s="75"/>
    </row>
    <row r="52" spans="2:14" ht="15.75" thickBot="1" x14ac:dyDescent="0.3">
      <c r="B52" s="114"/>
      <c r="C52" s="114"/>
      <c r="D52" s="114"/>
      <c r="E52" s="114"/>
      <c r="F52" s="114"/>
      <c r="G52" s="114"/>
      <c r="H52" s="114"/>
      <c r="I52" s="114"/>
      <c r="J52" s="114"/>
      <c r="K52" s="114"/>
      <c r="L52" s="114"/>
      <c r="M52" s="114"/>
      <c r="N52" s="114"/>
    </row>
    <row r="53" spans="2:14" ht="15.75" thickTop="1" x14ac:dyDescent="0.25"/>
    <row r="54" spans="2:14" ht="36.6" customHeight="1" x14ac:dyDescent="0.25">
      <c r="B54" s="171" t="s">
        <v>77</v>
      </c>
      <c r="C54" s="171"/>
      <c r="D54" s="171"/>
      <c r="F54" s="172" t="s">
        <v>51</v>
      </c>
      <c r="G54" s="172"/>
      <c r="H54" s="172"/>
      <c r="I54" s="172"/>
      <c r="J54" s="172"/>
      <c r="K54" s="172"/>
      <c r="L54" s="172"/>
      <c r="M54" s="38"/>
      <c r="N54" s="38"/>
    </row>
    <row r="55" spans="2:14" s="1" customFormat="1" ht="151.15" customHeight="1" x14ac:dyDescent="0.25">
      <c r="B55" s="173"/>
      <c r="C55" s="173"/>
      <c r="D55" s="173"/>
      <c r="F55" s="183" t="s">
        <v>102</v>
      </c>
      <c r="G55" s="183"/>
      <c r="H55" s="183"/>
      <c r="I55" s="183"/>
      <c r="J55" s="183"/>
      <c r="K55" s="183"/>
      <c r="L55" s="183"/>
      <c r="M55" s="183"/>
      <c r="N55" s="183"/>
    </row>
  </sheetData>
  <mergeCells count="28">
    <mergeCell ref="L11:N11"/>
    <mergeCell ref="J11:K11"/>
    <mergeCell ref="B54:D54"/>
    <mergeCell ref="B55:D55"/>
    <mergeCell ref="L21:N21"/>
    <mergeCell ref="L24:N24"/>
    <mergeCell ref="L25:N25"/>
    <mergeCell ref="J24:K24"/>
    <mergeCell ref="J25:K25"/>
    <mergeCell ref="J21:K21"/>
    <mergeCell ref="F55:N55"/>
    <mergeCell ref="F54:L54"/>
    <mergeCell ref="B2:N2"/>
    <mergeCell ref="L12:N12"/>
    <mergeCell ref="L13:N13"/>
    <mergeCell ref="L14:N14"/>
    <mergeCell ref="J12:K12"/>
    <mergeCell ref="L5:N5"/>
    <mergeCell ref="L6:N6"/>
    <mergeCell ref="G5:I5"/>
    <mergeCell ref="G6:I6"/>
    <mergeCell ref="B11:H17"/>
    <mergeCell ref="J15:K15"/>
    <mergeCell ref="J16:K16"/>
    <mergeCell ref="J17:K17"/>
    <mergeCell ref="L15:N15"/>
    <mergeCell ref="L16:N16"/>
    <mergeCell ref="L17:N17"/>
  </mergeCells>
  <conditionalFormatting sqref="F40:F49">
    <cfRule type="cellIs" dxfId="87" priority="6" operator="lessThan">
      <formula>0</formula>
    </cfRule>
    <cfRule type="cellIs" dxfId="86" priority="7" operator="between">
      <formula>0</formula>
      <formula>0.06</formula>
    </cfRule>
    <cfRule type="cellIs" dxfId="85" priority="8" operator="greaterThan">
      <formula>0.06</formula>
    </cfRule>
  </conditionalFormatting>
  <conditionalFormatting sqref="G40:G49">
    <cfRule type="cellIs" dxfId="84" priority="13" operator="lessThan">
      <formula>0.8</formula>
    </cfRule>
    <cfRule type="cellIs" dxfId="83" priority="14" operator="between">
      <formula>0.8</formula>
      <formula>1.1</formula>
    </cfRule>
    <cfRule type="cellIs" dxfId="82" priority="15" operator="between">
      <formula>1.1</formula>
      <formula>1.5</formula>
    </cfRule>
    <cfRule type="cellIs" dxfId="81" priority="17" operator="greaterThan">
      <formula>1.5</formula>
    </cfRule>
  </conditionalFormatting>
  <conditionalFormatting sqref="L15">
    <cfRule type="cellIs" dxfId="80" priority="1" operator="lessThan">
      <formula>0</formula>
    </cfRule>
    <cfRule type="cellIs" dxfId="79" priority="2" operator="greaterThanOrEqual">
      <formula>0</formula>
    </cfRule>
  </conditionalFormatting>
  <conditionalFormatting sqref="M40:M49">
    <cfRule type="cellIs" dxfId="78" priority="3" operator="lessThan">
      <formula>0</formula>
    </cfRule>
    <cfRule type="cellIs" dxfId="77" priority="4" operator="between">
      <formula>0</formula>
      <formula>0.06</formula>
    </cfRule>
    <cfRule type="cellIs" dxfId="76" priority="5" operator="greaterThan">
      <formula>0.06</formula>
    </cfRule>
  </conditionalFormatting>
  <conditionalFormatting sqref="N40:N49">
    <cfRule type="cellIs" dxfId="75" priority="9" operator="lessThan">
      <formula>0.8</formula>
    </cfRule>
    <cfRule type="cellIs" dxfId="74" priority="10" operator="between">
      <formula>0.8</formula>
      <formula>1.1</formula>
    </cfRule>
    <cfRule type="cellIs" dxfId="73" priority="11" operator="between">
      <formula>1.1</formula>
      <formula>1.5</formula>
    </cfRule>
    <cfRule type="cellIs" dxfId="72" priority="12" operator="greaterThan">
      <formula>1.5</formula>
    </cfRule>
  </conditionalFormatting>
  <printOptions horizontalCentered="1"/>
  <pageMargins left="0" right="0" top="0" bottom="0" header="0" footer="0"/>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A1A7-86B5-4C3A-A55F-85A88566025C}">
  <sheetPr>
    <pageSetUpPr fitToPage="1"/>
  </sheetPr>
  <dimension ref="A2:Q22"/>
  <sheetViews>
    <sheetView showGridLines="0" view="pageBreakPreview" topLeftCell="A18" zoomScale="85" zoomScaleNormal="85" zoomScaleSheetLayoutView="85" workbookViewId="0">
      <selection activeCell="P11" sqref="P11:Q11"/>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7" width="36.7109375" style="1" customWidth="1"/>
    <col min="18" max="16384" width="8.85546875" style="7"/>
  </cols>
  <sheetData>
    <row r="2" spans="1:17" ht="60" customHeight="1" x14ac:dyDescent="0.25">
      <c r="B2" s="160" t="s">
        <v>78</v>
      </c>
      <c r="C2" s="160"/>
      <c r="D2" s="160"/>
      <c r="E2" s="160"/>
      <c r="F2" s="160"/>
      <c r="G2" s="160"/>
      <c r="H2" s="160"/>
      <c r="I2" s="160"/>
      <c r="J2" s="160"/>
      <c r="K2" s="160"/>
      <c r="L2" s="160"/>
      <c r="M2" s="8"/>
    </row>
    <row r="3" spans="1:17" ht="15.75" customHeight="1" thickBot="1" x14ac:dyDescent="0.3">
      <c r="B3" s="46"/>
      <c r="C3" s="46"/>
      <c r="D3" s="46"/>
      <c r="E3" s="46"/>
      <c r="F3" s="46"/>
      <c r="G3" s="46"/>
      <c r="H3" s="46"/>
      <c r="I3" s="46"/>
      <c r="J3" s="46"/>
      <c r="K3" s="46"/>
      <c r="L3" s="46"/>
    </row>
    <row r="4" spans="1:17" ht="15.75" customHeight="1" thickTop="1" x14ac:dyDescent="0.25"/>
    <row r="5" spans="1:17" s="9" customFormat="1" ht="18.75" customHeight="1" x14ac:dyDescent="0.25">
      <c r="B5" s="161" t="s">
        <v>1</v>
      </c>
      <c r="C5" s="161"/>
      <c r="D5" s="161"/>
      <c r="F5" s="162" t="s">
        <v>3</v>
      </c>
      <c r="G5" s="162"/>
      <c r="H5" s="162"/>
      <c r="J5" s="162" t="s">
        <v>4</v>
      </c>
      <c r="K5" s="162"/>
      <c r="L5" s="162"/>
      <c r="O5" s="150"/>
      <c r="P5" s="150"/>
      <c r="Q5" s="150"/>
    </row>
    <row r="6" spans="1:17" s="11" customFormat="1" ht="15.75" x14ac:dyDescent="0.25">
      <c r="B6" s="163" t="s">
        <v>2</v>
      </c>
      <c r="C6" s="163"/>
      <c r="D6" s="163"/>
      <c r="F6" s="164">
        <f>data_7!$B$3</f>
        <v>45715</v>
      </c>
      <c r="G6" s="164"/>
      <c r="H6" s="164"/>
      <c r="J6" s="165" t="s">
        <v>159</v>
      </c>
      <c r="K6" s="165"/>
      <c r="L6" s="165"/>
      <c r="O6" s="158"/>
      <c r="P6" s="158"/>
      <c r="Q6" s="158"/>
    </row>
    <row r="7" spans="1:17" s="11" customFormat="1" ht="16.5" thickBot="1" x14ac:dyDescent="0.3">
      <c r="B7" s="166"/>
      <c r="C7" s="166"/>
      <c r="D7" s="166"/>
      <c r="E7" s="94"/>
      <c r="F7" s="95"/>
      <c r="G7" s="95"/>
      <c r="H7" s="95"/>
      <c r="I7" s="94"/>
      <c r="J7" s="95"/>
      <c r="K7" s="95"/>
      <c r="L7" s="95"/>
      <c r="O7" s="158"/>
      <c r="P7" s="158"/>
      <c r="Q7" s="158"/>
    </row>
    <row r="8" spans="1:17" ht="15.75" thickTop="1" x14ac:dyDescent="0.25"/>
    <row r="9" spans="1:17" s="6" customFormat="1" ht="30" customHeight="1" thickBot="1" x14ac:dyDescent="0.3">
      <c r="B9" s="43" t="s">
        <v>79</v>
      </c>
      <c r="C9" s="44"/>
      <c r="D9" s="44"/>
      <c r="E9" s="44"/>
      <c r="F9" s="44"/>
      <c r="G9" s="44"/>
      <c r="H9" s="44"/>
      <c r="I9" s="44"/>
      <c r="J9" s="44"/>
      <c r="K9" s="44"/>
      <c r="L9" s="44"/>
      <c r="O9" s="208" t="s">
        <v>10</v>
      </c>
      <c r="P9" s="208"/>
      <c r="Q9" s="208"/>
    </row>
    <row r="10" spans="1:17" ht="15.75" thickTop="1" x14ac:dyDescent="0.25">
      <c r="O10" s="208"/>
      <c r="P10" s="208"/>
      <c r="Q10" s="208"/>
    </row>
    <row r="11" spans="1:17" ht="48" customHeight="1" x14ac:dyDescent="0.25">
      <c r="B11" s="170">
        <f>O11</f>
        <v>0</v>
      </c>
      <c r="C11" s="170"/>
      <c r="D11" s="170"/>
      <c r="E11" s="170"/>
      <c r="F11" s="170"/>
      <c r="G11" s="170"/>
      <c r="H11" s="207" t="str">
        <f>P11</f>
        <v>Đến lượt cổ phiếu chứng khoán bùng nổ, khối ngoại ngắt nhịp bán ròng</v>
      </c>
      <c r="I11" s="207"/>
      <c r="J11" s="207"/>
      <c r="K11" s="207"/>
      <c r="L11" s="207"/>
      <c r="O11" s="209"/>
      <c r="P11" s="180" t="s">
        <v>138</v>
      </c>
      <c r="Q11" s="180"/>
    </row>
    <row r="12" spans="1:17" ht="150.6" customHeight="1" x14ac:dyDescent="0.25">
      <c r="B12" s="170"/>
      <c r="C12" s="170"/>
      <c r="D12" s="170"/>
      <c r="E12" s="170"/>
      <c r="F12" s="170"/>
      <c r="G12" s="170"/>
      <c r="H12" s="183" t="str">
        <f>P12</f>
        <v>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v>
      </c>
      <c r="I12" s="183"/>
      <c r="J12" s="183"/>
      <c r="K12" s="183"/>
      <c r="L12" s="183"/>
      <c r="O12" s="209"/>
      <c r="P12" s="180" t="s">
        <v>139</v>
      </c>
      <c r="Q12" s="180"/>
    </row>
    <row r="13" spans="1:17" ht="19.5" thickBot="1" x14ac:dyDescent="0.3">
      <c r="O13" s="210" t="s">
        <v>105</v>
      </c>
      <c r="P13" s="210"/>
      <c r="Q13" s="210"/>
    </row>
    <row r="14" spans="1:17" s="3" customFormat="1" ht="45" customHeight="1" thickTop="1" x14ac:dyDescent="0.25">
      <c r="A14" s="2"/>
      <c r="B14" s="206" t="str">
        <f>O14</f>
        <v>Biến động giá dầu, chuyên gia cảnh báo phải thật thận trọng</v>
      </c>
      <c r="C14" s="206"/>
      <c r="D14" s="206"/>
      <c r="F14" s="206" t="str">
        <f>P14</f>
        <v>Lãi suất huy động tăng, ngân hàng lập kỷ lục về tiền gửi</v>
      </c>
      <c r="G14" s="206"/>
      <c r="H14" s="206"/>
      <c r="J14" s="206" t="str">
        <f>Q14</f>
        <v>CEO: Khởi công phân khu Grand Oceania tại Vân Đồn</v>
      </c>
      <c r="K14" s="206"/>
      <c r="L14" s="206"/>
      <c r="O14" s="98" t="s">
        <v>140</v>
      </c>
      <c r="P14" s="98" t="s">
        <v>17</v>
      </c>
      <c r="Q14" s="98" t="s">
        <v>18</v>
      </c>
    </row>
    <row r="15" spans="1:17" s="1" customFormat="1" ht="123.6" customHeight="1" x14ac:dyDescent="0.25">
      <c r="B15" s="183" t="str">
        <f>O15</f>
        <v>Kết thúc năm 2024, vị trí dẫn đầu về lượng tiền mặt trên sàn chứng khoán đã có sự thay đổi lớn khi Vingroup vượt qua PV Gas với con số kỷ lục 48.000 tỷ đồng.</v>
      </c>
      <c r="C15" s="183"/>
      <c r="D15" s="183"/>
      <c r="E15" s="4"/>
      <c r="F15" s="183" t="str">
        <f>P15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15" s="183"/>
      <c r="H15" s="183"/>
      <c r="I15" s="4"/>
      <c r="J15" s="183" t="str">
        <f>Q15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15" s="183"/>
      <c r="L15" s="183"/>
      <c r="O15" s="98" t="s">
        <v>19</v>
      </c>
      <c r="P15" s="98" t="s">
        <v>20</v>
      </c>
      <c r="Q15" s="98" t="s">
        <v>21</v>
      </c>
    </row>
    <row r="16" spans="1:17" x14ac:dyDescent="0.25">
      <c r="Q16" s="98"/>
    </row>
    <row r="17" spans="1:17" s="16" customFormat="1" ht="60" customHeight="1" x14ac:dyDescent="0.25">
      <c r="A17" s="17"/>
      <c r="B17" s="206" t="str">
        <f>O17</f>
        <v>Sức hấp dẫn của cổ phiếu ngành bán lẻ</v>
      </c>
      <c r="C17" s="206"/>
      <c r="D17" s="206"/>
      <c r="F17" s="206" t="str">
        <f>P17</f>
        <v>Tỷ lệ trái phiếu trả chậm sẽ ổn định dần trong năm 2025</v>
      </c>
      <c r="G17" s="206"/>
      <c r="H17" s="206"/>
      <c r="J17" s="206" t="str">
        <f>Q17</f>
        <v>TAL: Taseco Land bán tòa nhà văn phòng tại dự án Landmark 55 cho đối tác Singapore</v>
      </c>
      <c r="K17" s="206"/>
      <c r="L17" s="206"/>
      <c r="O17" s="98" t="s">
        <v>22</v>
      </c>
      <c r="P17" s="98" t="s">
        <v>23</v>
      </c>
      <c r="Q17" s="98" t="s">
        <v>25</v>
      </c>
    </row>
    <row r="18" spans="1:17" s="1" customFormat="1" ht="123.6" customHeight="1" x14ac:dyDescent="0.25">
      <c r="B18" s="183" t="str">
        <f>O18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18" s="183"/>
      <c r="D18" s="183"/>
      <c r="E18" s="4"/>
      <c r="F18" s="183" t="str">
        <f>P18</f>
        <v>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v>
      </c>
      <c r="G18" s="183"/>
      <c r="H18" s="183"/>
      <c r="I18" s="4"/>
      <c r="J18" s="183" t="str">
        <f>Q18</f>
        <v>Dự án có tổng diện tích quy hoạch 23.600 m2, trong đó diện tích xây dựng dự án là 9.440 m2. Quy mô xây dựng bao gồm tòa tháp Khách sạn 55 tầng (B3-CC2-B) và tòa tháp Văn phòng 37 tầng (B3-CC2-A).</v>
      </c>
      <c r="K18" s="183"/>
      <c r="L18" s="183"/>
      <c r="O18" s="98" t="s">
        <v>106</v>
      </c>
      <c r="P18" s="98" t="s">
        <v>24</v>
      </c>
      <c r="Q18" s="98" t="s">
        <v>26</v>
      </c>
    </row>
    <row r="19" spans="1:17" ht="15.75" thickBot="1" x14ac:dyDescent="0.3">
      <c r="B19" s="46"/>
      <c r="C19" s="46"/>
      <c r="D19" s="46"/>
      <c r="E19" s="46"/>
      <c r="F19" s="46"/>
      <c r="G19" s="46"/>
      <c r="H19" s="46"/>
      <c r="I19" s="46"/>
      <c r="J19" s="46"/>
      <c r="K19" s="46"/>
      <c r="L19" s="46"/>
    </row>
    <row r="20" spans="1:17" ht="15.75" thickTop="1" x14ac:dyDescent="0.25"/>
    <row r="21" spans="1:17" ht="36.6" customHeight="1" x14ac:dyDescent="0.25">
      <c r="B21" s="171" t="s">
        <v>77</v>
      </c>
      <c r="C21" s="171"/>
      <c r="D21" s="171"/>
      <c r="F21" s="172" t="s">
        <v>51</v>
      </c>
      <c r="G21" s="172"/>
      <c r="H21" s="172"/>
      <c r="I21" s="172"/>
      <c r="J21" s="172"/>
      <c r="K21" s="172"/>
      <c r="L21" s="172"/>
    </row>
    <row r="22" spans="1:17" s="1" customFormat="1" ht="180" customHeight="1" x14ac:dyDescent="0.25">
      <c r="B22" s="173"/>
      <c r="C22" s="174"/>
      <c r="D22" s="174"/>
      <c r="F22" s="183" t="s">
        <v>102</v>
      </c>
      <c r="G22" s="183"/>
      <c r="H22" s="183"/>
      <c r="I22" s="183"/>
      <c r="J22" s="183"/>
      <c r="K22" s="183"/>
      <c r="L22" s="183"/>
    </row>
  </sheetData>
  <mergeCells count="32">
    <mergeCell ref="O9:Q10"/>
    <mergeCell ref="O11:O12"/>
    <mergeCell ref="P11:Q11"/>
    <mergeCell ref="O13:Q13"/>
    <mergeCell ref="P12:Q12"/>
    <mergeCell ref="B2:L2"/>
    <mergeCell ref="B5:D5"/>
    <mergeCell ref="F5:H5"/>
    <mergeCell ref="J5:L5"/>
    <mergeCell ref="B6:D6"/>
    <mergeCell ref="F6:H6"/>
    <mergeCell ref="J6:L6"/>
    <mergeCell ref="B7:D7"/>
    <mergeCell ref="H11:L11"/>
    <mergeCell ref="H12:L12"/>
    <mergeCell ref="B14:D14"/>
    <mergeCell ref="F14:H14"/>
    <mergeCell ref="J14:L14"/>
    <mergeCell ref="B11:G12"/>
    <mergeCell ref="B22:D22"/>
    <mergeCell ref="F22:L22"/>
    <mergeCell ref="B15:D15"/>
    <mergeCell ref="F15:H15"/>
    <mergeCell ref="J15:L15"/>
    <mergeCell ref="B17:D17"/>
    <mergeCell ref="F17:H17"/>
    <mergeCell ref="J17:L17"/>
    <mergeCell ref="B18:D18"/>
    <mergeCell ref="F18:H18"/>
    <mergeCell ref="J18:L18"/>
    <mergeCell ref="B21:D21"/>
    <mergeCell ref="F21:L21"/>
  </mergeCells>
  <pageMargins left="0" right="0" top="0" bottom="0" header="0" footer="0"/>
  <pageSetup paperSize="9"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C294-E32E-40FB-A430-F77C6E4E9362}">
  <sheetPr>
    <pageSetUpPr fitToPage="1"/>
  </sheetPr>
  <dimension ref="B1:P86"/>
  <sheetViews>
    <sheetView showGridLines="0" tabSelected="1" view="pageBreakPreview" topLeftCell="A13" zoomScale="85" zoomScaleNormal="70" zoomScaleSheetLayoutView="85" workbookViewId="0">
      <selection activeCell="T26" sqref="T26"/>
    </sheetView>
  </sheetViews>
  <sheetFormatPr defaultColWidth="8.85546875" defaultRowHeight="15.75" x14ac:dyDescent="0.25"/>
  <cols>
    <col min="1" max="1" width="8.85546875" style="19"/>
    <col min="2" max="2" width="16.7109375" style="19" customWidth="1"/>
    <col min="3" max="3" width="17.85546875" style="19" customWidth="1"/>
    <col min="4" max="4" width="16.7109375" style="19" customWidth="1"/>
    <col min="5" max="6" width="13.28515625" style="19" customWidth="1"/>
    <col min="7" max="9" width="16.7109375" style="19" customWidth="1"/>
    <col min="10" max="10" width="17.85546875" style="19" customWidth="1"/>
    <col min="11" max="11" width="11.7109375" style="19" bestFit="1" customWidth="1"/>
    <col min="12" max="12" width="16.7109375" style="31" customWidth="1"/>
    <col min="13" max="14" width="16.7109375" style="19" customWidth="1"/>
    <col min="15" max="16" width="8.85546875" style="19" customWidth="1"/>
    <col min="17" max="16384" width="8.85546875" style="19"/>
  </cols>
  <sheetData>
    <row r="1" spans="2:16" s="15" customFormat="1" x14ac:dyDescent="0.25">
      <c r="L1" s="215"/>
    </row>
    <row r="2" spans="2:16" s="15" customFormat="1" ht="60" customHeight="1" x14ac:dyDescent="0.25">
      <c r="B2" s="160" t="s">
        <v>98</v>
      </c>
      <c r="C2" s="160"/>
      <c r="D2" s="160"/>
      <c r="E2" s="160"/>
      <c r="F2" s="160"/>
      <c r="G2" s="160"/>
      <c r="H2" s="160"/>
      <c r="I2" s="160"/>
      <c r="J2" s="160"/>
      <c r="K2" s="160"/>
      <c r="L2" s="160"/>
      <c r="M2" s="160"/>
      <c r="N2" s="160"/>
      <c r="O2" s="160"/>
      <c r="P2" s="24"/>
    </row>
    <row r="3" spans="2:16" s="15" customFormat="1" ht="16.5" thickBot="1" x14ac:dyDescent="0.3">
      <c r="B3" s="96"/>
      <c r="C3" s="96"/>
      <c r="D3" s="96"/>
      <c r="E3" s="96"/>
      <c r="F3" s="96"/>
      <c r="G3" s="96"/>
      <c r="H3" s="96"/>
      <c r="I3" s="96"/>
      <c r="J3" s="96"/>
      <c r="K3" s="96"/>
      <c r="L3" s="216"/>
      <c r="M3" s="96"/>
      <c r="N3" s="96"/>
      <c r="O3" s="122"/>
    </row>
    <row r="4" spans="2:16" s="15" customFormat="1" ht="16.5" thickTop="1" x14ac:dyDescent="0.25">
      <c r="L4" s="215"/>
    </row>
    <row r="5" spans="2:16" s="9" customFormat="1" ht="18.75" x14ac:dyDescent="0.25">
      <c r="B5" s="20" t="s">
        <v>1</v>
      </c>
      <c r="C5" s="20"/>
      <c r="D5" s="20"/>
      <c r="E5" s="20"/>
      <c r="F5" s="49"/>
      <c r="G5" s="162" t="s">
        <v>3</v>
      </c>
      <c r="H5" s="162"/>
      <c r="I5" s="162"/>
      <c r="J5" s="20"/>
      <c r="K5" s="20"/>
      <c r="L5" s="162" t="s">
        <v>4</v>
      </c>
      <c r="M5" s="162"/>
      <c r="N5" s="162"/>
      <c r="O5" s="162"/>
      <c r="P5" s="120"/>
    </row>
    <row r="6" spans="2:16" s="11" customFormat="1" x14ac:dyDescent="0.25">
      <c r="B6" s="21" t="s">
        <v>2</v>
      </c>
      <c r="C6" s="21"/>
      <c r="D6" s="21"/>
      <c r="E6" s="21"/>
      <c r="F6" s="21"/>
      <c r="G6" s="164">
        <f>[1]data_7!$B$2</f>
        <v>45715</v>
      </c>
      <c r="H6" s="164"/>
      <c r="I6" s="164"/>
      <c r="J6" s="22"/>
      <c r="K6" s="22"/>
      <c r="L6" s="165" t="s">
        <v>150</v>
      </c>
      <c r="M6" s="165"/>
      <c r="N6" s="165"/>
      <c r="O6" s="165"/>
      <c r="P6" s="12"/>
    </row>
    <row r="7" spans="2:16" s="11" customFormat="1" ht="16.5" thickBot="1" x14ac:dyDescent="0.3">
      <c r="B7" s="97"/>
      <c r="C7" s="97"/>
      <c r="D7" s="97"/>
      <c r="E7" s="97"/>
      <c r="F7" s="97"/>
      <c r="G7" s="97"/>
      <c r="H7" s="97"/>
      <c r="I7" s="97"/>
      <c r="J7" s="97"/>
      <c r="K7" s="97"/>
      <c r="L7" s="95"/>
      <c r="M7" s="95"/>
      <c r="N7" s="95"/>
      <c r="O7" s="121"/>
      <c r="P7" s="12"/>
    </row>
    <row r="8" spans="2:16" ht="16.5" thickTop="1" x14ac:dyDescent="0.25"/>
    <row r="9" spans="2:16" s="143" customFormat="1" ht="30" customHeight="1" thickBot="1" x14ac:dyDescent="0.3">
      <c r="B9" s="115" t="s">
        <v>80</v>
      </c>
      <c r="C9" s="115"/>
      <c r="D9" s="115"/>
      <c r="E9" s="115"/>
      <c r="F9" s="115"/>
      <c r="G9" s="115"/>
      <c r="H9" s="115"/>
      <c r="I9" s="115"/>
      <c r="J9" s="115"/>
      <c r="K9" s="115"/>
      <c r="L9" s="217"/>
      <c r="M9" s="115"/>
      <c r="N9" s="115"/>
      <c r="O9" s="142"/>
    </row>
    <row r="10" spans="2:16" s="50" customFormat="1" ht="21.75" thickTop="1" x14ac:dyDescent="0.35">
      <c r="B10" s="55"/>
      <c r="C10" s="55"/>
      <c r="D10" s="55"/>
      <c r="E10" s="55"/>
      <c r="F10" s="55"/>
      <c r="G10" s="55"/>
      <c r="H10" s="55"/>
      <c r="I10" s="55"/>
      <c r="J10" s="55"/>
      <c r="K10" s="55"/>
      <c r="L10" s="159"/>
      <c r="M10" s="55"/>
      <c r="N10" s="55"/>
    </row>
    <row r="11" spans="2:16" s="143" customFormat="1" ht="18" customHeight="1" x14ac:dyDescent="0.25">
      <c r="B11" s="48" t="s">
        <v>16</v>
      </c>
      <c r="C11" s="144"/>
      <c r="D11" s="144"/>
      <c r="E11" s="36"/>
      <c r="F11" s="36"/>
      <c r="G11" s="36"/>
      <c r="H11" s="36"/>
      <c r="I11" s="145"/>
      <c r="J11" s="145"/>
      <c r="K11" s="145"/>
      <c r="L11" s="218"/>
      <c r="M11" s="145"/>
      <c r="N11" s="36"/>
    </row>
    <row r="12" spans="2:16" s="50" customFormat="1" ht="21" x14ac:dyDescent="0.35">
      <c r="B12" s="10"/>
      <c r="C12" s="55"/>
      <c r="D12" s="55"/>
      <c r="E12" s="55"/>
      <c r="F12" s="55"/>
      <c r="G12" s="55"/>
      <c r="H12" s="55"/>
      <c r="I12" s="84"/>
      <c r="J12" s="84"/>
      <c r="K12" s="84"/>
      <c r="L12" s="159"/>
      <c r="M12" s="84"/>
      <c r="N12" s="55"/>
    </row>
    <row r="13" spans="2:16" ht="150.6" customHeight="1" x14ac:dyDescent="0.25">
      <c r="I13" s="76"/>
      <c r="J13" s="76"/>
      <c r="K13" s="76"/>
      <c r="L13" s="39"/>
      <c r="M13" s="76"/>
      <c r="N13" s="76"/>
    </row>
    <row r="14" spans="2:16" s="40" customFormat="1" ht="21" x14ac:dyDescent="0.25">
      <c r="B14" s="85" t="s">
        <v>5</v>
      </c>
      <c r="C14" s="85"/>
      <c r="D14" s="85"/>
      <c r="G14" s="85" t="s">
        <v>83</v>
      </c>
      <c r="H14" s="85"/>
      <c r="I14" s="85"/>
      <c r="L14" s="219" t="s">
        <v>84</v>
      </c>
      <c r="M14" s="123"/>
      <c r="N14" s="123"/>
      <c r="O14" s="123"/>
    </row>
    <row r="15" spans="2:16" s="40" customFormat="1" ht="21" x14ac:dyDescent="0.25">
      <c r="B15" s="103">
        <f>VLOOKUP(B14,data_7[],6)</f>
        <v>1307.800048828125</v>
      </c>
      <c r="G15" s="103">
        <f>VLOOKUP(G14,data_7[],6)</f>
        <v>1363.6199951171875</v>
      </c>
      <c r="I15" s="107"/>
      <c r="L15" s="220">
        <f>VLOOKUP(L14,data_7[],6)</f>
        <v>1363.6199951171875</v>
      </c>
    </row>
    <row r="16" spans="2:16" s="86" customFormat="1" ht="16.899999999999999" customHeight="1" x14ac:dyDescent="0.25">
      <c r="B16" s="101">
        <f>VLOOKUP(B14,data_7[],6)</f>
        <v>1307.800048828125</v>
      </c>
      <c r="C16" s="42">
        <f>VLOOKUP(B14,data_7[],9)</f>
        <v>3.7000000000000002E-3</v>
      </c>
      <c r="G16" s="101">
        <f>VLOOKUP(G14,data_7[],6)</f>
        <v>1363.6199951171875</v>
      </c>
      <c r="H16" s="42">
        <f>VLOOKUP(G14,data_7[],9)</f>
        <v>2.2000000000000001E-3</v>
      </c>
      <c r="I16" s="108"/>
      <c r="L16" s="221">
        <f>VLOOKUP(L14,data_7[],6)</f>
        <v>1363.6199951171875</v>
      </c>
      <c r="M16" s="42">
        <f>VLOOKUP(L14,data_7[],9)</f>
        <v>2.2000000000000001E-3</v>
      </c>
    </row>
    <row r="17" spans="2:15" s="34" customFormat="1" ht="16.899999999999999" customHeight="1" x14ac:dyDescent="0.25">
      <c r="B17" s="34" t="s">
        <v>82</v>
      </c>
      <c r="D17" s="104">
        <f>[1]data_7!$G$3</f>
        <v>846430144</v>
      </c>
      <c r="E17" s="87"/>
      <c r="G17" s="34" t="s">
        <v>82</v>
      </c>
      <c r="I17" s="105">
        <f>[1]data_7!$G$2</f>
        <v>232120096</v>
      </c>
      <c r="L17" s="119" t="s">
        <v>85</v>
      </c>
      <c r="N17" s="104">
        <f>[1]data_7!$G$4</f>
        <v>170339</v>
      </c>
    </row>
    <row r="18" spans="2:15" s="34" customFormat="1" ht="16.899999999999999" customHeight="1" x14ac:dyDescent="0.25">
      <c r="B18" s="34" t="s">
        <v>81</v>
      </c>
      <c r="D18" s="104">
        <f>[1]data_7!$J$3</f>
        <v>17754.172162047998</v>
      </c>
      <c r="E18" s="87"/>
      <c r="G18" s="34" t="s">
        <v>81</v>
      </c>
      <c r="I18" s="105">
        <f>[1]data_7!$J$2</f>
        <v>7197.2647075839996</v>
      </c>
      <c r="L18" s="119" t="s">
        <v>81</v>
      </c>
      <c r="N18" s="129">
        <f>[1]data_7!$J$4</f>
        <v>23234.239600000001</v>
      </c>
    </row>
    <row r="19" spans="2:15" ht="16.899999999999999" customHeight="1" x14ac:dyDescent="0.25">
      <c r="I19" s="76"/>
      <c r="J19" s="76"/>
      <c r="K19" s="76"/>
      <c r="L19" s="39"/>
      <c r="M19" s="76"/>
      <c r="N19" s="76"/>
    </row>
    <row r="20" spans="2:15" s="76" customFormat="1" ht="18" customHeight="1" x14ac:dyDescent="0.25">
      <c r="B20" s="141" t="s">
        <v>103</v>
      </c>
      <c r="C20" s="133"/>
      <c r="D20" s="133"/>
      <c r="G20" s="141" t="s">
        <v>116</v>
      </c>
      <c r="H20" s="133"/>
      <c r="I20" s="133"/>
      <c r="L20" s="39"/>
    </row>
    <row r="21" spans="2:15" ht="16.899999999999999" customHeight="1" x14ac:dyDescent="0.25">
      <c r="I21" s="76"/>
      <c r="J21" s="76"/>
      <c r="K21" s="76"/>
      <c r="L21" s="39"/>
      <c r="M21" s="76"/>
      <c r="N21" s="76"/>
    </row>
    <row r="22" spans="2:15" s="89" customFormat="1" ht="21" x14ac:dyDescent="0.35">
      <c r="B22" s="203" t="s">
        <v>87</v>
      </c>
      <c r="C22" s="203"/>
      <c r="D22" s="203" t="s">
        <v>86</v>
      </c>
      <c r="E22" s="203"/>
      <c r="F22" s="130"/>
      <c r="G22" s="130"/>
      <c r="I22" s="90"/>
      <c r="J22" s="90"/>
      <c r="K22" s="90"/>
      <c r="L22" s="222"/>
      <c r="M22" s="90"/>
      <c r="N22" s="90"/>
    </row>
    <row r="23" spans="2:15" s="74" customFormat="1" ht="30" customHeight="1" x14ac:dyDescent="0.4">
      <c r="E23" s="106"/>
      <c r="F23" s="106"/>
      <c r="G23" s="106"/>
      <c r="I23" s="91"/>
      <c r="J23" s="91"/>
      <c r="K23" s="91"/>
      <c r="L23" s="91"/>
      <c r="M23" s="91"/>
      <c r="N23" s="91"/>
    </row>
    <row r="24" spans="2:15" ht="30" customHeight="1" x14ac:dyDescent="0.4">
      <c r="B24" s="204">
        <f>data_5!A2/100</f>
        <v>0.63855421686746983</v>
      </c>
      <c r="C24" s="204"/>
      <c r="D24" s="204">
        <f>data_4!B2</f>
        <v>1.1380820164044396</v>
      </c>
      <c r="E24" s="204"/>
      <c r="F24" s="131"/>
      <c r="G24" s="131"/>
      <c r="I24" s="76"/>
      <c r="J24" s="76"/>
      <c r="K24" s="76"/>
      <c r="L24" s="39"/>
      <c r="M24" s="76"/>
      <c r="N24" s="76"/>
    </row>
    <row r="25" spans="2:15" s="79" customFormat="1" ht="30" customHeight="1" x14ac:dyDescent="0.4">
      <c r="B25" s="205" t="str">
        <f>data_5!B2</f>
        <v>Tích cực</v>
      </c>
      <c r="C25" s="205"/>
      <c r="D25" s="205" t="str">
        <f>data_4!F2</f>
        <v>Trung bình</v>
      </c>
      <c r="E25" s="205"/>
      <c r="F25" s="132"/>
      <c r="G25" s="132"/>
      <c r="I25" s="92"/>
      <c r="J25" s="92"/>
      <c r="K25" s="92"/>
      <c r="L25" s="223"/>
      <c r="M25" s="92"/>
      <c r="N25" s="92"/>
    </row>
    <row r="26" spans="2:15" s="50" customFormat="1" ht="84" customHeight="1" x14ac:dyDescent="0.35">
      <c r="C26" s="55"/>
      <c r="F26" s="55"/>
      <c r="G26" s="55"/>
      <c r="H26" s="55"/>
      <c r="I26" s="55"/>
      <c r="J26" s="55"/>
      <c r="K26" s="55"/>
      <c r="L26" s="159"/>
      <c r="M26" s="55"/>
      <c r="N26" s="55"/>
    </row>
    <row r="27" spans="2:15" s="50" customFormat="1" ht="21" x14ac:dyDescent="0.35">
      <c r="B27" s="55"/>
      <c r="C27" s="55"/>
      <c r="D27" s="55"/>
      <c r="E27" s="55"/>
      <c r="F27" s="55"/>
      <c r="G27" s="55"/>
      <c r="H27" s="55"/>
      <c r="I27" s="55"/>
      <c r="J27" s="55"/>
      <c r="K27" s="55"/>
      <c r="L27" s="159"/>
      <c r="M27" s="55"/>
      <c r="N27" s="55"/>
    </row>
    <row r="28" spans="2:15" s="50" customFormat="1" ht="21" x14ac:dyDescent="0.35">
      <c r="B28" s="55"/>
      <c r="C28" s="55"/>
      <c r="D28" s="55"/>
      <c r="E28" s="55"/>
      <c r="F28" s="55"/>
      <c r="G28" s="55"/>
      <c r="H28" s="55"/>
      <c r="I28" s="55"/>
      <c r="J28" s="55"/>
      <c r="K28" s="55"/>
      <c r="L28" s="159"/>
      <c r="M28" s="55"/>
      <c r="N28" s="55"/>
    </row>
    <row r="29" spans="2:15" x14ac:dyDescent="0.25">
      <c r="I29" s="76"/>
      <c r="J29" s="76"/>
      <c r="K29" s="76"/>
      <c r="L29" s="39"/>
      <c r="M29" s="76"/>
      <c r="N29" s="76"/>
    </row>
    <row r="30" spans="2:15" x14ac:dyDescent="0.25">
      <c r="I30" s="76"/>
      <c r="J30" s="76"/>
      <c r="K30" s="76"/>
      <c r="L30" s="39"/>
      <c r="M30" s="76"/>
      <c r="N30" s="76"/>
    </row>
    <row r="31" spans="2:15" s="76" customFormat="1" ht="30" customHeight="1" thickBot="1" x14ac:dyDescent="0.3">
      <c r="B31" s="115" t="s">
        <v>88</v>
      </c>
      <c r="C31" s="115"/>
      <c r="D31" s="115"/>
      <c r="E31" s="115"/>
      <c r="F31" s="115"/>
      <c r="G31" s="115"/>
      <c r="H31" s="115"/>
      <c r="I31" s="115"/>
      <c r="J31" s="115"/>
      <c r="K31" s="115"/>
      <c r="L31" s="217"/>
      <c r="M31" s="115"/>
      <c r="N31" s="115"/>
      <c r="O31" s="111"/>
    </row>
    <row r="32" spans="2:15" ht="16.899999999999999" customHeight="1" thickTop="1" x14ac:dyDescent="0.25">
      <c r="I32" s="76"/>
      <c r="J32" s="76"/>
      <c r="K32" s="76"/>
      <c r="L32" s="39"/>
      <c r="M32" s="76"/>
      <c r="N32" s="76"/>
    </row>
    <row r="33" spans="2:14" s="76" customFormat="1" ht="18" customHeight="1" x14ac:dyDescent="0.25">
      <c r="B33" s="48" t="s">
        <v>117</v>
      </c>
      <c r="C33" s="88"/>
      <c r="D33" s="88"/>
      <c r="G33" s="48" t="s">
        <v>92</v>
      </c>
      <c r="H33" s="88"/>
      <c r="I33" s="88"/>
      <c r="L33" s="39"/>
    </row>
    <row r="34" spans="2:14" ht="16.899999999999999" customHeight="1" x14ac:dyDescent="0.25">
      <c r="I34" s="76"/>
      <c r="J34" s="76"/>
      <c r="K34" s="76"/>
      <c r="L34" s="39"/>
      <c r="M34" s="76"/>
      <c r="N34" s="76"/>
    </row>
    <row r="35" spans="2:14" ht="16.899999999999999" customHeight="1" x14ac:dyDescent="0.25">
      <c r="B35" s="27" t="s">
        <v>89</v>
      </c>
      <c r="D35" s="151">
        <f>data_10!C2</f>
        <v>1385.877602304</v>
      </c>
      <c r="E35" s="134"/>
      <c r="I35" s="76"/>
      <c r="J35" s="76"/>
      <c r="K35" s="76"/>
      <c r="L35" s="39"/>
      <c r="M35" s="76"/>
      <c r="N35" s="76"/>
    </row>
    <row r="36" spans="2:14" ht="16.899999999999999" customHeight="1" x14ac:dyDescent="0.25">
      <c r="B36" s="27" t="s">
        <v>90</v>
      </c>
      <c r="D36" s="151">
        <f>data_10!C3</f>
        <v>-2024.8976424959999</v>
      </c>
      <c r="E36" s="135"/>
      <c r="I36" s="76"/>
      <c r="J36" s="76"/>
      <c r="K36" s="76"/>
      <c r="L36" s="39"/>
      <c r="M36" s="76"/>
      <c r="N36" s="76"/>
    </row>
    <row r="37" spans="2:14" ht="16.899999999999999" customHeight="1" x14ac:dyDescent="0.25">
      <c r="B37" s="27" t="s">
        <v>91</v>
      </c>
      <c r="D37" s="151">
        <f>data_10!C4</f>
        <v>-639.0200401919999</v>
      </c>
      <c r="E37" s="135"/>
      <c r="I37" s="76"/>
      <c r="J37" s="76"/>
      <c r="K37" s="76"/>
      <c r="L37" s="39"/>
      <c r="M37" s="76"/>
      <c r="N37" s="76"/>
    </row>
    <row r="38" spans="2:14" ht="16.899999999999999" customHeight="1" x14ac:dyDescent="0.25">
      <c r="I38" s="76"/>
      <c r="J38" s="76"/>
      <c r="K38" s="76"/>
      <c r="L38" s="39"/>
      <c r="M38" s="76"/>
      <c r="N38" s="76"/>
    </row>
    <row r="39" spans="2:14" ht="16.899999999999999" customHeight="1" x14ac:dyDescent="0.25">
      <c r="I39" s="76"/>
      <c r="J39" s="76"/>
      <c r="K39" s="76"/>
      <c r="L39" s="39"/>
      <c r="M39" s="76"/>
      <c r="N39" s="76"/>
    </row>
    <row r="40" spans="2:14" ht="16.899999999999999" customHeight="1" x14ac:dyDescent="0.25">
      <c r="I40" s="76"/>
      <c r="J40" s="76"/>
      <c r="K40" s="76"/>
      <c r="L40" s="39"/>
      <c r="M40" s="76"/>
      <c r="N40" s="76"/>
    </row>
    <row r="41" spans="2:14" ht="16.899999999999999" customHeight="1" x14ac:dyDescent="0.25"/>
    <row r="43" spans="2:14" x14ac:dyDescent="0.25">
      <c r="I43" s="76"/>
      <c r="J43" s="76"/>
      <c r="K43" s="76"/>
      <c r="L43" s="39"/>
      <c r="N43" s="146" t="s">
        <v>122</v>
      </c>
    </row>
    <row r="44" spans="2:14" s="76" customFormat="1" ht="18" customHeight="1" x14ac:dyDescent="0.25">
      <c r="B44" s="48" t="s">
        <v>118</v>
      </c>
      <c r="C44" s="88"/>
      <c r="D44" s="88"/>
      <c r="G44" s="48" t="s">
        <v>92</v>
      </c>
      <c r="H44" s="88"/>
      <c r="I44" s="88"/>
      <c r="L44" s="39"/>
    </row>
    <row r="45" spans="2:14" ht="16.899999999999999" customHeight="1" x14ac:dyDescent="0.25">
      <c r="I45" s="76"/>
      <c r="J45" s="76"/>
      <c r="K45" s="76"/>
      <c r="L45" s="39"/>
      <c r="M45" s="76"/>
      <c r="N45" s="76"/>
    </row>
    <row r="46" spans="2:14" ht="16.899999999999999" customHeight="1" x14ac:dyDescent="0.25">
      <c r="B46" s="27" t="s">
        <v>89</v>
      </c>
      <c r="D46" s="151">
        <f>data_10!E2</f>
        <v>551.66212505600004</v>
      </c>
      <c r="E46" s="134"/>
      <c r="I46" s="76"/>
      <c r="J46" s="76"/>
      <c r="K46" s="76"/>
      <c r="L46" s="39"/>
      <c r="M46" s="76"/>
      <c r="N46" s="76"/>
    </row>
    <row r="47" spans="2:14" ht="16.899999999999999" customHeight="1" x14ac:dyDescent="0.25">
      <c r="B47" s="27" t="s">
        <v>90</v>
      </c>
      <c r="D47" s="151">
        <f>data_10!E3</f>
        <v>-350.15901184000001</v>
      </c>
      <c r="E47" s="135"/>
      <c r="I47" s="76"/>
      <c r="J47" s="76"/>
      <c r="K47" s="76"/>
      <c r="L47" s="39"/>
      <c r="M47" s="76"/>
      <c r="N47" s="76"/>
    </row>
    <row r="48" spans="2:14" ht="16.899999999999999" customHeight="1" x14ac:dyDescent="0.25">
      <c r="B48" s="27" t="s">
        <v>91</v>
      </c>
      <c r="D48" s="151">
        <f>data_10!E4</f>
        <v>201.50311321600003</v>
      </c>
      <c r="E48" s="135"/>
      <c r="I48" s="76"/>
      <c r="J48" s="76"/>
      <c r="K48" s="76"/>
      <c r="L48" s="39"/>
      <c r="M48" s="76"/>
      <c r="N48" s="76"/>
    </row>
    <row r="49" spans="2:14" ht="16.899999999999999" customHeight="1" x14ac:dyDescent="0.25">
      <c r="I49" s="76"/>
      <c r="J49" s="76"/>
      <c r="K49" s="76"/>
      <c r="L49" s="39"/>
      <c r="M49" s="76"/>
      <c r="N49" s="76"/>
    </row>
    <row r="50" spans="2:14" ht="16.899999999999999" customHeight="1" x14ac:dyDescent="0.25">
      <c r="I50" s="76"/>
      <c r="J50" s="76"/>
      <c r="K50" s="76"/>
      <c r="L50" s="39"/>
      <c r="M50" s="76"/>
      <c r="N50" s="76"/>
    </row>
    <row r="51" spans="2:14" ht="16.899999999999999" customHeight="1" x14ac:dyDescent="0.25">
      <c r="I51" s="76"/>
      <c r="J51" s="76"/>
      <c r="K51" s="76"/>
      <c r="L51" s="39"/>
      <c r="M51" s="76"/>
      <c r="N51" s="76"/>
    </row>
    <row r="52" spans="2:14" x14ac:dyDescent="0.25">
      <c r="I52" s="76"/>
      <c r="J52" s="76"/>
      <c r="K52" s="76"/>
      <c r="L52" s="39"/>
      <c r="M52" s="76"/>
      <c r="N52" s="76"/>
    </row>
    <row r="53" spans="2:14" ht="16.899999999999999" customHeight="1" x14ac:dyDescent="0.25">
      <c r="I53" s="76"/>
      <c r="J53" s="76"/>
      <c r="K53" s="76"/>
      <c r="L53" s="39"/>
      <c r="M53" s="76"/>
      <c r="N53" s="76"/>
    </row>
    <row r="54" spans="2:14" ht="16.899999999999999" customHeight="1" x14ac:dyDescent="0.25">
      <c r="I54" s="76"/>
      <c r="J54" s="76"/>
      <c r="K54" s="76"/>
      <c r="L54" s="39"/>
      <c r="M54" s="76"/>
      <c r="N54" s="146" t="s">
        <v>122</v>
      </c>
    </row>
    <row r="55" spans="2:14" ht="16.899999999999999" customHeight="1" x14ac:dyDescent="0.25">
      <c r="I55" s="76"/>
      <c r="J55" s="76"/>
      <c r="K55" s="76"/>
      <c r="L55" s="39"/>
      <c r="M55" s="76"/>
      <c r="N55" s="112"/>
    </row>
    <row r="56" spans="2:14" s="139" customFormat="1" ht="18.600000000000001" customHeight="1" x14ac:dyDescent="0.25">
      <c r="B56" s="48" t="s">
        <v>119</v>
      </c>
      <c r="C56" s="138"/>
      <c r="D56" s="138"/>
      <c r="I56" s="140" t="s">
        <v>120</v>
      </c>
      <c r="J56" s="140"/>
      <c r="K56" s="140"/>
      <c r="L56" s="224"/>
    </row>
    <row r="57" spans="2:14" ht="16.899999999999999" customHeight="1" x14ac:dyDescent="0.25">
      <c r="B57" s="10"/>
      <c r="I57" s="10"/>
      <c r="J57" s="76"/>
      <c r="K57" s="76"/>
      <c r="L57" s="39"/>
      <c r="M57" s="76"/>
    </row>
    <row r="58" spans="2:14" ht="210" customHeight="1" x14ac:dyDescent="0.25">
      <c r="I58" s="76"/>
      <c r="J58" s="76"/>
      <c r="K58" s="76"/>
      <c r="L58" s="39"/>
      <c r="M58" s="76"/>
      <c r="N58" s="76"/>
    </row>
    <row r="59" spans="2:14" ht="16.899999999999999" customHeight="1" x14ac:dyDescent="0.25">
      <c r="I59" s="76"/>
      <c r="J59" s="76"/>
      <c r="K59" s="76"/>
      <c r="L59" s="39"/>
      <c r="M59" s="76"/>
      <c r="N59" s="76"/>
    </row>
    <row r="60" spans="2:14" s="76" customFormat="1" ht="18" customHeight="1" x14ac:dyDescent="0.25">
      <c r="B60" s="48" t="s">
        <v>152</v>
      </c>
      <c r="C60" s="48"/>
      <c r="D60" s="48"/>
      <c r="L60" s="39"/>
    </row>
    <row r="61" spans="2:14" ht="16.899999999999999" customHeight="1" x14ac:dyDescent="0.25">
      <c r="B61" s="10"/>
    </row>
    <row r="62" spans="2:14" ht="179.45" customHeight="1" x14ac:dyDescent="0.25">
      <c r="I62" s="76"/>
      <c r="J62" s="76"/>
      <c r="K62" s="76"/>
      <c r="L62" s="39"/>
      <c r="M62" s="76"/>
      <c r="N62" s="76"/>
    </row>
    <row r="63" spans="2:14" x14ac:dyDescent="0.25">
      <c r="I63" s="76"/>
      <c r="J63" s="76"/>
      <c r="K63" s="76"/>
      <c r="L63" s="39"/>
      <c r="M63" s="76"/>
      <c r="N63" s="76"/>
    </row>
    <row r="64" spans="2:14" ht="30" customHeight="1" x14ac:dyDescent="0.25">
      <c r="I64" s="76"/>
      <c r="J64" s="76"/>
      <c r="K64" s="76"/>
      <c r="L64" s="39"/>
      <c r="M64" s="76"/>
      <c r="N64" s="76"/>
    </row>
    <row r="65" spans="2:14" x14ac:dyDescent="0.25">
      <c r="I65" s="76"/>
      <c r="J65" s="76"/>
      <c r="K65" s="76"/>
      <c r="L65" s="39"/>
      <c r="M65" s="76"/>
      <c r="N65" s="76"/>
    </row>
    <row r="66" spans="2:14" s="76" customFormat="1" ht="18.600000000000001" customHeight="1" x14ac:dyDescent="0.25">
      <c r="B66" s="48" t="s">
        <v>97</v>
      </c>
      <c r="C66" s="88"/>
      <c r="D66" s="88"/>
      <c r="L66" s="39"/>
    </row>
    <row r="67" spans="2:14" ht="16.899999999999999" customHeight="1" x14ac:dyDescent="0.25">
      <c r="J67" s="76"/>
      <c r="K67" s="76"/>
      <c r="L67" s="39"/>
      <c r="M67" s="76"/>
      <c r="N67" s="76"/>
    </row>
    <row r="68" spans="2:14" s="80" customFormat="1" ht="18" customHeight="1" x14ac:dyDescent="0.25">
      <c r="B68" s="81" t="s">
        <v>93</v>
      </c>
      <c r="C68" s="82"/>
      <c r="I68" s="81" t="s">
        <v>94</v>
      </c>
      <c r="J68" s="82"/>
      <c r="K68" s="82"/>
      <c r="L68" s="119"/>
    </row>
    <row r="69" spans="2:14" s="27" customFormat="1" ht="30.6" customHeight="1" x14ac:dyDescent="0.25">
      <c r="B69" s="124" t="s">
        <v>107</v>
      </c>
      <c r="C69" s="124" t="s">
        <v>58</v>
      </c>
      <c r="D69" s="124" t="s">
        <v>6</v>
      </c>
      <c r="E69" s="128" t="s">
        <v>108</v>
      </c>
      <c r="F69" s="128" t="s">
        <v>110</v>
      </c>
      <c r="G69" s="128" t="s">
        <v>109</v>
      </c>
      <c r="I69" s="124" t="s">
        <v>107</v>
      </c>
      <c r="J69" s="124" t="s">
        <v>58</v>
      </c>
      <c r="K69" s="124" t="s">
        <v>6</v>
      </c>
      <c r="L69" s="128" t="s">
        <v>108</v>
      </c>
      <c r="M69" s="128" t="s">
        <v>110</v>
      </c>
      <c r="N69" s="128" t="s">
        <v>109</v>
      </c>
    </row>
    <row r="70" spans="2:14" s="27" customFormat="1" ht="24" customHeight="1" x14ac:dyDescent="0.25">
      <c r="B70" s="125" t="str">
        <f>data_6!A2</f>
        <v>DL1</v>
      </c>
      <c r="C70" s="126" t="str">
        <f>data_6!B2</f>
        <v>Vận tải</v>
      </c>
      <c r="D70" s="126" t="str">
        <f>data_6!C2</f>
        <v>Hiệu suất C</v>
      </c>
      <c r="E70" s="126" t="str">
        <f>data_6!D2</f>
        <v>PENNY</v>
      </c>
      <c r="F70" s="137">
        <f>data_6!F2</f>
        <v>9.615384968074836E-2</v>
      </c>
      <c r="G70" s="137">
        <f>data_6!H2</f>
        <v>5.2416692619121772</v>
      </c>
      <c r="H70" s="127"/>
      <c r="I70" s="125" t="str">
        <f>data_6!A12</f>
        <v>TCD</v>
      </c>
      <c r="J70" s="126" t="str">
        <f>data_6!B12</f>
        <v>Công nghiệp</v>
      </c>
      <c r="K70" s="126" t="str">
        <f>data_6!C12</f>
        <v>Hiệu suất B</v>
      </c>
      <c r="L70" s="31" t="str">
        <f>data_6!D12</f>
        <v>SMALLCAP</v>
      </c>
      <c r="M70" s="137">
        <f>data_6!F12</f>
        <v>-5.6179777688863397E-2</v>
      </c>
      <c r="N70" s="137">
        <f>data_6!H12</f>
        <v>2.5891447095004572</v>
      </c>
    </row>
    <row r="71" spans="2:14" s="27" customFormat="1" ht="24" customHeight="1" x14ac:dyDescent="0.25">
      <c r="B71" s="125" t="str">
        <f>data_6!A3</f>
        <v>EVG</v>
      </c>
      <c r="C71" s="126" t="str">
        <f>data_6!B3</f>
        <v>Vật liệu xây dựng</v>
      </c>
      <c r="D71" s="126" t="str">
        <f>data_6!C3</f>
        <v>Hiệu suất A</v>
      </c>
      <c r="E71" s="126" t="str">
        <f>data_6!D3</f>
        <v>SMALLCAP</v>
      </c>
      <c r="F71" s="137">
        <f>data_6!F3</f>
        <v>6.8535833643549759E-2</v>
      </c>
      <c r="G71" s="137">
        <f>data_6!H3</f>
        <v>5.1344079355238685</v>
      </c>
      <c r="H71" s="127"/>
      <c r="I71" s="125" t="str">
        <f>data_6!A13</f>
        <v>PHP</v>
      </c>
      <c r="J71" s="126" t="str">
        <f>data_6!B13</f>
        <v>Công nghiệp</v>
      </c>
      <c r="K71" s="126" t="str">
        <f>data_6!C13</f>
        <v>Hiệu suất B</v>
      </c>
      <c r="L71" s="31" t="str">
        <f>data_6!D13</f>
        <v>MIDCAP</v>
      </c>
      <c r="M71" s="137">
        <f>data_6!F13</f>
        <v>-4.0358728669127375E-2</v>
      </c>
      <c r="N71" s="137">
        <f>data_6!H13</f>
        <v>1.7424607961399277</v>
      </c>
    </row>
    <row r="72" spans="2:14" s="27" customFormat="1" ht="24" customHeight="1" x14ac:dyDescent="0.25">
      <c r="B72" s="125" t="str">
        <f>data_6!A4</f>
        <v>SAM</v>
      </c>
      <c r="C72" s="126" t="str">
        <f>data_6!B4</f>
        <v>Công nghệ</v>
      </c>
      <c r="D72" s="126" t="str">
        <f>data_6!C4</f>
        <v>Hiệu suất C</v>
      </c>
      <c r="E72" s="126" t="str">
        <f>data_6!D4</f>
        <v>SMALLCAP</v>
      </c>
      <c r="F72" s="137">
        <f>data_6!F4</f>
        <v>6.9444446284093964E-2</v>
      </c>
      <c r="G72" s="137">
        <f>data_6!H4</f>
        <v>4.9438881935753027</v>
      </c>
      <c r="H72" s="127"/>
      <c r="I72" s="125" t="str">
        <f>data_6!A14</f>
        <v>VCB</v>
      </c>
      <c r="J72" s="126" t="str">
        <f>data_6!B14</f>
        <v>Ngân hàng</v>
      </c>
      <c r="K72" s="126" t="str">
        <f>data_6!C14</f>
        <v>Hiệu suất C</v>
      </c>
      <c r="L72" s="31" t="str">
        <f>data_6!D14</f>
        <v>LARGECAP</v>
      </c>
      <c r="M72" s="137">
        <f>data_6!F14</f>
        <v>1.841816784435979E-2</v>
      </c>
      <c r="N72" s="137">
        <f>data_6!H14</f>
        <v>2.8566884046445047</v>
      </c>
    </row>
    <row r="73" spans="2:14" ht="24" customHeight="1" x14ac:dyDescent="0.25">
      <c r="B73" s="125" t="str">
        <f>data_6!A5</f>
        <v>HSG</v>
      </c>
      <c r="C73" s="126" t="str">
        <f>data_6!B5</f>
        <v>Thép</v>
      </c>
      <c r="D73" s="126" t="str">
        <f>data_6!C5</f>
        <v>Hiệu suất A</v>
      </c>
      <c r="E73" s="126" t="str">
        <f>data_6!D5</f>
        <v>MIDCAP</v>
      </c>
      <c r="F73" s="137">
        <f>data_6!F5</f>
        <v>6.9832403722846159E-2</v>
      </c>
      <c r="G73" s="137">
        <f>data_6!H5</f>
        <v>4.6338034755864399</v>
      </c>
      <c r="H73" s="127"/>
      <c r="I73" s="125" t="str">
        <f>data_6!A15</f>
        <v>HIO</v>
      </c>
      <c r="J73" s="126" t="str">
        <f>data_6!B15</f>
        <v>DV hạ tầng</v>
      </c>
      <c r="K73" s="126" t="str">
        <f>data_6!C15</f>
        <v>Hiệu suất D</v>
      </c>
      <c r="L73" s="31" t="str">
        <f>data_6!D15</f>
        <v>PENNY</v>
      </c>
      <c r="M73" s="137">
        <f>data_6!F15</f>
        <v>-3.0000019073486373E-2</v>
      </c>
      <c r="N73" s="137">
        <f>data_6!H15</f>
        <v>1.6129032258064515</v>
      </c>
    </row>
    <row r="74" spans="2:14" ht="24" customHeight="1" x14ac:dyDescent="0.25">
      <c r="B74" s="125" t="str">
        <f>data_6!A6</f>
        <v>NKG</v>
      </c>
      <c r="C74" s="126" t="str">
        <f>data_6!B6</f>
        <v>Thép</v>
      </c>
      <c r="D74" s="126" t="str">
        <f>data_6!C6</f>
        <v>Hiệu suất A</v>
      </c>
      <c r="E74" s="126" t="str">
        <f>data_6!D6</f>
        <v>MIDCAP</v>
      </c>
      <c r="F74" s="137">
        <f>data_6!F6</f>
        <v>6.9204153162605087E-2</v>
      </c>
      <c r="G74" s="137">
        <f>data_6!H6</f>
        <v>3.6290602362225108</v>
      </c>
      <c r="H74" s="127"/>
      <c r="I74" s="125" t="str">
        <f>data_6!A16</f>
        <v>TNH</v>
      </c>
      <c r="J74" s="126" t="str">
        <f>data_6!B16</f>
        <v>Y tế</v>
      </c>
      <c r="K74" s="126" t="str">
        <f>data_6!C16</f>
        <v>Hiệu suất D</v>
      </c>
      <c r="L74" s="31" t="str">
        <f>data_6!D16</f>
        <v>SMALLCAP</v>
      </c>
      <c r="M74" s="137">
        <f>data_6!F16</f>
        <v>-3.2911373090140472E-2</v>
      </c>
      <c r="N74" s="137">
        <f>data_6!H16</f>
        <v>1.2681419541928853</v>
      </c>
    </row>
    <row r="75" spans="2:14" ht="24" customHeight="1" x14ac:dyDescent="0.25">
      <c r="B75" s="125" t="str">
        <f>data_6!A7</f>
        <v>GDA</v>
      </c>
      <c r="C75" s="126" t="str">
        <f>data_6!B7</f>
        <v>Thép</v>
      </c>
      <c r="D75" s="126" t="str">
        <f>data_6!C7</f>
        <v>Hiệu suất A</v>
      </c>
      <c r="E75" s="126" t="str">
        <f>data_6!D7</f>
        <v>SMALLCAP</v>
      </c>
      <c r="F75" s="137">
        <f>data_6!F7</f>
        <v>6.1224489795918435E-2</v>
      </c>
      <c r="G75" s="137">
        <f>data_6!H7</f>
        <v>7.5628312532056761</v>
      </c>
      <c r="H75" s="127"/>
      <c r="I75" s="125" t="str">
        <f>data_6!A17</f>
        <v>BCG</v>
      </c>
      <c r="J75" s="126" t="str">
        <f>data_6!B17</f>
        <v>Công ty tài chính</v>
      </c>
      <c r="K75" s="126" t="str">
        <f>data_6!C17</f>
        <v>Hiệu suất A</v>
      </c>
      <c r="L75" s="31" t="str">
        <f>data_6!D17</f>
        <v>SMALLCAP</v>
      </c>
      <c r="M75" s="137">
        <f>data_6!F17</f>
        <v>-2.3850062898640334E-2</v>
      </c>
      <c r="N75" s="137">
        <f>data_6!H17</f>
        <v>1.8534326975147499</v>
      </c>
    </row>
    <row r="76" spans="2:14" ht="24" customHeight="1" x14ac:dyDescent="0.25">
      <c r="B76" s="125" t="str">
        <f>data_6!A8</f>
        <v>HNG</v>
      </c>
      <c r="C76" s="126" t="str">
        <f>data_6!B8</f>
        <v>Thực phẩm</v>
      </c>
      <c r="D76" s="126" t="str">
        <f>data_6!C8</f>
        <v>Hiệu suất C</v>
      </c>
      <c r="E76" s="126" t="str">
        <f>data_6!D8</f>
        <v>SMALLCAP</v>
      </c>
      <c r="F76" s="137">
        <f>data_6!F8</f>
        <v>8.2191765610374334E-2</v>
      </c>
      <c r="G76" s="137">
        <f>data_6!H8</f>
        <v>2.6482195712619965</v>
      </c>
      <c r="H76" s="127"/>
      <c r="I76" s="125" t="str">
        <f>data_6!A18</f>
        <v>TCI</v>
      </c>
      <c r="J76" s="126" t="str">
        <f>data_6!B18</f>
        <v>Chứng khoán</v>
      </c>
      <c r="K76" s="126" t="str">
        <f>data_6!C18</f>
        <v>Hiệu suất A</v>
      </c>
      <c r="L76" s="31" t="str">
        <f>data_6!D18</f>
        <v>SMALLCAP</v>
      </c>
      <c r="M76" s="137">
        <f>data_6!F18</f>
        <v>-2.2044020385315055E-2</v>
      </c>
      <c r="N76" s="137">
        <f>data_6!H18</f>
        <v>1.2900715841892312</v>
      </c>
    </row>
    <row r="77" spans="2:14" ht="24" customHeight="1" x14ac:dyDescent="0.25">
      <c r="B77" s="125" t="str">
        <f>data_6!A9</f>
        <v>SMC</v>
      </c>
      <c r="C77" s="126" t="str">
        <f>data_6!B9</f>
        <v>Thép</v>
      </c>
      <c r="D77" s="126" t="str">
        <f>data_6!C9</f>
        <v>Hiệu suất A</v>
      </c>
      <c r="E77" s="126" t="str">
        <f>data_6!D9</f>
        <v>SMALLCAP</v>
      </c>
      <c r="F77" s="137">
        <f>data_6!F9</f>
        <v>6.8403922707956699E-2</v>
      </c>
      <c r="G77" s="137">
        <f>data_6!H9</f>
        <v>3.1634803921568628</v>
      </c>
      <c r="H77" s="127"/>
      <c r="I77" s="125" t="str">
        <f>data_6!A19</f>
        <v>OGC</v>
      </c>
      <c r="J77" s="126" t="str">
        <f>data_6!B19</f>
        <v>Bất động sản</v>
      </c>
      <c r="K77" s="126" t="str">
        <f>data_6!C19</f>
        <v>Hiệu suất A</v>
      </c>
      <c r="L77" s="31" t="str">
        <f>data_6!D19</f>
        <v>SMALLCAP</v>
      </c>
      <c r="M77" s="137">
        <f>data_6!F19</f>
        <v>3.7383231713539855E-2</v>
      </c>
      <c r="N77" s="137">
        <f>data_6!H19</f>
        <v>5.8880990256512229</v>
      </c>
    </row>
    <row r="78" spans="2:14" ht="24" customHeight="1" x14ac:dyDescent="0.25">
      <c r="B78" s="125" t="str">
        <f>data_6!A10</f>
        <v>NHA</v>
      </c>
      <c r="C78" s="126" t="str">
        <f>data_6!B10</f>
        <v>Bất động sản</v>
      </c>
      <c r="D78" s="126" t="str">
        <f>data_6!C10</f>
        <v>Hiệu suất A</v>
      </c>
      <c r="E78" s="126" t="str">
        <f>data_6!D10</f>
        <v>SMALLCAP</v>
      </c>
      <c r="F78" s="137">
        <f>data_6!F10</f>
        <v>6.1538476210374116E-2</v>
      </c>
      <c r="G78" s="137">
        <f>data_6!H10</f>
        <v>3.3155214321540183</v>
      </c>
      <c r="H78" s="127"/>
      <c r="I78" s="125" t="str">
        <f>data_6!A20</f>
        <v>DSE</v>
      </c>
      <c r="J78" s="126" t="str">
        <f>data_6!B20</f>
        <v>Chứng khoán</v>
      </c>
      <c r="K78" s="126" t="str">
        <f>data_6!C20</f>
        <v>Hiệu suất A</v>
      </c>
      <c r="L78" s="31" t="str">
        <f>data_6!D20</f>
        <v>MIDCAP</v>
      </c>
      <c r="M78" s="137">
        <f>data_6!F20</f>
        <v>-1.9999972256747212E-2</v>
      </c>
      <c r="N78" s="137">
        <f>data_6!H20</f>
        <v>1.5830365814179346</v>
      </c>
    </row>
    <row r="79" spans="2:14" ht="24" customHeight="1" x14ac:dyDescent="0.25">
      <c r="B79" s="125" t="str">
        <f>data_6!A11</f>
        <v>NDN</v>
      </c>
      <c r="C79" s="126" t="str">
        <f>data_6!B11</f>
        <v>Bất động sản</v>
      </c>
      <c r="D79" s="126" t="str">
        <f>data_6!C11</f>
        <v>Hiệu suất A</v>
      </c>
      <c r="E79" s="126" t="str">
        <f>data_6!D11</f>
        <v>SMALLCAP</v>
      </c>
      <c r="F79" s="137">
        <f>data_6!F11</f>
        <v>4.3010710787809936E-2</v>
      </c>
      <c r="G79" s="137">
        <f>data_6!H11</f>
        <v>4.7988165680473376</v>
      </c>
      <c r="H79" s="127"/>
      <c r="I79" s="125" t="str">
        <f>data_6!A21</f>
        <v>EVF</v>
      </c>
      <c r="J79" s="126" t="str">
        <f>data_6!B21</f>
        <v>Công ty tài chính</v>
      </c>
      <c r="K79" s="126" t="str">
        <f>data_6!C21</f>
        <v>Hiệu suất A</v>
      </c>
      <c r="L79" s="31" t="str">
        <f>data_6!D21</f>
        <v>SMALLCAP</v>
      </c>
      <c r="M79" s="137">
        <f>data_6!F21</f>
        <v>-2.6666683620876763E-2</v>
      </c>
      <c r="N79" s="137">
        <f>data_6!H21</f>
        <v>1.7356555664421964</v>
      </c>
    </row>
    <row r="80" spans="2:14" x14ac:dyDescent="0.25">
      <c r="I80" s="76"/>
      <c r="J80" s="76"/>
      <c r="K80" s="76"/>
      <c r="L80" s="39"/>
      <c r="M80" s="76"/>
      <c r="N80" s="76"/>
    </row>
    <row r="81" spans="2:16" x14ac:dyDescent="0.25">
      <c r="B81" s="93" t="s">
        <v>132</v>
      </c>
      <c r="I81" s="76"/>
      <c r="J81" s="76"/>
      <c r="K81" s="76"/>
      <c r="L81" s="39"/>
      <c r="M81" s="76"/>
      <c r="N81" s="76"/>
    </row>
    <row r="82" spans="2:16" x14ac:dyDescent="0.25">
      <c r="B82" s="93" t="s">
        <v>121</v>
      </c>
      <c r="I82" s="76"/>
      <c r="J82" s="76"/>
      <c r="K82" s="76"/>
      <c r="L82" s="39"/>
      <c r="M82" s="76"/>
      <c r="N82" s="76"/>
    </row>
    <row r="83" spans="2:16" ht="16.5" thickBot="1" x14ac:dyDescent="0.3">
      <c r="B83" s="109"/>
      <c r="C83" s="110"/>
      <c r="D83" s="110"/>
      <c r="E83" s="110"/>
      <c r="F83" s="110"/>
      <c r="G83" s="110"/>
      <c r="H83" s="110"/>
      <c r="I83" s="111"/>
      <c r="J83" s="111"/>
      <c r="K83" s="111"/>
      <c r="L83" s="225"/>
      <c r="M83" s="111"/>
      <c r="N83" s="111"/>
      <c r="O83" s="110"/>
    </row>
    <row r="84" spans="2:16" ht="16.5" thickTop="1" x14ac:dyDescent="0.25">
      <c r="B84" s="93"/>
      <c r="I84" s="76"/>
      <c r="J84" s="76"/>
      <c r="K84" s="76"/>
      <c r="L84" s="39"/>
      <c r="M84" s="76"/>
      <c r="N84" s="76"/>
    </row>
    <row r="85" spans="2:16" s="1" customFormat="1" ht="36" customHeight="1" x14ac:dyDescent="0.25">
      <c r="B85" s="173" t="s">
        <v>77</v>
      </c>
      <c r="C85" s="173"/>
      <c r="D85" s="173"/>
      <c r="E85" s="173"/>
      <c r="G85" s="172" t="s">
        <v>51</v>
      </c>
      <c r="H85" s="172"/>
      <c r="I85" s="172"/>
      <c r="J85" s="172"/>
      <c r="K85" s="172"/>
      <c r="L85" s="172"/>
      <c r="M85" s="172"/>
      <c r="N85" s="172"/>
      <c r="O85" s="75"/>
      <c r="P85" s="75"/>
    </row>
    <row r="86" spans="2:16" s="1" customFormat="1" ht="132" customHeight="1" x14ac:dyDescent="0.25">
      <c r="B86" s="173"/>
      <c r="C86" s="173"/>
      <c r="D86" s="173"/>
      <c r="E86" s="173"/>
      <c r="G86" s="183" t="s">
        <v>102</v>
      </c>
      <c r="H86" s="183"/>
      <c r="I86" s="183"/>
      <c r="J86" s="183"/>
      <c r="K86" s="183"/>
      <c r="L86" s="183"/>
      <c r="M86" s="183"/>
      <c r="N86" s="183"/>
      <c r="O86" s="183"/>
      <c r="P86" s="23"/>
    </row>
  </sheetData>
  <mergeCells count="15">
    <mergeCell ref="B2:O2"/>
    <mergeCell ref="B86:E86"/>
    <mergeCell ref="G86:O86"/>
    <mergeCell ref="G85:N85"/>
    <mergeCell ref="B85:E85"/>
    <mergeCell ref="G5:I5"/>
    <mergeCell ref="G6:I6"/>
    <mergeCell ref="L5:O5"/>
    <mergeCell ref="L6:O6"/>
    <mergeCell ref="B22:C22"/>
    <mergeCell ref="B24:C24"/>
    <mergeCell ref="B25:C25"/>
    <mergeCell ref="D22:E22"/>
    <mergeCell ref="D24:E24"/>
    <mergeCell ref="D25:E25"/>
  </mergeCells>
  <conditionalFormatting sqref="B16:C16">
    <cfRule type="cellIs" dxfId="71" priority="35" operator="lessThan">
      <formula>0</formula>
    </cfRule>
    <cfRule type="cellIs" dxfId="70" priority="36" operator="greaterThanOrEqual">
      <formula>0</formula>
    </cfRule>
  </conditionalFormatting>
  <conditionalFormatting sqref="D35:D37">
    <cfRule type="cellIs" dxfId="69" priority="25" operator="lessThan">
      <formula>0</formula>
    </cfRule>
    <cfRule type="cellIs" dxfId="68" priority="26" operator="greaterThanOrEqual">
      <formula>0</formula>
    </cfRule>
  </conditionalFormatting>
  <conditionalFormatting sqref="D46:D48">
    <cfRule type="cellIs" dxfId="67" priority="19" operator="lessThan">
      <formula>0</formula>
    </cfRule>
    <cfRule type="cellIs" dxfId="66" priority="20" operator="greaterThanOrEqual">
      <formula>0</formula>
    </cfRule>
  </conditionalFormatting>
  <conditionalFormatting sqref="G16:H16">
    <cfRule type="cellIs" dxfId="47" priority="17" operator="lessThan">
      <formula>0</formula>
    </cfRule>
    <cfRule type="cellIs" dxfId="46" priority="18" operator="greaterThanOrEqual">
      <formula>0</formula>
    </cfRule>
  </conditionalFormatting>
  <conditionalFormatting sqref="L16:M16">
    <cfRule type="cellIs" dxfId="45" priority="15" operator="lessThan">
      <formula>0</formula>
    </cfRule>
    <cfRule type="cellIs" dxfId="44" priority="16" operator="greaterThanOrEqual">
      <formula>0</formula>
    </cfRule>
  </conditionalFormatting>
  <conditionalFormatting sqref="F70:F79">
    <cfRule type="cellIs" dxfId="36" priority="4" operator="lessThan">
      <formula>0</formula>
    </cfRule>
    <cfRule type="cellIs" dxfId="35" priority="5" operator="between">
      <formula>0</formula>
      <formula>0.06</formula>
    </cfRule>
    <cfRule type="cellIs" dxfId="34" priority="6" operator="greaterThan">
      <formula>0.06</formula>
    </cfRule>
  </conditionalFormatting>
  <conditionalFormatting sqref="G70:G79">
    <cfRule type="cellIs" dxfId="33" priority="11" operator="lessThan">
      <formula>0.8</formula>
    </cfRule>
    <cfRule type="cellIs" dxfId="32" priority="12" operator="between">
      <formula>0.8</formula>
      <formula>1.1</formula>
    </cfRule>
    <cfRule type="cellIs" dxfId="31" priority="13" operator="between">
      <formula>1.1</formula>
      <formula>1.5</formula>
    </cfRule>
    <cfRule type="cellIs" dxfId="30" priority="14" operator="greaterThan">
      <formula>1.5</formula>
    </cfRule>
  </conditionalFormatting>
  <conditionalFormatting sqref="M70:M79">
    <cfRule type="cellIs" dxfId="29" priority="1" operator="lessThan">
      <formula>0</formula>
    </cfRule>
    <cfRule type="cellIs" dxfId="28" priority="2" operator="between">
      <formula>0</formula>
      <formula>0.06</formula>
    </cfRule>
    <cfRule type="cellIs" dxfId="27" priority="3" operator="greaterThan">
      <formula>0.06</formula>
    </cfRule>
  </conditionalFormatting>
  <conditionalFormatting sqref="N70:N79">
    <cfRule type="cellIs" dxfId="26" priority="7" operator="lessThan">
      <formula>0.8</formula>
    </cfRule>
    <cfRule type="cellIs" dxfId="25" priority="8" operator="between">
      <formula>0.8</formula>
      <formula>1.1</formula>
    </cfRule>
    <cfRule type="cellIs" dxfId="24" priority="9" operator="between">
      <formula>1.1</formula>
      <formula>1.5</formula>
    </cfRule>
    <cfRule type="cellIs" dxfId="23" priority="10" operator="greaterThan">
      <formula>1.5</formula>
    </cfRule>
  </conditionalFormatting>
  <printOptions horizontalCentered="1"/>
  <pageMargins left="0" right="0" top="0" bottom="0" header="0" footer="0"/>
  <pageSetup paperSize="5" scale="4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6549-4905-4299-BBDB-1692E34E3403}">
  <dimension ref="A1:H46"/>
  <sheetViews>
    <sheetView workbookViewId="0">
      <selection activeCell="L30" sqref="L30"/>
    </sheetView>
  </sheetViews>
  <sheetFormatPr defaultRowHeight="15" x14ac:dyDescent="0.25"/>
  <cols>
    <col min="1" max="1" width="10.7109375" bestFit="1" customWidth="1"/>
    <col min="2" max="3" width="12" bestFit="1" customWidth="1"/>
    <col min="4" max="4" width="13.28515625" bestFit="1" customWidth="1"/>
    <col min="5" max="5" width="15.5703125" bestFit="1" customWidth="1"/>
    <col min="6" max="8" width="12.7109375" bestFit="1" customWidth="1"/>
  </cols>
  <sheetData>
    <row r="1" spans="1:8" x14ac:dyDescent="0.25">
      <c r="A1" t="s">
        <v>175</v>
      </c>
      <c r="B1" t="s">
        <v>176</v>
      </c>
      <c r="C1" t="s">
        <v>177</v>
      </c>
      <c r="D1" t="s">
        <v>178</v>
      </c>
      <c r="E1" t="s">
        <v>179</v>
      </c>
      <c r="F1" t="s">
        <v>180</v>
      </c>
      <c r="G1" t="s">
        <v>181</v>
      </c>
      <c r="H1" t="s">
        <v>182</v>
      </c>
    </row>
    <row r="2" spans="1:8" x14ac:dyDescent="0.25">
      <c r="A2" s="211" t="s">
        <v>183</v>
      </c>
      <c r="B2">
        <v>502.32998657226563</v>
      </c>
      <c r="C2">
        <v>43952000</v>
      </c>
      <c r="D2">
        <v>0</v>
      </c>
      <c r="E2">
        <v>0</v>
      </c>
      <c r="F2">
        <v>6.9276781433978097E-3</v>
      </c>
      <c r="G2">
        <v>8.6238086446405238E-2</v>
      </c>
      <c r="H2">
        <v>5.2813886266931523E-2</v>
      </c>
    </row>
    <row r="3" spans="1:8" x14ac:dyDescent="0.25">
      <c r="A3" s="211" t="s">
        <v>184</v>
      </c>
      <c r="B3">
        <v>238.30999755859375</v>
      </c>
      <c r="C3">
        <v>69890928</v>
      </c>
      <c r="D3">
        <v>-7.5478187942545905E-2</v>
      </c>
      <c r="E3">
        <v>-0.1800079345703125</v>
      </c>
      <c r="F3">
        <v>2.1820497578289096E-3</v>
      </c>
      <c r="G3">
        <v>7.4021231045127492E-2</v>
      </c>
      <c r="H3">
        <v>6.1306704544610527E-2</v>
      </c>
    </row>
    <row r="4" spans="1:8" x14ac:dyDescent="0.25">
      <c r="A4" s="211" t="s">
        <v>185</v>
      </c>
      <c r="B4">
        <v>99.970001220703125</v>
      </c>
      <c r="C4">
        <v>73982200</v>
      </c>
      <c r="D4">
        <v>-0.23949492661627936</v>
      </c>
      <c r="E4">
        <v>-0.23999786376953125</v>
      </c>
      <c r="F4">
        <v>6.301939332996929E-3</v>
      </c>
      <c r="G4">
        <v>6.8920669255944395E-2</v>
      </c>
      <c r="H4">
        <v>7.9123772787063507E-2</v>
      </c>
    </row>
    <row r="5" spans="1:8" x14ac:dyDescent="0.25">
      <c r="A5" s="211" t="s">
        <v>83</v>
      </c>
      <c r="B5">
        <v>1360.56005859375</v>
      </c>
      <c r="C5">
        <v>270269088</v>
      </c>
      <c r="D5">
        <v>-0.29020907577892441</v>
      </c>
      <c r="E5">
        <v>-3.9599609375</v>
      </c>
      <c r="F5">
        <v>1.1701096063166197E-2</v>
      </c>
      <c r="G5">
        <v>3.7367029532803117E-2</v>
      </c>
      <c r="H5">
        <v>4.5084439678484307E-2</v>
      </c>
    </row>
    <row r="6" spans="1:8" x14ac:dyDescent="0.25">
      <c r="A6" s="211" t="s">
        <v>5</v>
      </c>
      <c r="B6">
        <v>1303.1600341796875</v>
      </c>
      <c r="C6">
        <v>827866432</v>
      </c>
      <c r="D6">
        <v>-0.10731774323764487</v>
      </c>
      <c r="E6">
        <v>-1.4000244140625</v>
      </c>
      <c r="F6">
        <v>1.1203516991777518E-2</v>
      </c>
      <c r="G6">
        <v>4.6525371629416064E-2</v>
      </c>
      <c r="H6">
        <v>4.6832336548206184E-2</v>
      </c>
    </row>
    <row r="7" spans="1:8" x14ac:dyDescent="0.25">
      <c r="A7" s="211" t="s">
        <v>186</v>
      </c>
      <c r="B7">
        <v>2170.489990234375</v>
      </c>
      <c r="C7">
        <v>797792704</v>
      </c>
      <c r="D7">
        <v>-0.17247406067606441</v>
      </c>
      <c r="E7">
        <v>-3.75</v>
      </c>
      <c r="F7">
        <v>2.463958862255573E-2</v>
      </c>
      <c r="G7">
        <v>2.3091501583687529E-2</v>
      </c>
      <c r="H7">
        <v>4.1893734617410583E-2</v>
      </c>
    </row>
    <row r="8" spans="1:8" x14ac:dyDescent="0.25">
      <c r="A8" s="211" t="s">
        <v>84</v>
      </c>
      <c r="B8">
        <v>1359.800048828125</v>
      </c>
      <c r="C8">
        <v>157253</v>
      </c>
      <c r="D8">
        <v>-0.47573737595743015</v>
      </c>
      <c r="E8">
        <v>-6.5</v>
      </c>
      <c r="F8">
        <v>1.125169015938084E-2</v>
      </c>
      <c r="G8">
        <v>2.8901343886546967E-2</v>
      </c>
      <c r="H8">
        <v>3.8829274108077919E-2</v>
      </c>
    </row>
    <row r="9" spans="1:8" x14ac:dyDescent="0.25">
      <c r="A9" s="211" t="s">
        <v>187</v>
      </c>
      <c r="B9">
        <v>1362.199951171875</v>
      </c>
      <c r="C9">
        <v>113</v>
      </c>
      <c r="D9">
        <v>-0.31467609426454324</v>
      </c>
      <c r="E9">
        <v>-4.300048828125</v>
      </c>
      <c r="F9">
        <v>7.8549049738770235E-3</v>
      </c>
      <c r="G9">
        <v>2.3564804534255412E-2</v>
      </c>
      <c r="H9">
        <v>3.6264795268310057E-2</v>
      </c>
    </row>
    <row r="10" spans="1:8" x14ac:dyDescent="0.25">
      <c r="A10" s="211" t="s">
        <v>188</v>
      </c>
      <c r="B10">
        <v>1362</v>
      </c>
      <c r="C10">
        <v>467</v>
      </c>
      <c r="D10">
        <v>-0.26361860356601818</v>
      </c>
      <c r="E10">
        <v>-3.5999755859375</v>
      </c>
      <c r="F10">
        <v>1.0279001468428781E-2</v>
      </c>
      <c r="G10">
        <v>2.4963289280469897E-2</v>
      </c>
      <c r="H10">
        <v>3.6710719530102791E-2</v>
      </c>
    </row>
    <row r="11" spans="1:8" x14ac:dyDescent="0.25">
      <c r="A11" s="211" t="s">
        <v>189</v>
      </c>
      <c r="B11">
        <v>1361</v>
      </c>
      <c r="C11">
        <v>12</v>
      </c>
      <c r="D11">
        <v>-0.51169590643275198</v>
      </c>
      <c r="E11">
        <v>-7</v>
      </c>
      <c r="F11">
        <v>5.8780308596620128E-3</v>
      </c>
      <c r="G11">
        <v>2.2189530618570905E-2</v>
      </c>
      <c r="H11">
        <v>3.54886471918626E-2</v>
      </c>
    </row>
    <row r="12" spans="1:8" x14ac:dyDescent="0.25">
      <c r="A12" s="211" t="s">
        <v>104</v>
      </c>
      <c r="B12">
        <v>106.63999938964844</v>
      </c>
      <c r="C12">
        <v>0</v>
      </c>
      <c r="D12">
        <v>1.690778759381395E-3</v>
      </c>
      <c r="E12">
        <v>0.18000030517578125</v>
      </c>
      <c r="F12">
        <v>-1.6879248518943063E-3</v>
      </c>
      <c r="G12">
        <v>-7.7832130139270789E-3</v>
      </c>
      <c r="H12">
        <v>-7.9707284225997779E-3</v>
      </c>
    </row>
    <row r="13" spans="1:8" x14ac:dyDescent="0.25">
      <c r="A13" s="211" t="s">
        <v>190</v>
      </c>
      <c r="B13">
        <v>25510</v>
      </c>
      <c r="C13">
        <v>0</v>
      </c>
      <c r="D13">
        <v>3.9215686274518546E-4</v>
      </c>
      <c r="E13">
        <v>10</v>
      </c>
      <c r="F13">
        <v>1.5680125441003528E-3</v>
      </c>
      <c r="G13">
        <v>1.764014112112897E-2</v>
      </c>
      <c r="H13">
        <v>6.5072520580164639E-3</v>
      </c>
    </row>
    <row r="14" spans="1:8" x14ac:dyDescent="0.25">
      <c r="A14" s="211" t="s">
        <v>191</v>
      </c>
      <c r="B14">
        <v>32.834999084472656</v>
      </c>
      <c r="C14">
        <v>115</v>
      </c>
      <c r="D14">
        <v>-1.4703725948949531E-2</v>
      </c>
      <c r="E14">
        <v>-0.49000167846679688</v>
      </c>
      <c r="F14">
        <v>2.2841713120351583E-3</v>
      </c>
      <c r="G14">
        <v>7.5224589073386944E-2</v>
      </c>
      <c r="H14">
        <v>7.1417675612588008E-2</v>
      </c>
    </row>
    <row r="15" spans="1:8" x14ac:dyDescent="0.25">
      <c r="A15" s="211" t="s">
        <v>192</v>
      </c>
      <c r="B15">
        <v>4.5289998054504395</v>
      </c>
      <c r="C15">
        <v>561</v>
      </c>
      <c r="D15">
        <v>-1.3230522962627278E-3</v>
      </c>
      <c r="E15">
        <v>-6.0000419616699219E-3</v>
      </c>
      <c r="F15">
        <v>-1.3468834126254567E-2</v>
      </c>
      <c r="G15">
        <v>6.4914922624244822E-2</v>
      </c>
      <c r="H15">
        <v>0.10377562605015518</v>
      </c>
    </row>
    <row r="16" spans="1:8" x14ac:dyDescent="0.25">
      <c r="A16" s="211" t="s">
        <v>193</v>
      </c>
      <c r="B16">
        <v>73.910003662109375</v>
      </c>
      <c r="C16">
        <v>17858</v>
      </c>
      <c r="D16">
        <v>-3.461329651240197E-2</v>
      </c>
      <c r="E16">
        <v>-2.649993896484375</v>
      </c>
      <c r="F16">
        <v>-9.8768189875398597E-3</v>
      </c>
      <c r="G16">
        <v>-4.2754645868524614E-2</v>
      </c>
      <c r="H16">
        <v>1.3124085680439559E-2</v>
      </c>
    </row>
    <row r="17" spans="1:8" x14ac:dyDescent="0.25">
      <c r="A17" s="211" t="s">
        <v>194</v>
      </c>
      <c r="B17">
        <v>69.800003051757813</v>
      </c>
      <c r="C17">
        <v>205468</v>
      </c>
      <c r="D17">
        <v>-3.8302544904420199E-2</v>
      </c>
      <c r="E17">
        <v>-2.779998779296875</v>
      </c>
      <c r="F17">
        <v>-1.289389480136577E-2</v>
      </c>
      <c r="G17">
        <v>-4.7994245381866481E-2</v>
      </c>
      <c r="H17">
        <v>1.2750707030606987E-2</v>
      </c>
    </row>
    <row r="18" spans="1:8" x14ac:dyDescent="0.25">
      <c r="A18" s="211" t="s">
        <v>195</v>
      </c>
      <c r="B18">
        <v>4.065000057220459</v>
      </c>
      <c r="C18">
        <v>82872</v>
      </c>
      <c r="D18">
        <v>-2.6113975739109008E-2</v>
      </c>
      <c r="E18">
        <v>-0.10899972915649414</v>
      </c>
      <c r="F18">
        <v>0.11094710180959992</v>
      </c>
      <c r="G18">
        <v>9.0036942269155984E-2</v>
      </c>
      <c r="H18">
        <v>0.14686349659697806</v>
      </c>
    </row>
    <row r="19" spans="1:8" x14ac:dyDescent="0.25">
      <c r="A19" s="211" t="s">
        <v>196</v>
      </c>
      <c r="B19">
        <v>2930.830078125</v>
      </c>
      <c r="C19">
        <v>6749353</v>
      </c>
      <c r="D19">
        <v>-6.406346190995893E-3</v>
      </c>
      <c r="E19">
        <v>-18.89697265625</v>
      </c>
      <c r="F19">
        <v>-2.5145193374583913E-3</v>
      </c>
      <c r="G19">
        <v>2.2901485087482548E-2</v>
      </c>
      <c r="H19">
        <v>0.1037745279341057</v>
      </c>
    </row>
    <row r="20" spans="1:8" x14ac:dyDescent="0.25">
      <c r="A20" s="211" t="s">
        <v>215</v>
      </c>
      <c r="B20">
        <v>5983.25</v>
      </c>
      <c r="C20">
        <v>3248633088</v>
      </c>
      <c r="D20">
        <v>-4.9691065044024096E-3</v>
      </c>
      <c r="E20">
        <v>-29.8798828125</v>
      </c>
      <c r="F20">
        <v>-2.4456621088037436E-2</v>
      </c>
      <c r="G20">
        <v>-4.8518422523294198E-3</v>
      </c>
      <c r="H20">
        <v>-6.8860856348974223E-4</v>
      </c>
    </row>
    <row r="21" spans="1:8" x14ac:dyDescent="0.25">
      <c r="A21" s="211" t="s">
        <v>216</v>
      </c>
      <c r="B21">
        <v>43461.2109375</v>
      </c>
      <c r="C21">
        <v>615501568</v>
      </c>
      <c r="D21">
        <v>7.64285514473384E-4</v>
      </c>
      <c r="E21">
        <v>33.19140625</v>
      </c>
      <c r="F21">
        <v>-2.5197846139742065E-2</v>
      </c>
      <c r="G21">
        <v>-2.8815745362019113E-2</v>
      </c>
      <c r="H21">
        <v>-2.934477313193248E-2</v>
      </c>
    </row>
    <row r="22" spans="1:8" x14ac:dyDescent="0.25">
      <c r="A22" s="211" t="s">
        <v>217</v>
      </c>
      <c r="B22">
        <v>19286.92578125</v>
      </c>
      <c r="C22">
        <v>6839883776</v>
      </c>
      <c r="D22">
        <v>-1.2143003840124345E-2</v>
      </c>
      <c r="E22">
        <v>-237.080078125</v>
      </c>
      <c r="F22">
        <v>-3.9111157108736021E-2</v>
      </c>
      <c r="G22">
        <v>-2.8467106421063652E-3</v>
      </c>
      <c r="H22">
        <v>1.2033329734986845E-2</v>
      </c>
    </row>
    <row r="23" spans="1:8" x14ac:dyDescent="0.25">
      <c r="A23" s="211" t="s">
        <v>218</v>
      </c>
      <c r="B23">
        <v>19859.203125</v>
      </c>
      <c r="C23">
        <v>0</v>
      </c>
      <c r="D23">
        <v>-1.1232548731520131E-3</v>
      </c>
      <c r="E23">
        <v>-22.33203125</v>
      </c>
      <c r="F23">
        <v>-1.9194501289940352E-2</v>
      </c>
      <c r="G23">
        <v>-6.0826647594904443E-3</v>
      </c>
      <c r="H23">
        <v>-1.8185837957684921E-2</v>
      </c>
    </row>
    <row r="24" spans="1:8" x14ac:dyDescent="0.25">
      <c r="A24" s="211" t="s">
        <v>219</v>
      </c>
      <c r="B24">
        <v>38237.7890625</v>
      </c>
      <c r="C24">
        <v>0</v>
      </c>
      <c r="D24">
        <v>-1.3903941987108315E-2</v>
      </c>
      <c r="E24">
        <v>-539.15234375</v>
      </c>
      <c r="F24">
        <v>-2.700494459321879E-2</v>
      </c>
      <c r="G24">
        <v>-3.4730347944002551E-2</v>
      </c>
      <c r="H24">
        <v>-1.4183653809416691E-2</v>
      </c>
    </row>
    <row r="25" spans="1:8" x14ac:dyDescent="0.25">
      <c r="A25" s="211" t="s">
        <v>220</v>
      </c>
      <c r="B25">
        <v>8698.8603515625</v>
      </c>
      <c r="C25">
        <v>0</v>
      </c>
      <c r="D25">
        <v>4.6056095121620455E-3</v>
      </c>
      <c r="E25">
        <v>39.8798828125</v>
      </c>
      <c r="F25">
        <v>-1.5714612400398625E-3</v>
      </c>
      <c r="G25">
        <v>1.6215980159936989E-2</v>
      </c>
      <c r="H25">
        <v>4.7312007578219711E-2</v>
      </c>
    </row>
    <row r="26" spans="1:8" x14ac:dyDescent="0.25">
      <c r="A26" s="211" t="s">
        <v>221</v>
      </c>
      <c r="B26">
        <v>23034.01953125</v>
      </c>
      <c r="C26">
        <v>0</v>
      </c>
      <c r="D26">
        <v>-1.3177747892544334E-2</v>
      </c>
      <c r="E26">
        <v>-307.58984375</v>
      </c>
      <c r="F26">
        <v>3.8976825887117711E-3</v>
      </c>
      <c r="G26">
        <v>0.1288455136585509</v>
      </c>
      <c r="H26">
        <v>0.16822163006517704</v>
      </c>
    </row>
    <row r="27" spans="1:8" x14ac:dyDescent="0.25">
      <c r="A27" s="211" t="s">
        <v>222</v>
      </c>
      <c r="B27">
        <v>3346.039794921875</v>
      </c>
      <c r="C27">
        <v>1218248704</v>
      </c>
      <c r="D27">
        <v>-8.0010590680129612E-3</v>
      </c>
      <c r="E27">
        <v>-26.98779296875</v>
      </c>
      <c r="F27">
        <v>-1.6435882583035464E-3</v>
      </c>
      <c r="G27">
        <v>3.090720803853728E-2</v>
      </c>
      <c r="H27">
        <v>2.4590199220320724E-2</v>
      </c>
    </row>
    <row r="28" spans="1:8" x14ac:dyDescent="0.25">
      <c r="A28" s="211" t="s">
        <v>223</v>
      </c>
      <c r="B28">
        <v>5466.75</v>
      </c>
      <c r="C28">
        <v>0</v>
      </c>
      <c r="D28">
        <v>2.381886062689631E-3</v>
      </c>
      <c r="E28">
        <v>12.990234375</v>
      </c>
      <c r="F28">
        <v>1.0207304385603877E-3</v>
      </c>
      <c r="G28">
        <v>4.3186508208716327E-2</v>
      </c>
      <c r="H28">
        <v>0.12891750411579092</v>
      </c>
    </row>
    <row r="29" spans="1:8" x14ac:dyDescent="0.25">
      <c r="A29" s="211" t="s">
        <v>197</v>
      </c>
      <c r="B29">
        <v>0.63504159450531006</v>
      </c>
      <c r="C29">
        <v>0</v>
      </c>
      <c r="D29">
        <v>1.7527002970874062E-3</v>
      </c>
      <c r="E29">
        <v>1.1110901832580566E-3</v>
      </c>
      <c r="F29">
        <v>-8.2144838247344004E-3</v>
      </c>
      <c r="G29">
        <v>1.5597185343286187E-2</v>
      </c>
      <c r="H29">
        <v>-7.7951198725764318E-3</v>
      </c>
    </row>
    <row r="30" spans="1:8" x14ac:dyDescent="0.25">
      <c r="A30" s="211" t="s">
        <v>198</v>
      </c>
      <c r="B30">
        <v>1.0510826110839844</v>
      </c>
      <c r="C30">
        <v>0</v>
      </c>
      <c r="D30">
        <v>4.5196502993067877E-3</v>
      </c>
      <c r="E30">
        <v>4.729151725769043E-3</v>
      </c>
      <c r="F30">
        <v>8.2351153211025815E-3</v>
      </c>
      <c r="G30">
        <v>7.7800914584354071E-3</v>
      </c>
      <c r="H30">
        <v>9.1356361260819859E-4</v>
      </c>
    </row>
    <row r="31" spans="1:8" x14ac:dyDescent="0.25">
      <c r="A31" s="211" t="s">
        <v>199</v>
      </c>
      <c r="B31">
        <v>1.2676360607147217</v>
      </c>
      <c r="C31">
        <v>0</v>
      </c>
      <c r="D31">
        <v>4.6776357914108946E-3</v>
      </c>
      <c r="E31">
        <v>5.9019327163696289E-3</v>
      </c>
      <c r="F31">
        <v>4.688865646225557E-4</v>
      </c>
      <c r="G31">
        <v>3.0324340478979004E-2</v>
      </c>
      <c r="H31">
        <v>-6.5455097387532579E-3</v>
      </c>
    </row>
    <row r="32" spans="1:8" x14ac:dyDescent="0.25">
      <c r="A32" s="211" t="s">
        <v>200</v>
      </c>
      <c r="B32">
        <v>0.5728689432144165</v>
      </c>
      <c r="C32">
        <v>0</v>
      </c>
      <c r="D32">
        <v>1.7191331822474787E-4</v>
      </c>
      <c r="E32">
        <v>9.8466873168945313E-5</v>
      </c>
      <c r="F32">
        <v>-6.2835378840358893E-3</v>
      </c>
      <c r="G32">
        <v>1.3896781923820531E-2</v>
      </c>
      <c r="H32">
        <v>-1.9221329069395054E-2</v>
      </c>
    </row>
    <row r="33" spans="1:8" x14ac:dyDescent="0.25">
      <c r="A33" s="211" t="s">
        <v>201</v>
      </c>
      <c r="B33">
        <v>1.4255000352859497</v>
      </c>
      <c r="C33">
        <v>0</v>
      </c>
      <c r="D33">
        <v>-1.5129324453410087E-3</v>
      </c>
      <c r="E33">
        <v>-2.1599531173706055E-3</v>
      </c>
      <c r="F33">
        <v>5.5980279581109189E-3</v>
      </c>
      <c r="G33">
        <v>-5.7383528847434776E-3</v>
      </c>
      <c r="H33">
        <v>7.520178398307203E-3</v>
      </c>
    </row>
    <row r="34" spans="1:8" x14ac:dyDescent="0.25">
      <c r="A34" s="211" t="s">
        <v>202</v>
      </c>
      <c r="B34">
        <v>0.89302998781204224</v>
      </c>
      <c r="C34">
        <v>0</v>
      </c>
      <c r="D34">
        <v>-4.8585566163420468E-3</v>
      </c>
      <c r="E34">
        <v>-4.3600201606750488E-3</v>
      </c>
      <c r="F34">
        <v>-1.2944719649656598E-2</v>
      </c>
      <c r="G34">
        <v>-1.4825973964257236E-2</v>
      </c>
      <c r="H34">
        <v>7.4241666492575334E-3</v>
      </c>
    </row>
    <row r="35" spans="1:8" x14ac:dyDescent="0.25">
      <c r="A35" s="211" t="s">
        <v>203</v>
      </c>
      <c r="B35">
        <v>149.49899291992188</v>
      </c>
      <c r="C35">
        <v>0</v>
      </c>
      <c r="D35">
        <v>-2.3956597910579358E-3</v>
      </c>
      <c r="E35">
        <v>-0.3590087890625</v>
      </c>
      <c r="F35">
        <v>-1.1525209424463178E-2</v>
      </c>
      <c r="G35">
        <v>-4.0535475851859536E-2</v>
      </c>
      <c r="H35">
        <v>-6.0219038075375047E-5</v>
      </c>
    </row>
    <row r="36" spans="1:8" x14ac:dyDescent="0.25">
      <c r="A36" s="211" t="s">
        <v>204</v>
      </c>
      <c r="B36">
        <v>88938.640625</v>
      </c>
      <c r="C36">
        <v>77732036608</v>
      </c>
      <c r="D36">
        <v>-2.7002139217422005E-2</v>
      </c>
      <c r="E36">
        <v>-2468.1796875</v>
      </c>
      <c r="F36">
        <v>-8.1069761403270824E-2</v>
      </c>
      <c r="G36">
        <v>-8.6066710669381791E-2</v>
      </c>
      <c r="H36">
        <v>-6.9995325077524484E-2</v>
      </c>
    </row>
    <row r="37" spans="1:8" x14ac:dyDescent="0.25">
      <c r="A37" s="211" t="s">
        <v>205</v>
      </c>
      <c r="B37">
        <v>284.0927734375</v>
      </c>
      <c r="C37">
        <v>592054336</v>
      </c>
      <c r="D37">
        <v>-2.566981620637665E-2</v>
      </c>
      <c r="E37">
        <v>-7.4847412109375</v>
      </c>
      <c r="F37">
        <v>-0.10447256635190831</v>
      </c>
      <c r="G37">
        <v>-0.11225630433362781</v>
      </c>
      <c r="H37">
        <v>-0.58764353616741893</v>
      </c>
    </row>
    <row r="38" spans="1:8" x14ac:dyDescent="0.25">
      <c r="A38" s="211" t="s">
        <v>206</v>
      </c>
      <c r="B38">
        <v>111.76367950439453</v>
      </c>
      <c r="C38">
        <v>1663591552</v>
      </c>
      <c r="D38">
        <v>-2.2407023624853251E-2</v>
      </c>
      <c r="E38">
        <v>-2.5616912841796875</v>
      </c>
      <c r="F38">
        <v>-0.14319272686513135</v>
      </c>
      <c r="G38">
        <v>9.0141919405363702E-2</v>
      </c>
      <c r="H38">
        <v>0.10002355777891718</v>
      </c>
    </row>
    <row r="39" spans="1:8" x14ac:dyDescent="0.25">
      <c r="A39" s="211" t="s">
        <v>207</v>
      </c>
      <c r="B39">
        <v>2.2334270477294922</v>
      </c>
      <c r="C39">
        <v>13186373632</v>
      </c>
      <c r="D39">
        <v>-1.9273089242992203E-2</v>
      </c>
      <c r="E39">
        <v>-4.3890953063964844E-2</v>
      </c>
      <c r="F39">
        <v>-0.15221722109826219</v>
      </c>
      <c r="G39">
        <v>-4.1842839928639686E-2</v>
      </c>
      <c r="H39">
        <v>2.3552596632332987E-2</v>
      </c>
    </row>
    <row r="40" spans="1:8" x14ac:dyDescent="0.25">
      <c r="A40" s="211" t="s">
        <v>208</v>
      </c>
      <c r="B40">
        <v>2417.214599609375</v>
      </c>
      <c r="C40">
        <v>40144506880</v>
      </c>
      <c r="D40">
        <v>-3.8280677893399062E-2</v>
      </c>
      <c r="E40">
        <v>-96.2158203125</v>
      </c>
      <c r="F40">
        <v>-9.9975951707878194E-2</v>
      </c>
      <c r="G40">
        <v>-0.11218957528251693</v>
      </c>
      <c r="H40">
        <v>-0.40570983821589751</v>
      </c>
    </row>
    <row r="41" spans="1:8" x14ac:dyDescent="0.25">
      <c r="A41" s="211" t="s">
        <v>209</v>
      </c>
      <c r="B41">
        <v>4.3289999961853027</v>
      </c>
      <c r="C41">
        <v>0</v>
      </c>
      <c r="D41">
        <v>-1.4568661021108764E-2</v>
      </c>
      <c r="E41">
        <v>-6.4000129699707031E-2</v>
      </c>
      <c r="F41">
        <v>-4.7586013261338156E-2</v>
      </c>
      <c r="G41">
        <v>-5.1282079525511226E-2</v>
      </c>
      <c r="H41">
        <v>6.2369947869549075E-3</v>
      </c>
    </row>
    <row r="42" spans="1:8" x14ac:dyDescent="0.25">
      <c r="A42" s="211" t="s">
        <v>210</v>
      </c>
      <c r="B42">
        <v>5.2779998779296875</v>
      </c>
      <c r="C42">
        <v>0</v>
      </c>
      <c r="D42">
        <v>8.021355310341205E-3</v>
      </c>
      <c r="E42">
        <v>4.199981689453125E-2</v>
      </c>
      <c r="F42">
        <v>3.9219360275687412E-2</v>
      </c>
      <c r="G42">
        <v>7.7112556700077189E-2</v>
      </c>
      <c r="H42">
        <v>4.2061320645621986E-2</v>
      </c>
    </row>
    <row r="43" spans="1:8" x14ac:dyDescent="0.25">
      <c r="A43" s="211" t="s">
        <v>211</v>
      </c>
      <c r="B43">
        <v>4.1640000343322754</v>
      </c>
      <c r="C43">
        <v>0</v>
      </c>
      <c r="D43">
        <v>-1.5602833201799227E-2</v>
      </c>
      <c r="E43">
        <v>-6.5999984741210938E-2</v>
      </c>
      <c r="F43">
        <v>-4.9471625727265406E-2</v>
      </c>
      <c r="G43">
        <v>-4.346776041475213E-2</v>
      </c>
      <c r="H43">
        <v>-6.2440016027408285E-3</v>
      </c>
    </row>
    <row r="44" spans="1:8" x14ac:dyDescent="0.25">
      <c r="A44" s="211" t="s">
        <v>212</v>
      </c>
      <c r="B44">
        <v>3.3080000877380371</v>
      </c>
      <c r="C44">
        <v>0</v>
      </c>
      <c r="D44">
        <v>2.1618336465614618E-2</v>
      </c>
      <c r="E44">
        <v>7.0000171661376953E-2</v>
      </c>
      <c r="F44">
        <v>4.9879140234373814E-2</v>
      </c>
      <c r="G44">
        <v>-1.5114497852863453E-3</v>
      </c>
      <c r="H44">
        <v>-0.38603383208557585</v>
      </c>
    </row>
    <row r="45" spans="1:8" x14ac:dyDescent="0.25">
      <c r="A45" s="211" t="s">
        <v>213</v>
      </c>
      <c r="B45">
        <v>2.687000036239624</v>
      </c>
      <c r="C45">
        <v>0</v>
      </c>
      <c r="D45">
        <v>8.6336342383395159E-3</v>
      </c>
      <c r="E45">
        <v>2.3000001907348633E-2</v>
      </c>
      <c r="F45">
        <v>1.1909216381938217E-2</v>
      </c>
      <c r="G45">
        <v>0</v>
      </c>
      <c r="H45">
        <v>-0.5091178911979003</v>
      </c>
    </row>
    <row r="46" spans="1:8" x14ac:dyDescent="0.25">
      <c r="A46" s="211" t="s">
        <v>214</v>
      </c>
      <c r="B46">
        <v>2.7279999256134033</v>
      </c>
      <c r="C46">
        <v>0</v>
      </c>
      <c r="D46">
        <v>1.6393409129832559E-2</v>
      </c>
      <c r="E46">
        <v>4.3999910354614258E-2</v>
      </c>
      <c r="F46">
        <v>4.3255144331078119E-2</v>
      </c>
      <c r="G46">
        <v>-5.4985723288837563E-3</v>
      </c>
      <c r="H46">
        <v>-0.50549852863046263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CFCF-7C2B-4D0E-B484-05E97069B4D3}">
  <dimension ref="A1:B10"/>
  <sheetViews>
    <sheetView workbookViewId="0">
      <selection activeCell="A3" sqref="A3"/>
    </sheetView>
  </sheetViews>
  <sheetFormatPr defaultRowHeight="15" x14ac:dyDescent="0.25"/>
  <cols>
    <col min="1" max="1" width="15" bestFit="1" customWidth="1"/>
    <col min="2" max="2" width="12.7109375" bestFit="1" customWidth="1"/>
  </cols>
  <sheetData>
    <row r="1" spans="1:2" x14ac:dyDescent="0.25">
      <c r="A1" t="s">
        <v>175</v>
      </c>
      <c r="B1" t="s">
        <v>224</v>
      </c>
    </row>
    <row r="2" spans="1:2" x14ac:dyDescent="0.25">
      <c r="A2" s="211" t="s">
        <v>225</v>
      </c>
      <c r="B2">
        <v>40741</v>
      </c>
    </row>
    <row r="3" spans="1:2" x14ac:dyDescent="0.25">
      <c r="A3" s="211" t="s">
        <v>177</v>
      </c>
      <c r="B3">
        <v>157253</v>
      </c>
    </row>
    <row r="4" spans="1:2" x14ac:dyDescent="0.25">
      <c r="A4" s="211" t="s">
        <v>226</v>
      </c>
      <c r="B4">
        <v>-0.760009765625</v>
      </c>
    </row>
    <row r="5" spans="1:2" x14ac:dyDescent="0.25">
      <c r="A5" s="211" t="s">
        <v>176</v>
      </c>
      <c r="B5">
        <v>1359.800048828125</v>
      </c>
    </row>
    <row r="6" spans="1:2" x14ac:dyDescent="0.25">
      <c r="A6" s="211" t="s">
        <v>227</v>
      </c>
      <c r="B6">
        <v>1331</v>
      </c>
    </row>
    <row r="7" spans="1:2" x14ac:dyDescent="0.25">
      <c r="A7" s="211" t="s">
        <v>228</v>
      </c>
      <c r="B7">
        <v>1350.0999755859375</v>
      </c>
    </row>
    <row r="8" spans="1:2" x14ac:dyDescent="0.25">
      <c r="A8" s="211" t="s">
        <v>229</v>
      </c>
      <c r="B8">
        <v>1367</v>
      </c>
    </row>
    <row r="9" spans="1:2" x14ac:dyDescent="0.25">
      <c r="A9" s="211" t="s">
        <v>230</v>
      </c>
      <c r="B9">
        <v>1350.0999755859375</v>
      </c>
    </row>
    <row r="10" spans="1:2" x14ac:dyDescent="0.25">
      <c r="A10" s="211" t="s">
        <v>231</v>
      </c>
      <c r="B10">
        <v>1358.5499877929688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0270-215F-4334-94D5-ECDA9D52AF03}">
  <dimension ref="A1:D4"/>
  <sheetViews>
    <sheetView workbookViewId="0">
      <selection activeCell="P21" sqref="P21"/>
    </sheetView>
  </sheetViews>
  <sheetFormatPr defaultRowHeight="15" x14ac:dyDescent="0.25"/>
  <cols>
    <col min="1" max="1" width="9.85546875" bestFit="1" customWidth="1"/>
    <col min="2" max="2" width="8.28515625" bestFit="1" customWidth="1"/>
    <col min="3" max="3" width="10" bestFit="1" customWidth="1"/>
    <col min="4" max="4" width="12" bestFit="1" customWidth="1"/>
  </cols>
  <sheetData>
    <row r="1" spans="1:4" x14ac:dyDescent="0.25">
      <c r="A1" t="s">
        <v>276</v>
      </c>
      <c r="B1" t="s">
        <v>277</v>
      </c>
      <c r="C1" t="s">
        <v>177</v>
      </c>
      <c r="D1" t="s">
        <v>224</v>
      </c>
    </row>
    <row r="2" spans="1:4" x14ac:dyDescent="0.25">
      <c r="A2" s="211" t="s">
        <v>278</v>
      </c>
      <c r="B2">
        <v>165</v>
      </c>
      <c r="C2">
        <v>500649400</v>
      </c>
      <c r="D2">
        <v>11128.1244480278</v>
      </c>
    </row>
    <row r="3" spans="1:4" x14ac:dyDescent="0.25">
      <c r="A3" s="211" t="s">
        <v>279</v>
      </c>
      <c r="B3">
        <v>116</v>
      </c>
      <c r="C3">
        <v>290553200</v>
      </c>
      <c r="D3">
        <v>6436.3302222892025</v>
      </c>
    </row>
    <row r="4" spans="1:4" x14ac:dyDescent="0.25">
      <c r="A4" s="211" t="s">
        <v>280</v>
      </c>
      <c r="B4">
        <v>51</v>
      </c>
      <c r="C4">
        <v>108994100</v>
      </c>
      <c r="D4">
        <v>1829.9889069822075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5 b d 5 3 d - d d f 6 - 4 5 6 d - a 3 a 5 - 4 d 9 a b f 5 e b 9 a d "   x m l n s = " h t t p : / / s c h e m a s . m i c r o s o f t . c o m / D a t a M a s h u p " > A A A A A B Y E A A B Q S w M E F A A C A A g A w k 1 c W m F r I S 2 l A A A A + A A A A B I A H A B D b 2 5 m a W c v U G F j a 2 F n Z S 5 4 b W w g o h g A K K A U A A A A A A A A A A A A A A A A A A A A A A A A A A A A h Y + 9 D o I w H M R f h X S n H z A I p J T B V R I T E + P a l A q N 8 M f Q Y n k 3 B x / J V x C j q J v j 3 f 2 S u 7 t f b 7 y Y u j a 4 6 M G a H n L E M E W B B t V X B u o c j e 4 Y J q g Q f C v V S d Y 6 m G G w 2 W S r H D X O n T N C v P f Y x 7 g f a h J R y s i h 3 O x U o z u J P r D 5 D 4 c G r J O g N B J 8 / x o j I s z i F L N k l W L K y e L y 0 s C X i O b B z / T H 5 O u x d e O g h Y Z w 7 u B k 0 Z y 8 X 4 g H U E s D B B Q A A g A I A M J N 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C T V x a S N M t 9 w 8 B A A B B C A A A E w A c A E Z v c m 1 1 b G F z L 1 N l Y 3 R p b 2 4 x L m 0 g o h g A K K A U A A A A A A A A A A A A A A A A A A A A A A A A A A A A r d I 9 a 8 M w E A b g 3 e D / I D S 1 Y I w + b Y u Q r U t n j y E Y 2 R Y k k M Q k V q f S / 1 6 1 h g 5 V O G 4 4 L R L 6 O B 7 u 1 R q m e F 5 u r N 9 m u S u L s l h P / h F m N v v o B 8 n 2 7 B J i W b A 0 + u X j M Y W 0 0 9 8 v 9 V s 6 H v 0 a X r g 0 t V K 2 l k 7 V W v C K 8 S m u w z z y 1 2 p 7 N o / L 8 F d s q / F 5 6 K d T u P o 9 T 4 e 8 e o / h m p a / d / j x 6 / B T + 1 g W 5 9 v / A p l P U f o U w q c g n 8 r 7 J 0 g b K D A d F G A L R W 6 k D R m V M h z z k 3 9 I G r T E J C 3 B q O W T r D W p U W O M G j T q z E h K x A h B Y O 4 z l D 6 D 8 B n I Z z K f p f R Z h M 9 C P p v 5 G k p f g / A 1 k K / J f C 2 l r 0 X 4 W s j X Z r 6 O 0 t c h f B 3 k 6 z K f o / Q 5 h M 9 B P r f 7 B l B L A Q I t A B Q A A g A I A M J N X F p h a y E t p Q A A A P g A A A A S A A A A A A A A A A A A A A A A A A A A A A B D b 2 5 m a W c v U G F j a 2 F n Z S 5 4 b W x Q S w E C L Q A U A A I A C A D C T V x a D 8 r p q 6 Q A A A D p A A A A E w A A A A A A A A A A A A A A A A D x A A A A W 0 N v b n R l b n R f V H l w Z X N d L n h t b F B L A Q I t A B Q A A g A I A M J N X F p I 0 y 3 3 D w E A A E E I A A A T A A A A A A A A A A A A A A A A A O I 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2 F A A A A A A A A m 4 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M T w v S X R l b V B h d G g + P C 9 J d G V t T G 9 j Y X R p b 2 4 + P F N 0 Y W J s Z U V u d H J p Z X M + P E V u d H J 5 I F R 5 c G U 9 I k l z U H J p d m F 0 Z S I g V m F s d W U 9 I m w w I i A v P j x F b n R y e S B U e X B l P S J R d W V y e U l E I i B W Y W x 1 Z T 0 i c z E 1 N z N j N G F k L T B h M z k t N G J k Z S 1 h O T g y L W V j M 2 F m M j B m N W R k 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8 x 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y L T I 4 V D A y O j Q 2 O j A w L j M 4 O D Y w M j B a I i A v P j x F b n R y e S B U e X B l P S J G a W x s Q 2 9 s d W 1 u V H l w Z X M i I F Z h b H V l P S J z Q m d V R k J R V U Z C U V U 9 I i A v P j x F b n R y e S B U e X B l P S J G a W x s Q 2 9 s d W 1 u T m F t Z X M i I F Z h b H V l P S J z W y Z x d W 9 0 O 2 l u Z G V 4 J n F 1 b 3 Q 7 L C Z x d W 9 0 O 2 N s b 3 N l J n F 1 b 3 Q 7 L C Z x d W 9 0 O 3 Z v b H V t Z S Z x d W 9 0 O y w m c X V v d D t w Y 3 R f Y 2 h h b m d l J n F 1 b 3 Q 7 L C Z x d W 9 0 O 3 Z h b H V l X 2 N o Y W 5 n Z S Z x d W 9 0 O y w m c X V v d D t w Y 3 R f N S Z x d W 9 0 O y w m c X V v d D t w Y 3 R f M j A m c X V v d D s s J n F 1 b 3 Q 7 c G N 0 X z Y w 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Z G F 0 Y V 8 x L 0 F 1 d G 9 S Z W 1 v d m V k Q 2 9 s d W 1 u c z E u e 2 l u Z G V 4 L D B 9 J n F 1 b 3 Q 7 L C Z x d W 9 0 O 1 N l Y 3 R p b 2 4 x L 2 R h d G F f M S 9 B d X R v U m V t b 3 Z l Z E N v b H V t b n M x L n t j b G 9 z Z S w x f S Z x d W 9 0 O y w m c X V v d D t T Z W N 0 a W 9 u M S 9 k Y X R h X z E v Q X V 0 b 1 J l b W 9 2 Z W R D b 2 x 1 b W 5 z M S 5 7 d m 9 s d W 1 l L D J 9 J n F 1 b 3 Q 7 L C Z x d W 9 0 O 1 N l Y 3 R p b 2 4 x L 2 R h d G F f M S 9 B d X R v U m V t b 3 Z l Z E N v b H V t b n M x L n t w Y 3 R f Y 2 h h b m d l L D N 9 J n F 1 b 3 Q 7 L C Z x d W 9 0 O 1 N l Y 3 R p b 2 4 x L 2 R h d G F f M S 9 B d X R v U m V t b 3 Z l Z E N v b H V t b n M x L n t 2 Y W x 1 Z V 9 j a G F u Z 2 U s N H 0 m c X V v d D s s J n F 1 b 3 Q 7 U 2 V j d G l v b j E v Z G F 0 Y V 8 x L 0 F 1 d G 9 S Z W 1 v d m V k Q 2 9 s d W 1 u c z E u e 3 B j d F 8 1 L D V 9 J n F 1 b 3 Q 7 L C Z x d W 9 0 O 1 N l Y 3 R p b 2 4 x L 2 R h d G F f M S 9 B d X R v U m V t b 3 Z l Z E N v b H V t b n M x L n t w Y 3 R f M j A s N n 0 m c X V v d D s s J n F 1 b 3 Q 7 U 2 V j d G l v b j E v Z G F 0 Y V 8 x L 0 F 1 d G 9 S Z W 1 v d m V k Q 2 9 s d W 1 u c z E u e 3 B j d F 8 2 M C w 3 f S Z x d W 9 0 O 1 0 s J n F 1 b 3 Q 7 Q 2 9 s d W 1 u Q 2 9 1 b n Q m c X V v d D s 6 O C w m c X V v d D t L Z X l D b 2 x 1 b W 5 O Y W 1 l c y Z x d W 9 0 O z p b X S w m c X V v d D t D b 2 x 1 b W 5 J Z G V u d G l 0 a W V z J n F 1 b 3 Q 7 O l s m c X V v d D t T Z W N 0 a W 9 u M S 9 k Y X R h X z E v Q X V 0 b 1 J l b W 9 2 Z W R D b 2 x 1 b W 5 z M S 5 7 a W 5 k Z X g s M H 0 m c X V v d D s s J n F 1 b 3 Q 7 U 2 V j d G l v b j E v Z G F 0 Y V 8 x L 0 F 1 d G 9 S Z W 1 v d m V k Q 2 9 s d W 1 u c z E u e 2 N s b 3 N l L D F 9 J n F 1 b 3 Q 7 L C Z x d W 9 0 O 1 N l Y 3 R p b 2 4 x L 2 R h d G F f M S 9 B d X R v U m V t b 3 Z l Z E N v b H V t b n M x L n t 2 b 2 x 1 b W U s M n 0 m c X V v d D s s J n F 1 b 3 Q 7 U 2 V j d G l v b j E v Z G F 0 Y V 8 x L 0 F 1 d G 9 S Z W 1 v d m V k Q 2 9 s d W 1 u c z E u e 3 B j d F 9 j a G F u Z 2 U s M 3 0 m c X V v d D s s J n F 1 b 3 Q 7 U 2 V j d G l v b j E v Z G F 0 Y V 8 x L 0 F 1 d G 9 S Z W 1 v d m V k Q 2 9 s d W 1 u c z E u e 3 Z h b H V l X 2 N o Y W 5 n Z S w 0 f S Z x d W 9 0 O y w m c X V v d D t T Z W N 0 a W 9 u M S 9 k Y X R h X z E v Q X V 0 b 1 J l b W 9 2 Z W R D b 2 x 1 b W 5 z M S 5 7 c G N 0 X z U s N X 0 m c X V v d D s s J n F 1 b 3 Q 7 U 2 V j d G l v b j E v Z G F 0 Y V 8 x L 0 F 1 d G 9 S Z W 1 v d m V k Q 2 9 s d W 1 u c z E u e 3 B j d F 8 y M C w 2 f S Z x d W 9 0 O y w m c X V v d D t T Z W N 0 a W 9 u M S 9 k Y X R h X z E v Q X V 0 b 1 J l b W 9 2 Z W R D b 2 x 1 b W 5 z M S 5 7 c G N 0 X z Y w L D d 9 J n F 1 b 3 Q 7 X S w m c X V v d D t S Z W x h d G l v b n N o a X B J b m Z v J n F 1 b 3 Q 7 O l t d f S I g L z 4 8 L 1 N 0 Y W J s Z U V u d H J p Z X M + P C 9 J d G V t P j x J d G V t P j x J d G V t T G 9 j Y X R p b 2 4 + P E l 0 Z W 1 U e X B l P k Z v c m 1 1 b G E 8 L 0 l 0 Z W 1 U e X B l P j x J d G V t U G F 0 a D 5 T Z W N 0 a W 9 u M S 9 k Y X R h X z E v U 2 9 1 c m N l P C 9 J d G V t U G F 0 a D 4 8 L 0 l 0 Z W 1 M b 2 N h d G l v b j 4 8 U 3 R h Y m x l R W 5 0 c m l l c y A v P j w v S X R l b T 4 8 S X R l b T 4 8 S X R l b U x v Y 2 F 0 a W 9 u P j x J d G V t V H l w Z T 5 G b 3 J t d W x h P C 9 J d G V t V H l w Z T 4 8 S X R l b V B h d G g + U 2 V j d G l v b j E v Z G F 0 Y V 8 x L 2 R i b 1 9 k Y X R h X z E 8 L 0 l 0 Z W 1 Q Y X R o P j w v S X R l b U x v Y 2 F 0 a W 9 u P j x T d G F i b G V F b n R y a W V z I C 8 + P C 9 J d G V t P j x J d G V t P j x J d G V t T G 9 j Y X R p b 2 4 + P E l 0 Z W 1 U e X B l P k Z v c m 1 1 b G E 8 L 0 l 0 Z W 1 U e X B l P j x J d G V t U G F 0 a D 5 T Z W N 0 a W 9 u M S 9 k Y X R h X z I 8 L 0 l 0 Z W 1 Q Y X R o P j w v S X R l b U x v Y 2 F 0 a W 9 u P j x T d G F i b G V F b n R y a W V z P j x F b n R y e S B U e X B l P S J J c 1 B y a X Z h d G U i I F Z h b H V l P S J s M C I g L z 4 8 R W 5 0 c n k g V H l w Z T 0 i U X V l c n l J R C I g V m F s d W U 9 I n M y M 2 Z k M G V l N C 0 0 O T Y y L T Q w Z W Y t O T Y w N y 1 i M 2 R l M z M x Z j d j Y T 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y 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h d G F f M i 9 B d X R v U m V t b 3 Z l Z E N v b H V t b n M x L n t p b m R l e C w w f S Z x d W 9 0 O y w m c X V v d D t T Z W N 0 a W 9 u M S 9 k Y X R h X z I v Q X V 0 b 1 J l b W 9 2 Z W R D b 2 x 1 b W 5 z M S 5 7 d m F s d W U s M X 0 m c X V v d D t d L C Z x d W 9 0 O 0 N v b H V t b k N v d W 5 0 J n F 1 b 3 Q 7 O j I s J n F 1 b 3 Q 7 S 2 V 5 Q 2 9 s d W 1 u T m F t Z X M m c X V v d D s 6 W 1 0 s J n F 1 b 3 Q 7 Q 2 9 s d W 1 u S W R l b n R p d G l l c y Z x d W 9 0 O z p b J n F 1 b 3 Q 7 U 2 V j d G l v b j E v Z G F 0 Y V 8 y L 0 F 1 d G 9 S Z W 1 v d m V k Q 2 9 s d W 1 u c z E u e 2 l u Z G V 4 L D B 9 J n F 1 b 3 Q 7 L C Z x d W 9 0 O 1 N l Y 3 R p b 2 4 x L 2 R h d G F f M i 9 B d X R v U m V t b 3 Z l Z E N v b H V t b n M x L n t 2 Y W x 1 Z S w x f S Z x d W 9 0 O 1 0 s J n F 1 b 3 Q 7 U m V s Y X R p b 2 5 z a G l w S W 5 m b y Z x d W 9 0 O z p b X X 0 i I C 8 + P E V u d H J 5 I F R 5 c G U 9 I k Z p b G x T d G F 0 d X M i I F Z h b H V l P S J z Q 2 9 t c G x l d G U i I C 8 + P E V u d H J 5 I F R 5 c G U 9 I k Z p b G x D b 2 x 1 b W 5 O Y W 1 l c y I g V m F s d W U 9 I n N b J n F 1 b 3 Q 7 a W 5 k Z X g m c X V v d D s s J n F 1 b 3 Q 7 d m F s d W U m c X V v d D t d I i A v P j x F b n R y e S B U e X B l P S J G a W x s Q 2 9 s d W 1 u V H l w Z X M i I F Z h b H V l P S J z Q m d V P S I g L z 4 8 R W 5 0 c n k g V H l w Z T 0 i R m l s b E x h c 3 R V c G R h d G V k I i B W Y W x 1 Z T 0 i Z D I w M j U t M D I t M j h U M D I 6 N D Y 6 M D Q u N T g 5 M D Q x N 1 o i I C 8 + P E V u d H J 5 I F R 5 c G U 9 I k Z p b G x F c n J v c k N v d W 5 0 I i B W Y W x 1 Z T 0 i b D A i I C 8 + P E V u d H J 5 I F R 5 c G U 9 I k Z p b G x F c n J v c k N v Z G U i I F Z h b H V l P S J z V W 5 r b m 9 3 b i I g L z 4 8 R W 5 0 c n k g V H l w Z T 0 i R m l s b E N v d W 5 0 I i B W Y W x 1 Z T 0 i b D k i I C 8 + P E V u d H J 5 I F R 5 c G U 9 I k F k Z G V k V G 9 E Y X R h T W 9 k Z W w i I F Z h b H V l P S J s M C I g L z 4 8 L 1 N 0 Y W J s Z U V u d H J p Z X M + P C 9 J d G V t P j x J d G V t P j x J d G V t T G 9 j Y X R p b 2 4 + P E l 0 Z W 1 U e X B l P k Z v c m 1 1 b G E 8 L 0 l 0 Z W 1 U e X B l P j x J d G V t U G F 0 a D 5 T Z W N 0 a W 9 u M S 9 k Y X R h X z I v U 2 9 1 c m N l P C 9 J d G V t U G F 0 a D 4 8 L 0 l 0 Z W 1 M b 2 N h d G l v b j 4 8 U 3 R h Y m x l R W 5 0 c m l l c y A v P j w v S X R l b T 4 8 S X R l b T 4 8 S X R l b U x v Y 2 F 0 a W 9 u P j x J d G V t V H l w Z T 5 G b 3 J t d W x h P C 9 J d G V t V H l w Z T 4 8 S X R l b V B h d G g + U 2 V j d G l v b j E v Z G F 0 Y V 8 y L 2 R i b 1 9 k Y X R h X z I 8 L 0 l 0 Z W 1 Q Y X R o P j w v S X R l b U x v Y 2 F 0 a W 9 u P j x T d G F i b G V F b n R y a W V z I C 8 + P C 9 J d G V t P j x J d G V t P j x J d G V t T G 9 j Y X R p b 2 4 + P E l 0 Z W 1 U e X B l P k Z v c m 1 1 b G E 8 L 0 l 0 Z W 1 U e X B l P j x J d G V t U G F 0 a D 5 T Z W N 0 a W 9 u M S 9 k Y X R h X z E w P C 9 J d G V t U G F 0 a D 4 8 L 0 l 0 Z W 1 M b 2 N h d G l v b j 4 8 U 3 R h Y m x l R W 5 0 c m l l c z 4 8 R W 5 0 c n k g V H l w Z T 0 i S X N Q c m l 2 Y X R l I i B W Y W x 1 Z T 0 i b D A i I C 8 + P E V u d H J 5 I F R 5 c G U 9 I l F 1 Z X J 5 S U Q i I F Z h b H V l P S J z N W I w N T g 1 N j E t N D Q x Z C 0 0 N D V j L T h h Y z U t N m I 2 N D I 5 M D B h Y T U 2 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M T 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i 0 y O F Q w M j o 0 N j o w N C 4 1 M j Y 5 N z M 1 W i I g L z 4 8 R W 5 0 c n k g V H l w Z T 0 i R m l s b E N v b H V t b l R 5 c G V z I i B W Y W x 1 Z T 0 i c 0 J n V U Z C U V U 9 I i A v P j x F b n R y e S B U e X B l P S J G a W x s Q 2 9 s d W 1 u T m F t Z X M i I F Z h b H V l P S J z W y Z x d W 9 0 O 3 R 5 c G U m c X V v d D s s J n F 1 b 3 Q 7 S 0 x H R F 9 O T i Z x d W 9 0 O y w m c X V v d D t H V E d E X 0 5 O J n F 1 b 3 Q 7 L C Z x d W 9 0 O 0 t M R 0 R f V E Q m c X V v d D s s J n F 1 b 3 Q 7 R 1 R H R F 9 U R 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h d G F f M T A v Q X V 0 b 1 J l b W 9 2 Z W R D b 2 x 1 b W 5 z M S 5 7 d H l w Z S w w f S Z x d W 9 0 O y w m c X V v d D t T Z W N 0 a W 9 u M S 9 k Y X R h X z E w L 0 F 1 d G 9 S Z W 1 v d m V k Q 2 9 s d W 1 u c z E u e 0 t M R 0 R f T k 4 s M X 0 m c X V v d D s s J n F 1 b 3 Q 7 U 2 V j d G l v b j E v Z G F 0 Y V 8 x M C 9 B d X R v U m V t b 3 Z l Z E N v b H V t b n M x L n t H V E d E X 0 5 O L D J 9 J n F 1 b 3 Q 7 L C Z x d W 9 0 O 1 N l Y 3 R p b 2 4 x L 2 R h d G F f M T A v Q X V 0 b 1 J l b W 9 2 Z W R D b 2 x 1 b W 5 z M S 5 7 S 0 x H R F 9 U R C w z f S Z x d W 9 0 O y w m c X V v d D t T Z W N 0 a W 9 u M S 9 k Y X R h X z E w L 0 F 1 d G 9 S Z W 1 v d m V k Q 2 9 s d W 1 u c z E u e 0 d U R 0 R f V E Q s N H 0 m c X V v d D t d L C Z x d W 9 0 O 0 N v b H V t b k N v d W 5 0 J n F 1 b 3 Q 7 O j U s J n F 1 b 3 Q 7 S 2 V 5 Q 2 9 s d W 1 u T m F t Z X M m c X V v d D s 6 W 1 0 s J n F 1 b 3 Q 7 Q 2 9 s d W 1 u S W R l b n R p d G l l c y Z x d W 9 0 O z p b J n F 1 b 3 Q 7 U 2 V j d G l v b j E v Z G F 0 Y V 8 x M C 9 B d X R v U m V t b 3 Z l Z E N v b H V t b n M x L n t 0 e X B l L D B 9 J n F 1 b 3 Q 7 L C Z x d W 9 0 O 1 N l Y 3 R p b 2 4 x L 2 R h d G F f M T A v Q X V 0 b 1 J l b W 9 2 Z W R D b 2 x 1 b W 5 z M S 5 7 S 0 x H R F 9 O T i w x f S Z x d W 9 0 O y w m c X V v d D t T Z W N 0 a W 9 u M S 9 k Y X R h X z E w L 0 F 1 d G 9 S Z W 1 v d m V k Q 2 9 s d W 1 u c z E u e 0 d U R 0 R f T k 4 s M n 0 m c X V v d D s s J n F 1 b 3 Q 7 U 2 V j d G l v b j E v Z G F 0 Y V 8 x M C 9 B d X R v U m V t b 3 Z l Z E N v b H V t b n M x L n t L T E d E X 1 R E L D N 9 J n F 1 b 3 Q 7 L C Z x d W 9 0 O 1 N l Y 3 R p b 2 4 x L 2 R h d G F f M T A v Q X V 0 b 1 J l b W 9 2 Z W R D b 2 x 1 b W 5 z M S 5 7 R 1 R H R F 9 U R C w 0 f S Z x d W 9 0 O 1 0 s J n F 1 b 3 Q 7 U m V s Y X R p b 2 5 z a G l w S W 5 m b y Z x d W 9 0 O z p b X X 0 i I C 8 + P C 9 T d G F i b G V F b n R y a W V z P j w v S X R l b T 4 8 S X R l b T 4 8 S X R l b U x v Y 2 F 0 a W 9 u P j x J d G V t V H l w Z T 5 G b 3 J t d W x h P C 9 J d G V t V H l w Z T 4 8 S X R l b V B h d G g + U 2 V j d G l v b j E v Z G F 0 Y V 8 x M C 9 T b 3 V y Y 2 U 8 L 0 l 0 Z W 1 Q Y X R o P j w v S X R l b U x v Y 2 F 0 a W 9 u P j x T d G F i b G V F b n R y a W V z I C 8 + P C 9 J d G V t P j x J d G V t P j x J d G V t T G 9 j Y X R p b 2 4 + P E l 0 Z W 1 U e X B l P k Z v c m 1 1 b G E 8 L 0 l 0 Z W 1 U e X B l P j x J d G V t U G F 0 a D 5 T Z W N 0 a W 9 u M S 9 k Y X R h X z E w L 2 R i b 1 9 k Y X R h X z E w P C 9 J d G V t U G F 0 a D 4 8 L 0 l 0 Z W 1 M b 2 N h d G l v b j 4 8 U 3 R h Y m x l R W 5 0 c m l l c y A v P j w v S X R l b T 4 8 S X R l b T 4 8 S X R l b U x v Y 2 F 0 a W 9 u P j x J d G V t V H l w Z T 5 G b 3 J t d W x h P C 9 J d G V t V H l w Z T 4 8 S X R l b V B h d G g + U 2 V j d G l v b j E v Z G F 0 Y V 8 x M T w v S X R l b V B h d G g + P C 9 J d G V t T G 9 j Y X R p b 2 4 + P F N 0 Y W J s Z U V u d H J p Z X M + P E V u d H J 5 I F R 5 c G U 9 I k l z U H J p d m F 0 Z S I g V m F s d W U 9 I m w w I i A v P j x F b n R y e S B U e X B l P S J R d W V y e U l E I i B W Y W x 1 Z T 0 i c 2 R l Z m N j Y T U z L W Y 4 Z W M t N G U 5 M i 0 5 M T E z L T Q x Z m F i O T A y Y W E 0 Z 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E x 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I t M j h U M D I 6 N D Y 6 M D U u N j I y M T c x M l o i I C 8 + P E V u d H J 5 I F R 5 c G U 9 I k Z p b G x D b 2 x 1 b W 5 U e X B l c y I g V m F s d W U 9 I n N C d 1 V G Q l F V R k J R W U d C U T 0 9 I i A v P j x F b n R y e S B U e X B l P S J G a W x s Q 2 9 s d W 1 u T m F t Z X M i I F Z h b H V l P S J z W y Z x d W 9 0 O 2 R h d G U m c X V v d D s s J n F 1 b 3 Q 7 c 2 V s b F 9 2 b 2 x 1 b W U m c X V v d D s s J n F 1 b 3 Q 7 Y n V 5 X 3 Z v b H V t Z S Z x d W 9 0 O y w m c X V v d D t z Z W x s X 3 Z h b H V l J n F 1 b 3 Q 7 L C Z x d W 9 0 O 2 J 1 e V 9 2 Y W x 1 Z S Z x d W 9 0 O y w m c X V v d D t u Z X R f d m 9 s d W 1 l J n F 1 b 3 Q 7 L C Z x d W 9 0 O 2 5 l d F 9 2 Y W x 1 Z S Z x d W 9 0 O y w m c X V v d D t 0 e X B l J n F 1 b 3 Q 7 L C Z x d W 9 0 O 3 R p Y 2 t l c i Z x d W 9 0 O y w m c X V v d D t s d X l f a 2 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Z G F 0 Y V 8 x M S 9 B d X R v U m V t b 3 Z l Z E N v b H V t b n M x L n t k Y X R l L D B 9 J n F 1 b 3 Q 7 L C Z x d W 9 0 O 1 N l Y 3 R p b 2 4 x L 2 R h d G F f M T E v Q X V 0 b 1 J l b W 9 2 Z W R D b 2 x 1 b W 5 z M S 5 7 c 2 V s b F 9 2 b 2 x 1 b W U s M X 0 m c X V v d D s s J n F 1 b 3 Q 7 U 2 V j d G l v b j E v Z G F 0 Y V 8 x M S 9 B d X R v U m V t b 3 Z l Z E N v b H V t b n M x L n t i d X l f d m 9 s d W 1 l L D J 9 J n F 1 b 3 Q 7 L C Z x d W 9 0 O 1 N l Y 3 R p b 2 4 x L 2 R h d G F f M T E v Q X V 0 b 1 J l b W 9 2 Z W R D b 2 x 1 b W 5 z M S 5 7 c 2 V s b F 9 2 Y W x 1 Z S w z f S Z x d W 9 0 O y w m c X V v d D t T Z W N 0 a W 9 u M S 9 k Y X R h X z E x L 0 F 1 d G 9 S Z W 1 v d m V k Q 2 9 s d W 1 u c z E u e 2 J 1 e V 9 2 Y W x 1 Z S w 0 f S Z x d W 9 0 O y w m c X V v d D t T Z W N 0 a W 9 u M S 9 k Y X R h X z E x L 0 F 1 d G 9 S Z W 1 v d m V k Q 2 9 s d W 1 u c z E u e 2 5 l d F 9 2 b 2 x 1 b W U s N X 0 m c X V v d D s s J n F 1 b 3 Q 7 U 2 V j d G l v b j E v Z G F 0 Y V 8 x M S 9 B d X R v U m V t b 3 Z l Z E N v b H V t b n M x L n t u Z X R f d m F s d W U s N n 0 m c X V v d D s s J n F 1 b 3 Q 7 U 2 V j d G l v b j E v Z G F 0 Y V 8 x M S 9 B d X R v U m V t b 3 Z l Z E N v b H V t b n M x L n t 0 e X B l L D d 9 J n F 1 b 3 Q 7 L C Z x d W 9 0 O 1 N l Y 3 R p b 2 4 x L 2 R h d G F f M T E v Q X V 0 b 1 J l b W 9 2 Z W R D b 2 x 1 b W 5 z M S 5 7 d G l j a 2 V y L D h 9 J n F 1 b 3 Q 7 L C Z x d W 9 0 O 1 N l Y 3 R p b 2 4 x L 2 R h d G F f M T E v Q X V 0 b 1 J l b W 9 2 Z W R D b 2 x 1 b W 5 z M S 5 7 b H V 5 X 2 t l L D l 9 J n F 1 b 3 Q 7 X S w m c X V v d D t D b 2 x 1 b W 5 D b 3 V u d C Z x d W 9 0 O z o x M C w m c X V v d D t L Z X l D b 2 x 1 b W 5 O Y W 1 l c y Z x d W 9 0 O z p b X S w m c X V v d D t D b 2 x 1 b W 5 J Z G V u d G l 0 a W V z J n F 1 b 3 Q 7 O l s m c X V v d D t T Z W N 0 a W 9 u M S 9 k Y X R h X z E x L 0 F 1 d G 9 S Z W 1 v d m V k Q 2 9 s d W 1 u c z E u e 2 R h d G U s M H 0 m c X V v d D s s J n F 1 b 3 Q 7 U 2 V j d G l v b j E v Z G F 0 Y V 8 x M S 9 B d X R v U m V t b 3 Z l Z E N v b H V t b n M x L n t z Z W x s X 3 Z v b H V t Z S w x f S Z x d W 9 0 O y w m c X V v d D t T Z W N 0 a W 9 u M S 9 k Y X R h X z E x L 0 F 1 d G 9 S Z W 1 v d m V k Q 2 9 s d W 1 u c z E u e 2 J 1 e V 9 2 b 2 x 1 b W U s M n 0 m c X V v d D s s J n F 1 b 3 Q 7 U 2 V j d G l v b j E v Z G F 0 Y V 8 x M S 9 B d X R v U m V t b 3 Z l Z E N v b H V t b n M x L n t z Z W x s X 3 Z h b H V l L D N 9 J n F 1 b 3 Q 7 L C Z x d W 9 0 O 1 N l Y 3 R p b 2 4 x L 2 R h d G F f M T E v Q X V 0 b 1 J l b W 9 2 Z W R D b 2 x 1 b W 5 z M S 5 7 Y n V 5 X 3 Z h b H V l L D R 9 J n F 1 b 3 Q 7 L C Z x d W 9 0 O 1 N l Y 3 R p b 2 4 x L 2 R h d G F f M T E v Q X V 0 b 1 J l b W 9 2 Z W R D b 2 x 1 b W 5 z M S 5 7 b m V 0 X 3 Z v b H V t Z S w 1 f S Z x d W 9 0 O y w m c X V v d D t T Z W N 0 a W 9 u M S 9 k Y X R h X z E x L 0 F 1 d G 9 S Z W 1 v d m V k Q 2 9 s d W 1 u c z E u e 2 5 l d F 9 2 Y W x 1 Z S w 2 f S Z x d W 9 0 O y w m c X V v d D t T Z W N 0 a W 9 u M S 9 k Y X R h X z E x L 0 F 1 d G 9 S Z W 1 v d m V k Q 2 9 s d W 1 u c z E u e 3 R 5 c G U s N 3 0 m c X V v d D s s J n F 1 b 3 Q 7 U 2 V j d G l v b j E v Z G F 0 Y V 8 x M S 9 B d X R v U m V t b 3 Z l Z E N v b H V t b n M x L n t 0 a W N r Z X I s O H 0 m c X V v d D s s J n F 1 b 3 Q 7 U 2 V j d G l v b j E v Z G F 0 Y V 8 x M S 9 B d X R v U m V t b 3 Z l Z E N v b H V t b n M x L n t s d X l f a 2 U s O X 0 m c X V v d D t d L C Z x d W 9 0 O 1 J l b G F 0 a W 9 u c 2 h p c E l u Z m 8 m c X V v d D s 6 W 1 1 9 I i A v P j w v U 3 R h Y m x l R W 5 0 c m l l c z 4 8 L 0 l 0 Z W 0 + P E l 0 Z W 0 + P E l 0 Z W 1 M b 2 N h d G l v b j 4 8 S X R l b V R 5 c G U + R m 9 y b X V s Y T w v S X R l b V R 5 c G U + P E l 0 Z W 1 Q Y X R o P l N l Y 3 R p b 2 4 x L 2 R h d G F f M T E v U 2 9 1 c m N l P C 9 J d G V t U G F 0 a D 4 8 L 0 l 0 Z W 1 M b 2 N h d G l v b j 4 8 U 3 R h Y m x l R W 5 0 c m l l c y A v P j w v S X R l b T 4 8 S X R l b T 4 8 S X R l b U x v Y 2 F 0 a W 9 u P j x J d G V t V H l w Z T 5 G b 3 J t d W x h P C 9 J d G V t V H l w Z T 4 8 S X R l b V B h d G g + U 2 V j d G l v b j E v Z G F 0 Y V 8 x M S 9 k Y m 9 f Z G F 0 Y V 8 x M T w v S X R l b V B h d G g + P C 9 J d G V t T G 9 j Y X R p b 2 4 + P F N 0 Y W J s Z U V u d H J p Z X M g L z 4 8 L 0 l 0 Z W 0 + P E l 0 Z W 0 + P E l 0 Z W 1 M b 2 N h d G l v b j 4 8 S X R l b V R 5 c G U + R m 9 y b X V s Y T w v S X R l b V R 5 c G U + P E l 0 Z W 1 Q Y X R o P l N l Y 3 R p b 2 4 x L 2 R h d G F f M T I 8 L 0 l 0 Z W 1 Q Y X R o P j w v S X R l b U x v Y 2 F 0 a W 9 u P j x T d G F i b G V F b n R y a W V z P j x F b n R y e S B U e X B l P S J J c 1 B y a X Z h d G U i I F Z h b H V l P S J s M C I g L z 4 8 R W 5 0 c n k g V H l w Z T 0 i U X V l c n l J R C I g V m F s d W U 9 I n N k N D B l Y j c 0 O C 1 i Z D J l L T R l O D k t Y T c y Y y 1 k Y z F j O T Q w Y W U 5 O W 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x M i 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S 0 w M i 0 y O F Q w M j o 0 N j o w N S 4 2 M z E 1 M z E 0 W i I g L z 4 8 R W 5 0 c n k g V H l w Z T 0 i R m l s b E N v b H V t b l R 5 c G V z I i B W Y W x 1 Z T 0 i c 0 J 3 V U Y i I C 8 + P E V u d H J 5 I F R 5 c G U 9 I k Z p b G x D b 2 x 1 b W 5 O Y W 1 l c y I g V m F s d W U 9 I n N b J n F 1 b 3 Q 7 Z G F 0 Z S Z x d W 9 0 O y w m c X V v d D t O T i Z x d W 9 0 O y w m c X V v d D t U R 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h d G F f M T I v Q X V 0 b 1 J l b W 9 2 Z W R D b 2 x 1 b W 5 z M S 5 7 Z G F 0 Z S w w f S Z x d W 9 0 O y w m c X V v d D t T Z W N 0 a W 9 u M S 9 k Y X R h X z E y L 0 F 1 d G 9 S Z W 1 v d m V k Q 2 9 s d W 1 u c z E u e 0 5 O L D F 9 J n F 1 b 3 Q 7 L C Z x d W 9 0 O 1 N l Y 3 R p b 2 4 x L 2 R h d G F f M T I v Q X V 0 b 1 J l b W 9 2 Z W R D b 2 x 1 b W 5 z M S 5 7 V E Q s M n 0 m c X V v d D t d L C Z x d W 9 0 O 0 N v b H V t b k N v d W 5 0 J n F 1 b 3 Q 7 O j M s J n F 1 b 3 Q 7 S 2 V 5 Q 2 9 s d W 1 u T m F t Z X M m c X V v d D s 6 W 1 0 s J n F 1 b 3 Q 7 Q 2 9 s d W 1 u S W R l b n R p d G l l c y Z x d W 9 0 O z p b J n F 1 b 3 Q 7 U 2 V j d G l v b j E v Z G F 0 Y V 8 x M i 9 B d X R v U m V t b 3 Z l Z E N v b H V t b n M x L n t k Y X R l L D B 9 J n F 1 b 3 Q 7 L C Z x d W 9 0 O 1 N l Y 3 R p b 2 4 x L 2 R h d G F f M T I v Q X V 0 b 1 J l b W 9 2 Z W R D b 2 x 1 b W 5 z M S 5 7 T k 4 s M X 0 m c X V v d D s s J n F 1 b 3 Q 7 U 2 V j d G l v b j E v Z G F 0 Y V 8 x M i 9 B d X R v U m V t b 3 Z l Z E N v b H V t b n M x L n t U R C w y f S Z x d W 9 0 O 1 0 s J n F 1 b 3 Q 7 U m V s Y X R p b 2 5 z a G l w S W 5 m b y Z x d W 9 0 O z p b X X 0 i I C 8 + P C 9 T d G F i b G V F b n R y a W V z P j w v S X R l b T 4 8 S X R l b T 4 8 S X R l b U x v Y 2 F 0 a W 9 u P j x J d G V t V H l w Z T 5 G b 3 J t d W x h P C 9 J d G V t V H l w Z T 4 8 S X R l b V B h d G g + U 2 V j d G l v b j E v Z G F 0 Y V 8 x M i 9 T b 3 V y Y 2 U 8 L 0 l 0 Z W 1 Q Y X R o P j w v S X R l b U x v Y 2 F 0 a W 9 u P j x T d G F i b G V F b n R y a W V z I C 8 + P C 9 J d G V t P j x J d G V t P j x J d G V t T G 9 j Y X R p b 2 4 + P E l 0 Z W 1 U e X B l P k Z v c m 1 1 b G E 8 L 0 l 0 Z W 1 U e X B l P j x J d G V t U G F 0 a D 5 T Z W N 0 a W 9 u M S 9 k Y X R h X z E y L 2 R i b 1 9 k Y X R h X z E y P C 9 J d G V t U G F 0 a D 4 8 L 0 l 0 Z W 1 M b 2 N h d G l v b j 4 8 U 3 R h Y m x l R W 5 0 c m l l c y A v P j w v S X R l b T 4 8 S X R l b T 4 8 S X R l b U x v Y 2 F 0 a W 9 u P j x J d G V t V H l w Z T 5 G b 3 J t d W x h P C 9 J d G V t V H l w Z T 4 8 S X R l b V B h d G g + U 2 V j d G l v b j E v Z G F 0 Y V 8 x M z w v S X R l b V B h d G g + P C 9 J d G V t T G 9 j Y X R p b 2 4 + P F N 0 Y W J s Z U V u d H J p Z X M + P E V u d H J 5 I F R 5 c G U 9 I k l z U H J p d m F 0 Z S I g V m F s d W U 9 I m w w I i A v P j x F b n R y e S B U e X B l P S J R d W V y e U l E I i B W Y W x 1 Z T 0 i c 2 N i Y j R j Y 2 Z m L T F i Y T U t N D A 4 M C 0 5 M T c z L T Y z N m I 0 Z j g z N D Z m N 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E z I i A v P j x F b n R y e S B U e X B l P S J G a W x s Z W R D b 2 1 w b G V 0 Z V J l c 3 V s d F R v V 2 9 y a 3 N o Z W V 0 I i B W Y W x 1 Z T 0 i b D E i I C 8 + P E V u d H J 5 I F R 5 c G U 9 I k F k Z G V k V G 9 E Y X R h T W 9 k Z W w i I F Z h b H V l P S J s M C I g L z 4 8 R W 5 0 c n k g V H l w Z T 0 i R m l s b E N v d W 5 0 I i B W Y W x 1 Z T 0 i b D U 0 I i A v P j x F b n R y e S B U e X B l P S J G a W x s R X J y b 3 J D b 2 R l I i B W Y W x 1 Z T 0 i c 1 V u a 2 5 v d 2 4 i I C 8 + P E V u d H J 5 I F R 5 c G U 9 I k Z p b G x F c n J v c k N v d W 5 0 I i B W Y W x 1 Z T 0 i b D A i I C 8 + P E V u d H J 5 I F R 5 c G U 9 I k Z p b G x M Y X N 0 V X B k Y X R l Z C I g V m F s d W U 9 I m Q y M D I 1 L T A y L T I 4 V D A y O j Q 2 O j A 1 L j Y x N z Y 2 M T N a I i A v P j x F b n R y e S B U e X B l P S J G a W x s Q 2 9 s d W 1 u V H l w Z X M i I F Z h b H V l P S J z Q n d V R k J R V U Z C U V V G Q l F V R k J R V U Z C U V V G Q l F V R i I g L z 4 8 R W 5 0 c n k g V H l w Z T 0 i R m l s b E N v b H V t b k 5 h b W V z I i B W Y W x 1 Z T 0 i c 1 s m c X V v d D t k Y X R l J n F 1 b 3 Q 7 L C Z x d W 9 0 O 0 h O W D M w X 2 N s b 3 N l J n F 1 b 3 Q 7 L C Z x d W 9 0 O 0 h O W D M w X 3 Z v b C Z x d W 9 0 O y w m c X V v d D t I T l h J T k R F W F 9 j b G 9 z Z S Z x d W 9 0 O y w m c X V v d D t I T l h J T k R F W F 9 2 b 2 w m c X V v d D s s J n F 1 b 3 Q 7 V V B J T k R F W F 9 j b G 9 z Z S Z x d W 9 0 O y w m c X V v d D t V U E l O R E V Y X 3 Z v b C Z x d W 9 0 O y w m c X V v d D t W T j M w X 2 N s b 3 N l J n F 1 b 3 Q 7 L C Z x d W 9 0 O 1 Z O M z B f d m 9 s J n F 1 b 3 Q 7 L C Z x d W 9 0 O 1 Z O S U 5 E R V h f Y 2 x v c 2 U m c X V v d D s s J n F 1 b 3 Q 7 V k 5 J T k R F W F 9 2 b 2 w m c X V v d D s s J n F 1 b 3 Q 7 V k 5 Y Q U x M X 2 N s b 3 N l J n F 1 b 3 Q 7 L C Z x d W 9 0 O 1 Z O W E F M T F 9 2 b 2 w m c X V v d D s s J n F 1 b 3 Q 7 V k 4 z M E Y x T V 9 j b G 9 z Z S Z x d W 9 0 O y w m c X V v d D t W T j M w R j F N X 3 Z v b C Z x d W 9 0 O y w m c X V v d D t W T j M w R j F R X 2 N s b 3 N l J n F 1 b 3 Q 7 L C Z x d W 9 0 O 1 Z O M z B G M V F f d m 9 s J n F 1 b 3 Q 7 L C Z x d W 9 0 O 1 Z O M z B G M k 1 f Y 2 x v c 2 U m c X V v d D s s J n F 1 b 3 Q 7 V k 4 z M E Y y T V 9 2 b 2 w m c X V v d D s s J n F 1 b 3 Q 7 V k 4 z M E Y y U V 9 j b G 9 z Z S Z x d W 9 0 O y w m c X V v d D t W T j M w R j J R X 3 Z v b C 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k Y X R h X z E z L 0 F 1 d G 9 S Z W 1 v d m V k Q 2 9 s d W 1 u c z E u e 2 R h d G U s M H 0 m c X V v d D s s J n F 1 b 3 Q 7 U 2 V j d G l v b j E v Z G F 0 Y V 8 x M y 9 B d X R v U m V t b 3 Z l Z E N v b H V t b n M x L n t I T l g z M F 9 j b G 9 z Z S w x f S Z x d W 9 0 O y w m c X V v d D t T Z W N 0 a W 9 u M S 9 k Y X R h X z E z L 0 F 1 d G 9 S Z W 1 v d m V k Q 2 9 s d W 1 u c z E u e 0 h O W D M w X 3 Z v b C w y f S Z x d W 9 0 O y w m c X V v d D t T Z W N 0 a W 9 u M S 9 k Y X R h X z E z L 0 F 1 d G 9 S Z W 1 v d m V k Q 2 9 s d W 1 u c z E u e 0 h O W E l O R E V Y X 2 N s b 3 N l L D N 9 J n F 1 b 3 Q 7 L C Z x d W 9 0 O 1 N l Y 3 R p b 2 4 x L 2 R h d G F f M T M v Q X V 0 b 1 J l b W 9 2 Z W R D b 2 x 1 b W 5 z M S 5 7 S E 5 Y S U 5 E R V h f d m 9 s L D R 9 J n F 1 b 3 Q 7 L C Z x d W 9 0 O 1 N l Y 3 R p b 2 4 x L 2 R h d G F f M T M v Q X V 0 b 1 J l b W 9 2 Z W R D b 2 x 1 b W 5 z M S 5 7 V V B J T k R F W F 9 j b G 9 z Z S w 1 f S Z x d W 9 0 O y w m c X V v d D t T Z W N 0 a W 9 u M S 9 k Y X R h X z E z L 0 F 1 d G 9 S Z W 1 v d m V k Q 2 9 s d W 1 u c z E u e 1 V Q S U 5 E R V h f d m 9 s L D Z 9 J n F 1 b 3 Q 7 L C Z x d W 9 0 O 1 N l Y 3 R p b 2 4 x L 2 R h d G F f M T M v Q X V 0 b 1 J l b W 9 2 Z W R D b 2 x 1 b W 5 z M S 5 7 V k 4 z M F 9 j b G 9 z Z S w 3 f S Z x d W 9 0 O y w m c X V v d D t T Z W N 0 a W 9 u M S 9 k Y X R h X z E z L 0 F 1 d G 9 S Z W 1 v d m V k Q 2 9 s d W 1 u c z E u e 1 Z O M z B f d m 9 s L D h 9 J n F 1 b 3 Q 7 L C Z x d W 9 0 O 1 N l Y 3 R p b 2 4 x L 2 R h d G F f M T M v Q X V 0 b 1 J l b W 9 2 Z W R D b 2 x 1 b W 5 z M S 5 7 V k 5 J T k R F W F 9 j b G 9 z Z S w 5 f S Z x d W 9 0 O y w m c X V v d D t T Z W N 0 a W 9 u M S 9 k Y X R h X z E z L 0 F 1 d G 9 S Z W 1 v d m V k Q 2 9 s d W 1 u c z E u e 1 Z O S U 5 E R V h f d m 9 s L D E w f S Z x d W 9 0 O y w m c X V v d D t T Z W N 0 a W 9 u M S 9 k Y X R h X z E z L 0 F 1 d G 9 S Z W 1 v d m V k Q 2 9 s d W 1 u c z E u e 1 Z O W E F M T F 9 j b G 9 z Z S w x M X 0 m c X V v d D s s J n F 1 b 3 Q 7 U 2 V j d G l v b j E v Z G F 0 Y V 8 x M y 9 B d X R v U m V t b 3 Z l Z E N v b H V t b n M x L n t W T l h B T E x f d m 9 s L D E y f S Z x d W 9 0 O y w m c X V v d D t T Z W N 0 a W 9 u M S 9 k Y X R h X z E z L 0 F 1 d G 9 S Z W 1 v d m V k Q 2 9 s d W 1 u c z E u e 1 Z O M z B G M U 1 f Y 2 x v c 2 U s M T N 9 J n F 1 b 3 Q 7 L C Z x d W 9 0 O 1 N l Y 3 R p b 2 4 x L 2 R h d G F f M T M v Q X V 0 b 1 J l b W 9 2 Z W R D b 2 x 1 b W 5 z M S 5 7 V k 4 z M E Y x T V 9 2 b 2 w s M T R 9 J n F 1 b 3 Q 7 L C Z x d W 9 0 O 1 N l Y 3 R p b 2 4 x L 2 R h d G F f M T M v Q X V 0 b 1 J l b W 9 2 Z W R D b 2 x 1 b W 5 z M S 5 7 V k 4 z M E Y x U V 9 j b G 9 z Z S w x N X 0 m c X V v d D s s J n F 1 b 3 Q 7 U 2 V j d G l v b j E v Z G F 0 Y V 8 x M y 9 B d X R v U m V t b 3 Z l Z E N v b H V t b n M x L n t W T j M w R j F R X 3 Z v b C w x N n 0 m c X V v d D s s J n F 1 b 3 Q 7 U 2 V j d G l v b j E v Z G F 0 Y V 8 x M y 9 B d X R v U m V t b 3 Z l Z E N v b H V t b n M x L n t W T j M w R j J N X 2 N s b 3 N l L D E 3 f S Z x d W 9 0 O y w m c X V v d D t T Z W N 0 a W 9 u M S 9 k Y X R h X z E z L 0 F 1 d G 9 S Z W 1 v d m V k Q 2 9 s d W 1 u c z E u e 1 Z O M z B G M k 1 f d m 9 s L D E 4 f S Z x d W 9 0 O y w m c X V v d D t T Z W N 0 a W 9 u M S 9 k Y X R h X z E z L 0 F 1 d G 9 S Z W 1 v d m V k Q 2 9 s d W 1 u c z E u e 1 Z O M z B G M l F f Y 2 x v c 2 U s M T l 9 J n F 1 b 3 Q 7 L C Z x d W 9 0 O 1 N l Y 3 R p b 2 4 x L 2 R h d G F f M T M v Q X V 0 b 1 J l b W 9 2 Z W R D b 2 x 1 b W 5 z M S 5 7 V k 4 z M E Y y U V 9 2 b 2 w s M j B 9 J n F 1 b 3 Q 7 X S w m c X V v d D t D b 2 x 1 b W 5 D b 3 V u d C Z x d W 9 0 O z o y M S w m c X V v d D t L Z X l D b 2 x 1 b W 5 O Y W 1 l c y Z x d W 9 0 O z p b X S w m c X V v d D t D b 2 x 1 b W 5 J Z G V u d G l 0 a W V z J n F 1 b 3 Q 7 O l s m c X V v d D t T Z W N 0 a W 9 u M S 9 k Y X R h X z E z L 0 F 1 d G 9 S Z W 1 v d m V k Q 2 9 s d W 1 u c z E u e 2 R h d G U s M H 0 m c X V v d D s s J n F 1 b 3 Q 7 U 2 V j d G l v b j E v Z G F 0 Y V 8 x M y 9 B d X R v U m V t b 3 Z l Z E N v b H V t b n M x L n t I T l g z M F 9 j b G 9 z Z S w x f S Z x d W 9 0 O y w m c X V v d D t T Z W N 0 a W 9 u M S 9 k Y X R h X z E z L 0 F 1 d G 9 S Z W 1 v d m V k Q 2 9 s d W 1 u c z E u e 0 h O W D M w X 3 Z v b C w y f S Z x d W 9 0 O y w m c X V v d D t T Z W N 0 a W 9 u M S 9 k Y X R h X z E z L 0 F 1 d G 9 S Z W 1 v d m V k Q 2 9 s d W 1 u c z E u e 0 h O W E l O R E V Y X 2 N s b 3 N l L D N 9 J n F 1 b 3 Q 7 L C Z x d W 9 0 O 1 N l Y 3 R p b 2 4 x L 2 R h d G F f M T M v Q X V 0 b 1 J l b W 9 2 Z W R D b 2 x 1 b W 5 z M S 5 7 S E 5 Y S U 5 E R V h f d m 9 s L D R 9 J n F 1 b 3 Q 7 L C Z x d W 9 0 O 1 N l Y 3 R p b 2 4 x L 2 R h d G F f M T M v Q X V 0 b 1 J l b W 9 2 Z W R D b 2 x 1 b W 5 z M S 5 7 V V B J T k R F W F 9 j b G 9 z Z S w 1 f S Z x d W 9 0 O y w m c X V v d D t T Z W N 0 a W 9 u M S 9 k Y X R h X z E z L 0 F 1 d G 9 S Z W 1 v d m V k Q 2 9 s d W 1 u c z E u e 1 V Q S U 5 E R V h f d m 9 s L D Z 9 J n F 1 b 3 Q 7 L C Z x d W 9 0 O 1 N l Y 3 R p b 2 4 x L 2 R h d G F f M T M v Q X V 0 b 1 J l b W 9 2 Z W R D b 2 x 1 b W 5 z M S 5 7 V k 4 z M F 9 j b G 9 z Z S w 3 f S Z x d W 9 0 O y w m c X V v d D t T Z W N 0 a W 9 u M S 9 k Y X R h X z E z L 0 F 1 d G 9 S Z W 1 v d m V k Q 2 9 s d W 1 u c z E u e 1 Z O M z B f d m 9 s L D h 9 J n F 1 b 3 Q 7 L C Z x d W 9 0 O 1 N l Y 3 R p b 2 4 x L 2 R h d G F f M T M v Q X V 0 b 1 J l b W 9 2 Z W R D b 2 x 1 b W 5 z M S 5 7 V k 5 J T k R F W F 9 j b G 9 z Z S w 5 f S Z x d W 9 0 O y w m c X V v d D t T Z W N 0 a W 9 u M S 9 k Y X R h X z E z L 0 F 1 d G 9 S Z W 1 v d m V k Q 2 9 s d W 1 u c z E u e 1 Z O S U 5 E R V h f d m 9 s L D E w f S Z x d W 9 0 O y w m c X V v d D t T Z W N 0 a W 9 u M S 9 k Y X R h X z E z L 0 F 1 d G 9 S Z W 1 v d m V k Q 2 9 s d W 1 u c z E u e 1 Z O W E F M T F 9 j b G 9 z Z S w x M X 0 m c X V v d D s s J n F 1 b 3 Q 7 U 2 V j d G l v b j E v Z G F 0 Y V 8 x M y 9 B d X R v U m V t b 3 Z l Z E N v b H V t b n M x L n t W T l h B T E x f d m 9 s L D E y f S Z x d W 9 0 O y w m c X V v d D t T Z W N 0 a W 9 u M S 9 k Y X R h X z E z L 0 F 1 d G 9 S Z W 1 v d m V k Q 2 9 s d W 1 u c z E u e 1 Z O M z B G M U 1 f Y 2 x v c 2 U s M T N 9 J n F 1 b 3 Q 7 L C Z x d W 9 0 O 1 N l Y 3 R p b 2 4 x L 2 R h d G F f M T M v Q X V 0 b 1 J l b W 9 2 Z W R D b 2 x 1 b W 5 z M S 5 7 V k 4 z M E Y x T V 9 2 b 2 w s M T R 9 J n F 1 b 3 Q 7 L C Z x d W 9 0 O 1 N l Y 3 R p b 2 4 x L 2 R h d G F f M T M v Q X V 0 b 1 J l b W 9 2 Z W R D b 2 x 1 b W 5 z M S 5 7 V k 4 z M E Y x U V 9 j b G 9 z Z S w x N X 0 m c X V v d D s s J n F 1 b 3 Q 7 U 2 V j d G l v b j E v Z G F 0 Y V 8 x M y 9 B d X R v U m V t b 3 Z l Z E N v b H V t b n M x L n t W T j M w R j F R X 3 Z v b C w x N n 0 m c X V v d D s s J n F 1 b 3 Q 7 U 2 V j d G l v b j E v Z G F 0 Y V 8 x M y 9 B d X R v U m V t b 3 Z l Z E N v b H V t b n M x L n t W T j M w R j J N X 2 N s b 3 N l L D E 3 f S Z x d W 9 0 O y w m c X V v d D t T Z W N 0 a W 9 u M S 9 k Y X R h X z E z L 0 F 1 d G 9 S Z W 1 v d m V k Q 2 9 s d W 1 u c z E u e 1 Z O M z B G M k 1 f d m 9 s L D E 4 f S Z x d W 9 0 O y w m c X V v d D t T Z W N 0 a W 9 u M S 9 k Y X R h X z E z L 0 F 1 d G 9 S Z W 1 v d m V k Q 2 9 s d W 1 u c z E u e 1 Z O M z B G M l F f Y 2 x v c 2 U s M T l 9 J n F 1 b 3 Q 7 L C Z x d W 9 0 O 1 N l Y 3 R p b 2 4 x L 2 R h d G F f M T M v Q X V 0 b 1 J l b W 9 2 Z W R D b 2 x 1 b W 5 z M S 5 7 V k 4 z M E Y y U V 9 2 b 2 w s M j B 9 J n F 1 b 3 Q 7 X S w m c X V v d D t S Z W x h d G l v b n N o a X B J b m Z v J n F 1 b 3 Q 7 O l t d f S I g L z 4 8 L 1 N 0 Y W J s Z U V u d H J p Z X M + P C 9 J d G V t P j x J d G V t P j x J d G V t T G 9 j Y X R p b 2 4 + P E l 0 Z W 1 U e X B l P k Z v c m 1 1 b G E 8 L 0 l 0 Z W 1 U e X B l P j x J d G V t U G F 0 a D 5 T Z W N 0 a W 9 u M S 9 k Y X R h X z E z L 1 N v d X J j Z T w v S X R l b V B h d G g + P C 9 J d G V t T G 9 j Y X R p b 2 4 + P F N 0 Y W J s Z U V u d H J p Z X M g L z 4 8 L 0 l 0 Z W 0 + P E l 0 Z W 0 + P E l 0 Z W 1 M b 2 N h d G l v b j 4 8 S X R l b V R 5 c G U + R m 9 y b X V s Y T w v S X R l b V R 5 c G U + P E l 0 Z W 1 Q Y X R o P l N l Y 3 R p b 2 4 x L 2 R h d G F f M T M v Z G J v X 2 R h d G F f M T M 8 L 0 l 0 Z W 1 Q Y X R o P j w v S X R l b U x v Y 2 F 0 a W 9 u P j x T d G F i b G V F b n R y a W V z I C 8 + P C 9 J d G V t P j x J d G V t P j x J d G V t T G 9 j Y X R p b 2 4 + P E l 0 Z W 1 U e X B l P k Z v c m 1 1 b G E 8 L 0 l 0 Z W 1 U e X B l P j x J d G V t U G F 0 a D 5 T Z W N 0 a W 9 u M S 9 k Y X R h X z M 8 L 0 l 0 Z W 1 Q Y X R o P j w v S X R l b U x v Y 2 F 0 a W 9 u P j x T d G F i b G V F b n R y a W V z P j x F b n R y e S B U e X B l P S J J c 1 B y a X Z h d G U i I F Z h b H V l P S J s M C I g L z 4 8 R W 5 0 c n k g V H l w Z T 0 i U X V l c n l J R C I g V m F s d W U 9 I n M w Z D V l Y W U 5 M i 0 y M W Y 0 L T Q 1 N T M t Y j M 1 N y 0 2 Z G M 3 M D A z M T Q y Y m 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I t M j h U M D I 6 N D Y 6 M D Q u N T g 0 M D Q y N V o i I C 8 + P E V u d H J 5 I F R 5 c G U 9 I k Z p b G x D b 2 x 1 b W 5 U e X B l c y I g V m F s d W U 9 I n N C Z 0 1 G Q l E 9 P S I g L z 4 8 R W 5 0 c n k g V H l w Z T 0 i R m l s b E N v b H V t b k 5 h b W V z I i B W Y W x 1 Z T 0 i c 1 s m c X V v d D t u Y W 1 l J n F 1 b 3 Q 7 L C Z x d W 9 0 O 2 N v d W 5 0 J n F 1 b 3 Q 7 L C Z x d W 9 0 O 3 Z v b H V t Z S Z x d W 9 0 O y w m c X V v d D t 2 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R h d G F f M y 9 B d X R v U m V t b 3 Z l Z E N v b H V t b n M x L n t u Y W 1 l L D B 9 J n F 1 b 3 Q 7 L C Z x d W 9 0 O 1 N l Y 3 R p b 2 4 x L 2 R h d G F f M y 9 B d X R v U m V t b 3 Z l Z E N v b H V t b n M x L n t j b 3 V u d C w x f S Z x d W 9 0 O y w m c X V v d D t T Z W N 0 a W 9 u M S 9 k Y X R h X z M v Q X V 0 b 1 J l b W 9 2 Z W R D b 2 x 1 b W 5 z M S 5 7 d m 9 s d W 1 l L D J 9 J n F 1 b 3 Q 7 L C Z x d W 9 0 O 1 N l Y 3 R p b 2 4 x L 2 R h d G F f M y 9 B d X R v U m V t b 3 Z l Z E N v b H V t b n M x L n t 2 Y W x 1 Z S w z f S Z x d W 9 0 O 1 0 s J n F 1 b 3 Q 7 Q 2 9 s d W 1 u Q 2 9 1 b n Q m c X V v d D s 6 N C w m c X V v d D t L Z X l D b 2 x 1 b W 5 O Y W 1 l c y Z x d W 9 0 O z p b X S w m c X V v d D t D b 2 x 1 b W 5 J Z G V u d G l 0 a W V z J n F 1 b 3 Q 7 O l s m c X V v d D t T Z W N 0 a W 9 u M S 9 k Y X R h X z M v Q X V 0 b 1 J l b W 9 2 Z W R D b 2 x 1 b W 5 z M S 5 7 b m F t Z S w w f S Z x d W 9 0 O y w m c X V v d D t T Z W N 0 a W 9 u M S 9 k Y X R h X z M v Q X V 0 b 1 J l b W 9 2 Z W R D b 2 x 1 b W 5 z M S 5 7 Y 2 9 1 b n Q s M X 0 m c X V v d D s s J n F 1 b 3 Q 7 U 2 V j d G l v b j E v Z G F 0 Y V 8 z L 0 F 1 d G 9 S Z W 1 v d m V k Q 2 9 s d W 1 u c z E u e 3 Z v b H V t Z S w y f S Z x d W 9 0 O y w m c X V v d D t T Z W N 0 a W 9 u M S 9 k Y X R h X z M v Q X V 0 b 1 J l b W 9 2 Z W R D b 2 x 1 b W 5 z M S 5 7 d m F s d W U s M 3 0 m c X V v d D t d L C Z x d W 9 0 O 1 J l b G F 0 a W 9 u c 2 h p c E l u Z m 8 m c X V v d D s 6 W 1 1 9 I i A v P j w v U 3 R h Y m x l R W 5 0 c m l l c z 4 8 L 0 l 0 Z W 0 + P E l 0 Z W 0 + P E l 0 Z W 1 M b 2 N h d G l v b j 4 8 S X R l b V R 5 c G U + R m 9 y b X V s Y T w v S X R l b V R 5 c G U + P E l 0 Z W 1 Q Y X R o P l N l Y 3 R p b 2 4 x L 2 R h d G F f M y 9 T b 3 V y Y 2 U 8 L 0 l 0 Z W 1 Q Y X R o P j w v S X R l b U x v Y 2 F 0 a W 9 u P j x T d G F i b G V F b n R y a W V z I C 8 + P C 9 J d G V t P j x J d G V t P j x J d G V t T G 9 j Y X R p b 2 4 + P E l 0 Z W 1 U e X B l P k Z v c m 1 1 b G E 8 L 0 l 0 Z W 1 U e X B l P j x J d G V t U G F 0 a D 5 T Z W N 0 a W 9 u M S 9 k Y X R h X z M v Z G J v X 2 R h d G F f M z w v S X R l b V B h d G g + P C 9 J d G V t T G 9 j Y X R p b 2 4 + P F N 0 Y W J s Z U V u d H J p Z X M g L z 4 8 L 0 l 0 Z W 0 + P E l 0 Z W 0 + P E l 0 Z W 1 M b 2 N h d G l v b j 4 8 S X R l b V R 5 c G U + R m 9 y b X V s Y T w v S X R l b V R 5 c G U + P E l 0 Z W 1 Q Y X R o P l N l Y 3 R p b 2 4 x L 2 R h d G F f N D w v S X R l b V B h d G g + P C 9 J d G V t T G 9 j Y X R p b 2 4 + P F N 0 Y W J s Z U V u d H J p Z X M + P E V u d H J 5 I F R 5 c G U 9 I k l z U H J p d m F 0 Z S I g V m F s d W U 9 I m w w I i A v P j x F b n R y e S B U e X B l P S J R d W V y e U l E I i B W Y W x 1 Z T 0 i c 2 V l M m E w N j Y 4 L T Q 1 O D Q t N G Y y M y 1 h Y m R j L T k 5 Z T F m M m U z M T l l Y 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Q 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U t M D I t M j h U M D I 6 N D Y 6 M D Q u N T c 4 N z k 3 N V o i I C 8 + P E V u d H J 5 I F R 5 c G U 9 I k Z p b G x D b 2 x 1 b W 5 U e X B l c y I g V m F s d W U 9 I n N C Z 1 V G Q l F V R 0 F 3 W U Y i I C 8 + P E V u d H J 5 I F R 5 c G U 9 I k Z p b G x D b 2 x 1 b W 5 O Y W 1 l c y I g V m F s d W U 9 I n N b J n F 1 b 3 Q 7 b m F t Z S Z x d W 9 0 O y w m c X V v d D t s a X F 1 a W R p d H k m c X V v d D s s J n F 1 b 3 Q 7 c 2 N v c m U m c X V v d D s s J n F 1 b 3 Q 7 c 2 N v c m V f d D U m c X V v d D s s J n F 1 b 3 Q 7 c m F u a y Z x d W 9 0 O y w m c X V v d D t s a X F 1 a W R f c 3 R h d G U m c X V v d D s s J n F 1 b 3 Q 7 b 3 J k Z X I m c X V v d D s s J n F 1 b 3 Q 7 Z 3 J v d X A m c X V v d D s s J n F 1 b 3 Q 7 a W 5 k d X N 0 c n l f c m F u a 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h d G F f N C 9 B d X R v U m V t b 3 Z l Z E N v b H V t b n M x L n t u Y W 1 l L D B 9 J n F 1 b 3 Q 7 L C Z x d W 9 0 O 1 N l Y 3 R p b 2 4 x L 2 R h d G F f N C 9 B d X R v U m V t b 3 Z l Z E N v b H V t b n M x L n t s a X F 1 a W R p d H k s M X 0 m c X V v d D s s J n F 1 b 3 Q 7 U 2 V j d G l v b j E v Z G F 0 Y V 8 0 L 0 F 1 d G 9 S Z W 1 v d m V k Q 2 9 s d W 1 u c z E u e 3 N j b 3 J l L D J 9 J n F 1 b 3 Q 7 L C Z x d W 9 0 O 1 N l Y 3 R p b 2 4 x L 2 R h d G F f N C 9 B d X R v U m V t b 3 Z l Z E N v b H V t b n M x L n t z Y 2 9 y Z V 9 0 N S w z f S Z x d W 9 0 O y w m c X V v d D t T Z W N 0 a W 9 u M S 9 k Y X R h X z Q v Q X V 0 b 1 J l b W 9 2 Z W R D b 2 x 1 b W 5 z M S 5 7 c m F u a y w 0 f S Z x d W 9 0 O y w m c X V v d D t T Z W N 0 a W 9 u M S 9 k Y X R h X z Q v Q X V 0 b 1 J l b W 9 2 Z W R D b 2 x 1 b W 5 z M S 5 7 b G l x d W l k X 3 N 0 Y X R l L D V 9 J n F 1 b 3 Q 7 L C Z x d W 9 0 O 1 N l Y 3 R p b 2 4 x L 2 R h d G F f N C 9 B d X R v U m V t b 3 Z l Z E N v b H V t b n M x L n t v c m R l c i w 2 f S Z x d W 9 0 O y w m c X V v d D t T Z W N 0 a W 9 u M S 9 k Y X R h X z Q v Q X V 0 b 1 J l b W 9 2 Z W R D b 2 x 1 b W 5 z M S 5 7 Z 3 J v d X A s N 3 0 m c X V v d D s s J n F 1 b 3 Q 7 U 2 V j d G l v b j E v Z G F 0 Y V 8 0 L 0 F 1 d G 9 S Z W 1 v d m V k Q 2 9 s d W 1 u c z E u e 2 l u Z H V z d H J 5 X 3 J h b m s s O H 0 m c X V v d D t d L C Z x d W 9 0 O 0 N v b H V t b k N v d W 5 0 J n F 1 b 3 Q 7 O j k s J n F 1 b 3 Q 7 S 2 V 5 Q 2 9 s d W 1 u T m F t Z X M m c X V v d D s 6 W 1 0 s J n F 1 b 3 Q 7 Q 2 9 s d W 1 u S W R l b n R p d G l l c y Z x d W 9 0 O z p b J n F 1 b 3 Q 7 U 2 V j d G l v b j E v Z G F 0 Y V 8 0 L 0 F 1 d G 9 S Z W 1 v d m V k Q 2 9 s d W 1 u c z E u e 2 5 h b W U s M H 0 m c X V v d D s s J n F 1 b 3 Q 7 U 2 V j d G l v b j E v Z G F 0 Y V 8 0 L 0 F 1 d G 9 S Z W 1 v d m V k Q 2 9 s d W 1 u c z E u e 2 x p c X V p Z G l 0 e S w x f S Z x d W 9 0 O y w m c X V v d D t T Z W N 0 a W 9 u M S 9 k Y X R h X z Q v Q X V 0 b 1 J l b W 9 2 Z W R D b 2 x 1 b W 5 z M S 5 7 c 2 N v c m U s M n 0 m c X V v d D s s J n F 1 b 3 Q 7 U 2 V j d G l v b j E v Z G F 0 Y V 8 0 L 0 F 1 d G 9 S Z W 1 v d m V k Q 2 9 s d W 1 u c z E u e 3 N j b 3 J l X 3 Q 1 L D N 9 J n F 1 b 3 Q 7 L C Z x d W 9 0 O 1 N l Y 3 R p b 2 4 x L 2 R h d G F f N C 9 B d X R v U m V t b 3 Z l Z E N v b H V t b n M x L n t y Y W 5 r L D R 9 J n F 1 b 3 Q 7 L C Z x d W 9 0 O 1 N l Y 3 R p b 2 4 x L 2 R h d G F f N C 9 B d X R v U m V t b 3 Z l Z E N v b H V t b n M x L n t s a X F 1 a W R f c 3 R h d G U s N X 0 m c X V v d D s s J n F 1 b 3 Q 7 U 2 V j d G l v b j E v Z G F 0 Y V 8 0 L 0 F 1 d G 9 S Z W 1 v d m V k Q 2 9 s d W 1 u c z E u e 2 9 y Z G V y L D Z 9 J n F 1 b 3 Q 7 L C Z x d W 9 0 O 1 N l Y 3 R p b 2 4 x L 2 R h d G F f N C 9 B d X R v U m V t b 3 Z l Z E N v b H V t b n M x L n t n c m 9 1 c C w 3 f S Z x d W 9 0 O y w m c X V v d D t T Z W N 0 a W 9 u M S 9 k Y X R h X z Q v Q X V 0 b 1 J l b W 9 2 Z W R D b 2 x 1 b W 5 z M S 5 7 a W 5 k d X N 0 c n l f c m F u a y w 4 f S Z x d W 9 0 O 1 0 s J n F 1 b 3 Q 7 U m V s Y X R p b 2 5 z a G l w S W 5 m b y Z x d W 9 0 O z p b X X 0 i I C 8 + P C 9 T d G F i b G V F b n R y a W V z P j w v S X R l b T 4 8 S X R l b T 4 8 S X R l b U x v Y 2 F 0 a W 9 u P j x J d G V t V H l w Z T 5 G b 3 J t d W x h P C 9 J d G V t V H l w Z T 4 8 S X R l b V B h d G g + U 2 V j d G l v b j E v Z G F 0 Y V 8 0 L 1 N v d X J j Z T w v S X R l b V B h d G g + P C 9 J d G V t T G 9 j Y X R p b 2 4 + P F N 0 Y W J s Z U V u d H J p Z X M g L z 4 8 L 0 l 0 Z W 0 + P E l 0 Z W 0 + P E l 0 Z W 1 M b 2 N h d G l v b j 4 8 S X R l b V R 5 c G U + R m 9 y b X V s Y T w v S X R l b V R 5 c G U + P E l 0 Z W 1 Q Y X R o P l N l Y 3 R p b 2 4 x L 2 R h d G F f N C 9 k Y m 9 f Z G F 0 Y V 8 0 P C 9 J d G V t U G F 0 a D 4 8 L 0 l 0 Z W 1 M b 2 N h d G l v b j 4 8 U 3 R h Y m x l R W 5 0 c m l l c y A v P j w v S X R l b T 4 8 S X R l b T 4 8 S X R l b U x v Y 2 F 0 a W 9 u P j x J d G V t V H l w Z T 5 G b 3 J t d W x h P C 9 J d G V t V H l w Z T 4 8 S X R l b V B h d G g + U 2 V j d G l v b j E v Z G F 0 Y V 8 1 P C 9 J d G V t U G F 0 a D 4 8 L 0 l 0 Z W 1 M b 2 N h d G l v b j 4 8 U 3 R h Y m x l R W 5 0 c m l l c z 4 8 R W 5 0 c n k g V H l w Z T 0 i S X N Q c m l 2 Y X R l I i B W Y W x 1 Z T 0 i b D A i I C 8 + P E V u d H J 5 I F R 5 c G U 9 I l F 1 Z X J 5 S U Q i I F Z h b H V l P S J z N D l k O W Y 4 O T E t M W Z l N i 0 0 Y 2 E 4 L W E y O T g t Z D V h M T Y z O D Q 5 N D 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N S 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y L T I 4 V D A y O j Q 2 O j A 0 L j U 0 O D k 4 M j Z a I i A v P j x F b n R y e S B U e X B l P S J G a W x s Q 2 9 s d W 1 u V H l w Z X M i I F Z h b H V l P S J z Q l F Z P S I g L z 4 8 R W 5 0 c n k g V H l w Z T 0 i R m l s b E N v b H V t b k 5 h b W V z I i B W Y W x 1 Z T 0 i c 1 s m c X V v d D t s Y X N 0 X 3 J h d G l v J n F 1 b 3 Q 7 L C Z x d W 9 0 O 2 x h c 3 R f c 2 V u d G l t Z 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8 1 L 0 F 1 d G 9 S Z W 1 v d m V k Q 2 9 s d W 1 u c z E u e 2 x h c 3 R f c m F 0 a W 8 s M H 0 m c X V v d D s s J n F 1 b 3 Q 7 U 2 V j d G l v b j E v Z G F 0 Y V 8 1 L 0 F 1 d G 9 S Z W 1 v d m V k Q 2 9 s d W 1 u c z E u e 2 x h c 3 R f c 2 V u d G l t Z W 5 0 L D F 9 J n F 1 b 3 Q 7 X S w m c X V v d D t D b 2 x 1 b W 5 D b 3 V u d C Z x d W 9 0 O z o y L C Z x d W 9 0 O 0 t l e U N v b H V t b k 5 h b W V z J n F 1 b 3 Q 7 O l t d L C Z x d W 9 0 O 0 N v b H V t b k l k Z W 5 0 a X R p Z X M m c X V v d D s 6 W y Z x d W 9 0 O 1 N l Y 3 R p b 2 4 x L 2 R h d G F f N S 9 B d X R v U m V t b 3 Z l Z E N v b H V t b n M x L n t s Y X N 0 X 3 J h d G l v L D B 9 J n F 1 b 3 Q 7 L C Z x d W 9 0 O 1 N l Y 3 R p b 2 4 x L 2 R h d G F f N S 9 B d X R v U m V t b 3 Z l Z E N v b H V t b n M x L n t s Y X N 0 X 3 N l b n R p b W V u d C w x f S Z x d W 9 0 O 1 0 s J n F 1 b 3 Q 7 U m V s Y X R p b 2 5 z a G l w S W 5 m b y Z x d W 9 0 O z p b X X 0 i I C 8 + P C 9 T d G F i b G V F b n R y a W V z P j w v S X R l b T 4 8 S X R l b T 4 8 S X R l b U x v Y 2 F 0 a W 9 u P j x J d G V t V H l w Z T 5 G b 3 J t d W x h P C 9 J d G V t V H l w Z T 4 8 S X R l b V B h d G g + U 2 V j d G l v b j E v Z G F 0 Y V 8 1 L 1 N v d X J j Z T w v S X R l b V B h d G g + P C 9 J d G V t T G 9 j Y X R p b 2 4 + P F N 0 Y W J s Z U V u d H J p Z X M g L z 4 8 L 0 l 0 Z W 0 + P E l 0 Z W 0 + P E l 0 Z W 1 M b 2 N h d G l v b j 4 8 S X R l b V R 5 c G U + R m 9 y b X V s Y T w v S X R l b V R 5 c G U + P E l 0 Z W 1 Q Y X R o P l N l Y 3 R p b 2 4 x L 2 R h d G F f N S 9 k Y m 9 f Z G F 0 Y V 8 1 P C 9 J d G V t U G F 0 a D 4 8 L 0 l 0 Z W 1 M b 2 N h d G l v b j 4 8 U 3 R h Y m x l R W 5 0 c m l l c y A v P j w v S X R l b T 4 8 S X R l b T 4 8 S X R l b U x v Y 2 F 0 a W 9 u P j x J d G V t V H l w Z T 5 G b 3 J t d W x h P C 9 J d G V t V H l w Z T 4 8 S X R l b V B h d G g + U 2 V j d G l v b j E v Z G F 0 Y V 8 2 P C 9 J d G V t U G F 0 a D 4 8 L 0 l 0 Z W 1 M b 2 N h d G l v b j 4 8 U 3 R h Y m x l R W 5 0 c m l l c z 4 8 R W 5 0 c n k g V H l w Z T 0 i S X N Q c m l 2 Y X R l I i B W Y W x 1 Z T 0 i b D A i I C 8 + P E V u d H J 5 I F R 5 c G U 9 I l F 1 Z X J 5 S U Q i I F Z h b H V l P S J z O T B i N D Y y Z m U t Z D V i Y i 0 0 M j F i L W I z Y T Q t M m I y M G F l N z Q 0 N j A 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N i 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S 0 w M i 0 y O F Q w M j o 0 N j o w N C 4 1 M z g 5 O D I 1 W i I g L z 4 8 R W 5 0 c n k g V H l w Z T 0 i R m l s b E N v b H V t b l R 5 c G V z I i B W Y W x 1 Z T 0 i c 0 J n W U d C Z 1 V G Q l F V R y I g L z 4 8 R W 5 0 c n k g V H l w Z T 0 i R m l s b E N v b H V t b k 5 h b W V z I i B W Y W x 1 Z T 0 i c 1 s m c X V v d D t z d G 9 j a y Z x d W 9 0 O y w m c X V v d D t p b m R 1 c 3 R y e V 9 u Y W 1 l J n F 1 b 3 Q 7 L C Z x d W 9 0 O 2 l u Z H V z d H J 5 X 3 B l c m Z v c m 0 m c X V v d D s s J n F 1 b 3 Q 7 b W F y a 2 V 0 Y 2 F w X 2 d y b 3 V w J n F 1 b 3 Q 7 L C Z x d W 9 0 O 2 N s b 3 N l J n F 1 b 3 Q 7 L C Z x d W 9 0 O 3 B y a W N l X 2 N o Y W 5 n Z S Z x d W 9 0 O y w m c X V v d D t 0 M F 9 z Y 2 9 y Z S Z x d W 9 0 O y w m c X V v d D t s a X F 1 a W R f c m F 0 a W 8 m c X V v d D s s J n F 1 b 3 Q 7 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h d G F f N i 9 B d X R v U m V t b 3 Z l Z E N v b H V t b n M x L n t z d G 9 j a y w w f S Z x d W 9 0 O y w m c X V v d D t T Z W N 0 a W 9 u M S 9 k Y X R h X z Y v Q X V 0 b 1 J l b W 9 2 Z W R D b 2 x 1 b W 5 z M S 5 7 a W 5 k d X N 0 c n l f b m F t Z S w x f S Z x d W 9 0 O y w m c X V v d D t T Z W N 0 a W 9 u M S 9 k Y X R h X z Y v Q X V 0 b 1 J l b W 9 2 Z W R D b 2 x 1 b W 5 z M S 5 7 a W 5 k d X N 0 c n l f c G V y Z m 9 y b S w y f S Z x d W 9 0 O y w m c X V v d D t T Z W N 0 a W 9 u M S 9 k Y X R h X z Y v Q X V 0 b 1 J l b W 9 2 Z W R D b 2 x 1 b W 5 z M S 5 7 b W F y a 2 V 0 Y 2 F w X 2 d y b 3 V w L D N 9 J n F 1 b 3 Q 7 L C Z x d W 9 0 O 1 N l Y 3 R p b 2 4 x L 2 R h d G F f N i 9 B d X R v U m V t b 3 Z l Z E N v b H V t b n M x L n t j b G 9 z Z S w 0 f S Z x d W 9 0 O y w m c X V v d D t T Z W N 0 a W 9 u M S 9 k Y X R h X z Y v Q X V 0 b 1 J l b W 9 2 Z W R D b 2 x 1 b W 5 z M S 5 7 c H J p Y 2 V f Y 2 h h b m d l L D V 9 J n F 1 b 3 Q 7 L C Z x d W 9 0 O 1 N l Y 3 R p b 2 4 x L 2 R h d G F f N i 9 B d X R v U m V t b 3 Z l Z E N v b H V t b n M x L n t 0 M F 9 z Y 2 9 y Z S w 2 f S Z x d W 9 0 O y w m c X V v d D t T Z W N 0 a W 9 u M S 9 k Y X R h X z Y v Q X V 0 b 1 J l b W 9 2 Z W R D b 2 x 1 b W 5 z M S 5 7 b G l x d W l k X 3 J h d G l v L D d 9 J n F 1 b 3 Q 7 L C Z x d W 9 0 O 1 N l Y 3 R p b 2 4 x L 2 R h d G F f N i 9 B d X R v U m V t b 3 Z l Z E N v b H V t b n M x L n t 0 e X B l L D h 9 J n F 1 b 3 Q 7 X S w m c X V v d D t D b 2 x 1 b W 5 D b 3 V u d C Z x d W 9 0 O z o 5 L C Z x d W 9 0 O 0 t l e U N v b H V t b k 5 h b W V z J n F 1 b 3 Q 7 O l t d L C Z x d W 9 0 O 0 N v b H V t b k l k Z W 5 0 a X R p Z X M m c X V v d D s 6 W y Z x d W 9 0 O 1 N l Y 3 R p b 2 4 x L 2 R h d G F f N i 9 B d X R v U m V t b 3 Z l Z E N v b H V t b n M x L n t z d G 9 j a y w w f S Z x d W 9 0 O y w m c X V v d D t T Z W N 0 a W 9 u M S 9 k Y X R h X z Y v Q X V 0 b 1 J l b W 9 2 Z W R D b 2 x 1 b W 5 z M S 5 7 a W 5 k d X N 0 c n l f b m F t Z S w x f S Z x d W 9 0 O y w m c X V v d D t T Z W N 0 a W 9 u M S 9 k Y X R h X z Y v Q X V 0 b 1 J l b W 9 2 Z W R D b 2 x 1 b W 5 z M S 5 7 a W 5 k d X N 0 c n l f c G V y Z m 9 y b S w y f S Z x d W 9 0 O y w m c X V v d D t T Z W N 0 a W 9 u M S 9 k Y X R h X z Y v Q X V 0 b 1 J l b W 9 2 Z W R D b 2 x 1 b W 5 z M S 5 7 b W F y a 2 V 0 Y 2 F w X 2 d y b 3 V w L D N 9 J n F 1 b 3 Q 7 L C Z x d W 9 0 O 1 N l Y 3 R p b 2 4 x L 2 R h d G F f N i 9 B d X R v U m V t b 3 Z l Z E N v b H V t b n M x L n t j b G 9 z Z S w 0 f S Z x d W 9 0 O y w m c X V v d D t T Z W N 0 a W 9 u M S 9 k Y X R h X z Y v Q X V 0 b 1 J l b W 9 2 Z W R D b 2 x 1 b W 5 z M S 5 7 c H J p Y 2 V f Y 2 h h b m d l L D V 9 J n F 1 b 3 Q 7 L C Z x d W 9 0 O 1 N l Y 3 R p b 2 4 x L 2 R h d G F f N i 9 B d X R v U m V t b 3 Z l Z E N v b H V t b n M x L n t 0 M F 9 z Y 2 9 y Z S w 2 f S Z x d W 9 0 O y w m c X V v d D t T Z W N 0 a W 9 u M S 9 k Y X R h X z Y v Q X V 0 b 1 J l b W 9 2 Z W R D b 2 x 1 b W 5 z M S 5 7 b G l x d W l k X 3 J h d G l v L D d 9 J n F 1 b 3 Q 7 L C Z x d W 9 0 O 1 N l Y 3 R p b 2 4 x L 2 R h d G F f N i 9 B d X R v U m V t b 3 Z l Z E N v b H V t b n M x L n t 0 e X B l L D h 9 J n F 1 b 3 Q 7 X S w m c X V v d D t S Z W x h d G l v b n N o a X B J b m Z v J n F 1 b 3 Q 7 O l t d f S I g L z 4 8 L 1 N 0 Y W J s Z U V u d H J p Z X M + P C 9 J d G V t P j x J d G V t P j x J d G V t T G 9 j Y X R p b 2 4 + P E l 0 Z W 1 U e X B l P k Z v c m 1 1 b G E 8 L 0 l 0 Z W 1 U e X B l P j x J d G V t U G F 0 a D 5 T Z W N 0 a W 9 u M S 9 k Y X R h X z Y v U 2 9 1 c m N l P C 9 J d G V t U G F 0 a D 4 8 L 0 l 0 Z W 1 M b 2 N h d G l v b j 4 8 U 3 R h Y m x l R W 5 0 c m l l c y A v P j w v S X R l b T 4 8 S X R l b T 4 8 S X R l b U x v Y 2 F 0 a W 9 u P j x J d G V t V H l w Z T 5 G b 3 J t d W x h P C 9 J d G V t V H l w Z T 4 8 S X R l b V B h d G g + U 2 V j d G l v b j E v Z G F 0 Y V 8 2 L 2 R i b 1 9 k Y X R h X z Y 8 L 0 l 0 Z W 1 Q Y X R o P j w v S X R l b U x v Y 2 F 0 a W 9 u P j x T d G F i b G V F b n R y a W V z I C 8 + P C 9 J d G V t P j x J d G V t P j x J d G V t T G 9 j Y X R p b 2 4 + P E l 0 Z W 1 U e X B l P k Z v c m 1 1 b G E 8 L 0 l 0 Z W 1 U e X B l P j x J d G V t U G F 0 a D 5 T Z W N 0 a W 9 u M S 9 k Y X R h X z c 8 L 0 l 0 Z W 1 Q Y X R o P j w v S X R l b U x v Y 2 F 0 a W 9 u P j x T d G F i b G V F b n R y a W V z P j x F b n R y e S B U e X B l P S J J c 1 B y a X Z h d G U i I F Z h b H V l P S J s M C I g L z 4 8 R W 5 0 c n k g V H l w Z T 0 i U X V l c n l J R C I g V m F s d W U 9 I n M 3 N W V m Z W R j M y 0 5 N D Y 5 L T R h Y m I t Y j A 5 Y S 0 1 Y 2 J i Y T M 4 Z j V i N D 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3 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I t M j h U M D I 6 N D Y 6 M D E u N D I w N T g y M V o i I C 8 + P E V u d H J 5 I F R 5 c G U 9 I k Z p b G x D b 2 x 1 b W 5 U e X B l c y I g V m F s d W U 9 I n N C Z 2 N G Q l F V R k J R V U Z C U T 0 9 I i A v P j x F b n R y e S B U e X B l P S J G a W x s Q 2 9 s d W 1 u T m F t Z X M i I F Z h b H V l P S J z W y Z x d W 9 0 O 3 N 0 b 2 N r J n F 1 b 3 Q 7 L C Z x d W 9 0 O 2 R h d G U m c X V v d D s s J n F 1 b 3 Q 7 b 3 B l b i Z x d W 9 0 O y w m c X V v d D t o a W d o J n F 1 b 3 Q 7 L C Z x d W 9 0 O 2 x v d y Z x d W 9 0 O y w m c X V v d D t j b G 9 z Z S Z x d W 9 0 O y w m c X V v d D t 2 b 2 x 1 b W U m c X V v d D s s J n F 1 b 3 Q 7 Y 2 h h b m d l X 3 Z h b H V l J n F 1 b 3 Q 7 L C Z x d W 9 0 O 2 N o Y W 5 n Z V 9 w Z X J j Z W 5 0 J n F 1 b 3 Q 7 L C Z x d W 9 0 O 3 Z h b H V l X 3 R y Y W R 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k Y X R h X z c v Q X V 0 b 1 J l b W 9 2 Z W R D b 2 x 1 b W 5 z M S 5 7 c 3 R v Y 2 s s M H 0 m c X V v d D s s J n F 1 b 3 Q 7 U 2 V j d G l v b j E v Z G F 0 Y V 8 3 L 0 F 1 d G 9 S Z W 1 v d m V k Q 2 9 s d W 1 u c z E u e 2 R h d G U s M X 0 m c X V v d D s s J n F 1 b 3 Q 7 U 2 V j d G l v b j E v Z G F 0 Y V 8 3 L 0 F 1 d G 9 S Z W 1 v d m V k Q 2 9 s d W 1 u c z E u e 2 9 w Z W 4 s M n 0 m c X V v d D s s J n F 1 b 3 Q 7 U 2 V j d G l v b j E v Z G F 0 Y V 8 3 L 0 F 1 d G 9 S Z W 1 v d m V k Q 2 9 s d W 1 u c z E u e 2 h p Z 2 g s M 3 0 m c X V v d D s s J n F 1 b 3 Q 7 U 2 V j d G l v b j E v Z G F 0 Y V 8 3 L 0 F 1 d G 9 S Z W 1 v d m V k Q 2 9 s d W 1 u c z E u e 2 x v d y w 0 f S Z x d W 9 0 O y w m c X V v d D t T Z W N 0 a W 9 u M S 9 k Y X R h X z c v Q X V 0 b 1 J l b W 9 2 Z W R D b 2 x 1 b W 5 z M S 5 7 Y 2 x v c 2 U s N X 0 m c X V v d D s s J n F 1 b 3 Q 7 U 2 V j d G l v b j E v Z G F 0 Y V 8 3 L 0 F 1 d G 9 S Z W 1 v d m V k Q 2 9 s d W 1 u c z E u e 3 Z v b H V t Z S w 2 f S Z x d W 9 0 O y w m c X V v d D t T Z W N 0 a W 9 u M S 9 k Y X R h X z c v Q X V 0 b 1 J l b W 9 2 Z W R D b 2 x 1 b W 5 z M S 5 7 Y 2 h h b m d l X 3 Z h b H V l L D d 9 J n F 1 b 3 Q 7 L C Z x d W 9 0 O 1 N l Y 3 R p b 2 4 x L 2 R h d G F f N y 9 B d X R v U m V t b 3 Z l Z E N v b H V t b n M x L n t j a G F u Z 2 V f c G V y Y 2 V u d C w 4 f S Z x d W 9 0 O y w m c X V v d D t T Z W N 0 a W 9 u M S 9 k Y X R h X z c v Q X V 0 b 1 J l b W 9 2 Z W R D b 2 x 1 b W 5 z M S 5 7 d m F s d W V f d H J h Z G V k L D l 9 J n F 1 b 3 Q 7 X S w m c X V v d D t D b 2 x 1 b W 5 D b 3 V u d C Z x d W 9 0 O z o x M C w m c X V v d D t L Z X l D b 2 x 1 b W 5 O Y W 1 l c y Z x d W 9 0 O z p b X S w m c X V v d D t D b 2 x 1 b W 5 J Z G V u d G l 0 a W V z J n F 1 b 3 Q 7 O l s m c X V v d D t T Z W N 0 a W 9 u M S 9 k Y X R h X z c v Q X V 0 b 1 J l b W 9 2 Z W R D b 2 x 1 b W 5 z M S 5 7 c 3 R v Y 2 s s M H 0 m c X V v d D s s J n F 1 b 3 Q 7 U 2 V j d G l v b j E v Z G F 0 Y V 8 3 L 0 F 1 d G 9 S Z W 1 v d m V k Q 2 9 s d W 1 u c z E u e 2 R h d G U s M X 0 m c X V v d D s s J n F 1 b 3 Q 7 U 2 V j d G l v b j E v Z G F 0 Y V 8 3 L 0 F 1 d G 9 S Z W 1 v d m V k Q 2 9 s d W 1 u c z E u e 2 9 w Z W 4 s M n 0 m c X V v d D s s J n F 1 b 3 Q 7 U 2 V j d G l v b j E v Z G F 0 Y V 8 3 L 0 F 1 d G 9 S Z W 1 v d m V k Q 2 9 s d W 1 u c z E u e 2 h p Z 2 g s M 3 0 m c X V v d D s s J n F 1 b 3 Q 7 U 2 V j d G l v b j E v Z G F 0 Y V 8 3 L 0 F 1 d G 9 S Z W 1 v d m V k Q 2 9 s d W 1 u c z E u e 2 x v d y w 0 f S Z x d W 9 0 O y w m c X V v d D t T Z W N 0 a W 9 u M S 9 k Y X R h X z c v Q X V 0 b 1 J l b W 9 2 Z W R D b 2 x 1 b W 5 z M S 5 7 Y 2 x v c 2 U s N X 0 m c X V v d D s s J n F 1 b 3 Q 7 U 2 V j d G l v b j E v Z G F 0 Y V 8 3 L 0 F 1 d G 9 S Z W 1 v d m V k Q 2 9 s d W 1 u c z E u e 3 Z v b H V t Z S w 2 f S Z x d W 9 0 O y w m c X V v d D t T Z W N 0 a W 9 u M S 9 k Y X R h X z c v Q X V 0 b 1 J l b W 9 2 Z W R D b 2 x 1 b W 5 z M S 5 7 Y 2 h h b m d l X 3 Z h b H V l L D d 9 J n F 1 b 3 Q 7 L C Z x d W 9 0 O 1 N l Y 3 R p b 2 4 x L 2 R h d G F f N y 9 B d X R v U m V t b 3 Z l Z E N v b H V t b n M x L n t j a G F u Z 2 V f c G V y Y 2 V u d C w 4 f S Z x d W 9 0 O y w m c X V v d D t T Z W N 0 a W 9 u M S 9 k Y X R h X z c v Q X V 0 b 1 J l b W 9 2 Z W R D b 2 x 1 b W 5 z M S 5 7 d m F s d W V f d H J h Z G V k L D l 9 J n F 1 b 3 Q 7 X S w m c X V v d D t S Z W x h d G l v b n N o a X B J b m Z v J n F 1 b 3 Q 7 O l t d f S I g L z 4 8 L 1 N 0 Y W J s Z U V u d H J p Z X M + P C 9 J d G V t P j x J d G V t P j x J d G V t T G 9 j Y X R p b 2 4 + P E l 0 Z W 1 U e X B l P k Z v c m 1 1 b G E 8 L 0 l 0 Z W 1 U e X B l P j x J d G V t U G F 0 a D 5 T Z W N 0 a W 9 u M S 9 k Y X R h X z c v U 2 9 1 c m N l P C 9 J d G V t U G F 0 a D 4 8 L 0 l 0 Z W 1 M b 2 N h d G l v b j 4 8 U 3 R h Y m x l R W 5 0 c m l l c y A v P j w v S X R l b T 4 8 S X R l b T 4 8 S X R l b U x v Y 2 F 0 a W 9 u P j x J d G V t V H l w Z T 5 G b 3 J t d W x h P C 9 J d G V t V H l w Z T 4 8 S X R l b V B h d G g + U 2 V j d G l v b j E v Z G F 0 Y V 8 3 L 2 R i b 1 9 k Y X R h X z c 8 L 0 l 0 Z W 1 Q Y X R o P j w v S X R l b U x v Y 2 F 0 a W 9 u P j x T d G F i b G V F b n R y a W V z I C 8 + P C 9 J d G V t P j x J d G V t P j x J d G V t T G 9 j Y X R p b 2 4 + P E l 0 Z W 1 U e X B l P k Z v c m 1 1 b G E 8 L 0 l 0 Z W 1 U e X B l P j x J d G V t U G F 0 a D 5 T Z W N 0 a W 9 u M S 9 k Y X R h X z g 8 L 0 l 0 Z W 1 Q Y X R o P j w v S X R l b U x v Y 2 F 0 a W 9 u P j x T d G F i b G V F b n R y a W V z P j x F b n R y e S B U e X B l P S J J c 1 B y a X Z h d G U i I F Z h b H V l P S J s M C I g L z 4 8 R W 5 0 c n k g V H l w Z T 0 i U X V l c n l J R C I g V m F s d W U 9 I n N k Z j U w M W F m Z C 0 y Z D V l L T Q w N j E t O D M 1 M y 1 k Y 2 J h M G Y 2 Z T g x M 2 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4 I i A v P j x F b n R y e S B U e X B l P S J G a W x s Z W R D b 2 1 w b G V 0 Z V J l c 3 V s d F R v V 2 9 y a 3 N o Z W V 0 I i B W Y W x 1 Z T 0 i b D E i I C 8 + P E V u d H J 5 I F R 5 c G U 9 I k F k Z G V k V G 9 E Y X R h T W 9 k Z W w i I F Z h b H V l P S J s M C I g L z 4 8 R W 5 0 c n k g V H l w Z T 0 i R m l s b E N v d W 5 0 I i B W Y W x 1 Z T 0 i b D Y w I i A v P j x F b n R y e S B U e X B l P S J G a W x s R X J y b 3 J D b 2 R l I i B W Y W x 1 Z T 0 i c 1 V u a 2 5 v d 2 4 i I C 8 + P E V u d H J 5 I F R 5 c G U 9 I k Z p b G x F c n J v c k N v d W 5 0 I i B W Y W x 1 Z T 0 i b D A i I C 8 + P E V u d H J 5 I F R 5 c G U 9 I k Z p b G x M Y X N 0 V X B k Y X R l Z C I g V m F s d W U 9 I m Q y M D I 1 L T A y L T I 4 V D A y O j Q 2 O j A x L j Q x M T g z M T R a I i A v P j x F b n R y e S B U e X B l P S J G a W x s Q 2 9 s d W 1 u V H l w Z X M i I F Z h b H V l P S J z Q n d V R k J R V U Z C U T 0 9 I i A v P j x F b n R y e S B U e X B l P S J G a W x s Q 2 9 s d W 1 u T m F t Z X M i I F Z h b H V l P S J z W y Z x d W 9 0 O 0 5 n w 6 B 5 J n F 1 b 3 Q 7 L C Z x d W 9 0 O 1 R 1 4 b q n b i Z x d W 9 0 O y w m c X V v d D t U a M O h b m c m c X V v d D s s J n F 1 b 3 Q 7 U X X D v S Z x d W 9 0 O y w m c X V v d D t C w 6 F u I G 5 p w 6 p u J n F 1 b 3 Q 7 L C Z x d W 9 0 O z E g T s S D b S Z x d W 9 0 O y w m c X V v d D s y I E 7 E g 2 0 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k Y X R h X z g v Q X V 0 b 1 J l b W 9 2 Z W R D b 2 x 1 b W 5 z M S 5 7 T m f D o H k s M H 0 m c X V v d D s s J n F 1 b 3 Q 7 U 2 V j d G l v b j E v Z G F 0 Y V 8 4 L 0 F 1 d G 9 S Z W 1 v d m V k Q 2 9 s d W 1 u c z E u e 1 R 1 4 b q n b i w x f S Z x d W 9 0 O y w m c X V v d D t T Z W N 0 a W 9 u M S 9 k Y X R h X z g v Q X V 0 b 1 J l b W 9 2 Z W R D b 2 x 1 b W 5 z M S 5 7 V G j D o W 5 n L D J 9 J n F 1 b 3 Q 7 L C Z x d W 9 0 O 1 N l Y 3 R p b 2 4 x L 2 R h d G F f O C 9 B d X R v U m V t b 3 Z l Z E N v b H V t b n M x L n t R d c O 9 L D N 9 J n F 1 b 3 Q 7 L C Z x d W 9 0 O 1 N l Y 3 R p b 2 4 x L 2 R h d G F f O C 9 B d X R v U m V t b 3 Z l Z E N v b H V t b n M x L n t C w 6 F u I G 5 p w 6 p u L D R 9 J n F 1 b 3 Q 7 L C Z x d W 9 0 O 1 N l Y 3 R p b 2 4 x L 2 R h d G F f O C 9 B d X R v U m V t b 3 Z l Z E N v b H V t b n M x L n s x I E 7 E g 2 0 s N X 0 m c X V v d D s s J n F 1 b 3 Q 7 U 2 V j d G l v b j E v Z G F 0 Y V 8 4 L 0 F 1 d G 9 S Z W 1 v d m V k Q 2 9 s d W 1 u c z E u e z I g T s S D b S w 2 f S Z x d W 9 0 O 1 0 s J n F 1 b 3 Q 7 Q 2 9 s d W 1 u Q 2 9 1 b n Q m c X V v d D s 6 N y w m c X V v d D t L Z X l D b 2 x 1 b W 5 O Y W 1 l c y Z x d W 9 0 O z p b X S w m c X V v d D t D b 2 x 1 b W 5 J Z G V u d G l 0 a W V z J n F 1 b 3 Q 7 O l s m c X V v d D t T Z W N 0 a W 9 u M S 9 k Y X R h X z g v Q X V 0 b 1 J l b W 9 2 Z W R D b 2 x 1 b W 5 z M S 5 7 T m f D o H k s M H 0 m c X V v d D s s J n F 1 b 3 Q 7 U 2 V j d G l v b j E v Z G F 0 Y V 8 4 L 0 F 1 d G 9 S Z W 1 v d m V k Q 2 9 s d W 1 u c z E u e 1 R 1 4 b q n b i w x f S Z x d W 9 0 O y w m c X V v d D t T Z W N 0 a W 9 u M S 9 k Y X R h X z g v Q X V 0 b 1 J l b W 9 2 Z W R D b 2 x 1 b W 5 z M S 5 7 V G j D o W 5 n L D J 9 J n F 1 b 3 Q 7 L C Z x d W 9 0 O 1 N l Y 3 R p b 2 4 x L 2 R h d G F f O C 9 B d X R v U m V t b 3 Z l Z E N v b H V t b n M x L n t R d c O 9 L D N 9 J n F 1 b 3 Q 7 L C Z x d W 9 0 O 1 N l Y 3 R p b 2 4 x L 2 R h d G F f O C 9 B d X R v U m V t b 3 Z l Z E N v b H V t b n M x L n t C w 6 F u I G 5 p w 6 p u L D R 9 J n F 1 b 3 Q 7 L C Z x d W 9 0 O 1 N l Y 3 R p b 2 4 x L 2 R h d G F f O C 9 B d X R v U m V t b 3 Z l Z E N v b H V t b n M x L n s x I E 7 E g 2 0 s N X 0 m c X V v d D s s J n F 1 b 3 Q 7 U 2 V j d G l v b j E v Z G F 0 Y V 8 4 L 0 F 1 d G 9 S Z W 1 v d m V k Q 2 9 s d W 1 u c z E u e z I g T s S D b S w 2 f S Z x d W 9 0 O 1 0 s J n F 1 b 3 Q 7 U m V s Y X R p b 2 5 z a G l w S W 5 m b y Z x d W 9 0 O z p b X X 0 i I C 8 + P C 9 T d G F i b G V F b n R y a W V z P j w v S X R l b T 4 8 S X R l b T 4 8 S X R l b U x v Y 2 F 0 a W 9 u P j x J d G V t V H l w Z T 5 G b 3 J t d W x h P C 9 J d G V t V H l w Z T 4 8 S X R l b V B h d G g + U 2 V j d G l v b j E v Z G F 0 Y V 8 4 L 1 N v d X J j Z T w v S X R l b V B h d G g + P C 9 J d G V t T G 9 j Y X R p b 2 4 + P F N 0 Y W J s Z U V u d H J p Z X M g L z 4 8 L 0 l 0 Z W 0 + P E l 0 Z W 0 + P E l 0 Z W 1 M b 2 N h d G l v b j 4 8 S X R l b V R 5 c G U + R m 9 y b X V s Y T w v S X R l b V R 5 c G U + P E l 0 Z W 1 Q Y X R o P l N l Y 3 R p b 2 4 x L 2 R h d G F f O C 9 k Y m 9 f Z G F 0 Y V 8 4 P C 9 J d G V t U G F 0 a D 4 8 L 0 l 0 Z W 1 M b 2 N h d G l v b j 4 8 U 3 R h Y m x l R W 5 0 c m l l c y A v P j w v S X R l b T 4 8 S X R l b T 4 8 S X R l b U x v Y 2 F 0 a W 9 u P j x J d G V t V H l w Z T 5 G b 3 J t d W x h P C 9 J d G V t V H l w Z T 4 8 S X R l b V B h d G g + U 2 V j d G l v b j E v Z G F 0 Y V 8 5 P C 9 J d G V t U G F 0 a D 4 8 L 0 l 0 Z W 1 M b 2 N h d G l v b j 4 8 U 3 R h Y m x l R W 5 0 c m l l c z 4 8 R W 5 0 c n k g V H l w Z T 0 i S X N Q c m l 2 Y X R l I i B W Y W x 1 Z T 0 i b D A i I C 8 + P E V u d H J 5 I F R 5 c G U 9 I l F 1 Z X J 5 S U Q i I F Z h b H V l P S J z N D N m M W Y y O T Q t N z I 2 Z i 0 0 O W F l L T l j Y T Q t Z G Q 2 Y z c 5 M T Q y Y W Q 0 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O S 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N S 0 w M i 0 y O F Q w M j o 0 N j o w N C 4 1 M z E 5 N z U z W i I g L z 4 8 R W 5 0 c n k g V H l w Z T 0 i R m l s b E N v b H V t b l R 5 c G V z I i B W Y W x 1 Z T 0 i c 0 J 3 V U Z C Z z 0 9 I i A v P j x F b n R y e S B U e X B l P S J G a W x s Q 2 9 s d W 1 u T m F t Z X M i I F Z h b H V l P S J z W y Z x d W 9 0 O 2 R h d G U m c X V v d D s s J n F 1 b 3 Q 7 b m 5 f d m F s d W U m c X V v d D s s J n F 1 b 3 Q 7 d G R f d m F s d W U m c X V v d D s s J n F 1 b 3 Q 7 a W 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k Y X R h X z k v Q X V 0 b 1 J l b W 9 2 Z W R D b 2 x 1 b W 5 z M S 5 7 Z G F 0 Z S w w f S Z x d W 9 0 O y w m c X V v d D t T Z W N 0 a W 9 u M S 9 k Y X R h X z k v Q X V 0 b 1 J l b W 9 2 Z W R D b 2 x 1 b W 5 z M S 5 7 b m 5 f d m F s d W U s M X 0 m c X V v d D s s J n F 1 b 3 Q 7 U 2 V j d G l v b j E v Z G F 0 Y V 8 5 L 0 F 1 d G 9 S Z W 1 v d m V k Q 2 9 s d W 1 u c z E u e 3 R k X 3 Z h b H V l L D J 9 J n F 1 b 3 Q 7 L C Z x d W 9 0 O 1 N l Y 3 R p b 2 4 x L 2 R h d G F f O S 9 B d X R v U m V t b 3 Z l Z E N v b H V t b n M x L n t p Z C w z f S Z x d W 9 0 O 1 0 s J n F 1 b 3 Q 7 Q 2 9 s d W 1 u Q 2 9 1 b n Q m c X V v d D s 6 N C w m c X V v d D t L Z X l D b 2 x 1 b W 5 O Y W 1 l c y Z x d W 9 0 O z p b X S w m c X V v d D t D b 2 x 1 b W 5 J Z G V u d G l 0 a W V z J n F 1 b 3 Q 7 O l s m c X V v d D t T Z W N 0 a W 9 u M S 9 k Y X R h X z k v Q X V 0 b 1 J l b W 9 2 Z W R D b 2 x 1 b W 5 z M S 5 7 Z G F 0 Z S w w f S Z x d W 9 0 O y w m c X V v d D t T Z W N 0 a W 9 u M S 9 k Y X R h X z k v Q X V 0 b 1 J l b W 9 2 Z W R D b 2 x 1 b W 5 z M S 5 7 b m 5 f d m F s d W U s M X 0 m c X V v d D s s J n F 1 b 3 Q 7 U 2 V j d G l v b j E v Z G F 0 Y V 8 5 L 0 F 1 d G 9 S Z W 1 v d m V k Q 2 9 s d W 1 u c z E u e 3 R k X 3 Z h b H V l L D J 9 J n F 1 b 3 Q 7 L C Z x d W 9 0 O 1 N l Y 3 R p b 2 4 x L 2 R h d G F f O S 9 B d X R v U m V t b 3 Z l Z E N v b H V t b n M x L n t p Z C w z f S Z x d W 9 0 O 1 0 s J n F 1 b 3 Q 7 U m V s Y X R p b 2 5 z a G l w S W 5 m b y Z x d W 9 0 O z p b X X 0 i I C 8 + P C 9 T d G F i b G V F b n R y a W V z P j w v S X R l b T 4 8 S X R l b T 4 8 S X R l b U x v Y 2 F 0 a W 9 u P j x J d G V t V H l w Z T 5 G b 3 J t d W x h P C 9 J d G V t V H l w Z T 4 8 S X R l b V B h d G g + U 2 V j d G l v b j E v Z G F 0 Y V 8 5 L 1 N v d X J j Z T w v S X R l b V B h d G g + P C 9 J d G V t T G 9 j Y X R p b 2 4 + P F N 0 Y W J s Z U V u d H J p Z X M g L z 4 8 L 0 l 0 Z W 0 + P E l 0 Z W 0 + P E l 0 Z W 1 M b 2 N h d G l v b j 4 8 S X R l b V R 5 c G U + R m 9 y b X V s Y T w v S X R l b V R 5 c G U + P E l 0 Z W 1 Q Y X R o P l N l Y 3 R p b 2 4 x L 2 R h d G F f O S 9 k Y m 9 f Z G F 0 Y V 8 5 P C 9 J d G V t U G F 0 a D 4 8 L 0 l 0 Z W 1 M b 2 N h d G l v b j 4 8 U 3 R h Y m x l R W 5 0 c m l l c y A v P j w v S X R l b T 4 8 L 0 l 0 Z W 1 z P j w v T G 9 j Y W x Q Y W N r Y W d l T W V 0 Y W R h d G F G a W x l P h Y A A A B Q S w U G A A A A A A A A A A A A A A A A A A A A A A A A J g E A A A E A A A D Q j J 3 f A R X R E Y x 6 A M B P w p f r A Q A A A N 6 9 F W L g g y x C k z F z k G Y H g S Q A A A A A A g A A A A A A E G Y A A A A B A A A g A A A A x n H A S h m d T J r x g s 4 t c t h 8 b N z a g J l Y R f / e d F i H z K 3 K O j c A A A A A D o A A A A A C A A A g A A A A j X q y L t V d 2 6 y M Z + x q 9 8 v r 6 M x D T M m C 8 P u i A / n N r H 4 W K 6 N Q A A A A L r 2 c f 8 T c / Z B u Q e y p T U y d W k d E s N y r B V P D U t Z H F i V s f B t H n 0 u J R 5 6 v h S t 8 5 h e c w W W f v B n G 1 m C v w Q H B 1 Y A 4 6 C w b 1 N X s 4 A f L 4 D Z y i Z 0 W w i v h 5 b 5 A A A A A 4 1 Z 5 I + V b r N 6 9 g g M O j j Y g f m W w j p L j R a c 4 2 h 8 Z 0 z l b p t r j Y b k Y P r s m N e s J l 2 n X h b h 1 T G E q H Z A r W j q x N 0 8 7 Y C m t U Q = = < / D a t a M a s h u p > 
</file>

<file path=customXml/itemProps1.xml><?xml version="1.0" encoding="utf-8"?>
<ds:datastoreItem xmlns:ds="http://schemas.openxmlformats.org/officeDocument/2006/customXml" ds:itemID="{551EC62B-5A94-490E-98D9-059747DEA0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8h30</vt:lpstr>
      <vt:lpstr>8h45</vt:lpstr>
      <vt:lpstr>9h</vt:lpstr>
      <vt:lpstr>11h30</vt:lpstr>
      <vt:lpstr>14h</vt:lpstr>
      <vt:lpstr>15h</vt:lpstr>
      <vt:lpstr>data_1</vt:lpstr>
      <vt:lpstr>data_2</vt:lpstr>
      <vt:lpstr>data_3</vt:lpstr>
      <vt:lpstr>data_4</vt:lpstr>
      <vt:lpstr>data_5</vt:lpstr>
      <vt:lpstr>data_6</vt:lpstr>
      <vt:lpstr>data_7</vt:lpstr>
      <vt:lpstr>data_8</vt:lpstr>
      <vt:lpstr>data_9</vt:lpstr>
      <vt:lpstr>data_10</vt:lpstr>
      <vt:lpstr>data_11</vt:lpstr>
      <vt:lpstr>data_12</vt:lpstr>
      <vt:lpstr>data_13</vt:lpstr>
      <vt:lpstr>'11h30'!Print_Area</vt:lpstr>
      <vt:lpstr>'14h'!Print_Area</vt:lpstr>
      <vt:lpstr>'15h'!Print_Area</vt:lpstr>
      <vt:lpstr>'8h30'!Print_Area</vt:lpstr>
      <vt:lpstr>'8h45'!Print_Area</vt:lpstr>
      <vt:lpstr>'9h'!Print_Area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truongdt</dc:creator>
  <cp:lastModifiedBy>Tuấn Bùi</cp:lastModifiedBy>
  <cp:lastPrinted>2025-02-20T02:59:41Z</cp:lastPrinted>
  <dcterms:created xsi:type="dcterms:W3CDTF">2025-02-11T13:57:17Z</dcterms:created>
  <dcterms:modified xsi:type="dcterms:W3CDTF">2025-02-28T02:46:28Z</dcterms:modified>
</cp:coreProperties>
</file>