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im/Desktop/Membrane_Transport/Parameter_Estimation/"/>
    </mc:Choice>
  </mc:AlternateContent>
  <bookViews>
    <workbookView xWindow="0" yWindow="460" windowWidth="24800" windowHeight="16660" activeTab="1"/>
  </bookViews>
  <sheets>
    <sheet name="Summary" sheetId="2" r:id="rId1"/>
    <sheet name="NF90" sheetId="3" r:id="rId2"/>
    <sheet name="XLE" sheetId="4" r:id="rId3"/>
    <sheet name="ESPA3" sheetId="5" r:id="rId4"/>
    <sheet name="SW30HR" sheetId="6" r:id="rId5"/>
    <sheet name="SWC4+" sheetId="7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9" i="5"/>
  <c r="C8" i="5"/>
  <c r="C10" i="5"/>
  <c r="B9" i="5"/>
  <c r="B8" i="5"/>
  <c r="C3" i="3"/>
  <c r="C4" i="3"/>
  <c r="C5" i="3"/>
  <c r="C6" i="3"/>
  <c r="C7" i="3"/>
  <c r="C9" i="3"/>
  <c r="C8" i="3"/>
  <c r="C10" i="3"/>
  <c r="B9" i="3"/>
  <c r="B8" i="3"/>
  <c r="W9" i="2"/>
  <c r="C3" i="6"/>
  <c r="C4" i="6"/>
  <c r="C5" i="6"/>
  <c r="C6" i="6"/>
  <c r="C7" i="6"/>
  <c r="C9" i="6"/>
  <c r="C8" i="6"/>
  <c r="C10" i="6"/>
  <c r="B9" i="6"/>
  <c r="B8" i="6"/>
  <c r="C3" i="7"/>
  <c r="C4" i="7"/>
  <c r="C5" i="7"/>
  <c r="C6" i="7"/>
  <c r="C7" i="7"/>
  <c r="C9" i="7"/>
  <c r="C8" i="7"/>
  <c r="C10" i="7"/>
  <c r="B9" i="7"/>
  <c r="B8" i="7"/>
  <c r="C3" i="4"/>
  <c r="C4" i="4"/>
  <c r="C5" i="4"/>
  <c r="C6" i="4"/>
  <c r="C7" i="4"/>
  <c r="C9" i="4"/>
  <c r="C8" i="4"/>
  <c r="C10" i="4"/>
  <c r="B9" i="4"/>
  <c r="B8" i="4"/>
</calcChain>
</file>

<file path=xl/sharedStrings.xml><?xml version="1.0" encoding="utf-8"?>
<sst xmlns="http://schemas.openxmlformats.org/spreadsheetml/2006/main" count="138" uniqueCount="46">
  <si>
    <t>Membrane</t>
  </si>
  <si>
    <t>NF90</t>
  </si>
  <si>
    <t>XLE</t>
  </si>
  <si>
    <t>ESPA3</t>
  </si>
  <si>
    <t>SWC4+</t>
  </si>
  <si>
    <t>SW30HR</t>
  </si>
  <si>
    <t>A</t>
  </si>
  <si>
    <r>
      <t>f</t>
    </r>
    <r>
      <rPr>
        <vertAlign val="subscript"/>
        <sz val="11"/>
        <color indexed="8"/>
        <rFont val="Times New Roman"/>
        <family val="1"/>
      </rPr>
      <t>void</t>
    </r>
  </si>
  <si>
    <r>
      <t>K</t>
    </r>
    <r>
      <rPr>
        <vertAlign val="subscript"/>
        <sz val="11"/>
        <color indexed="8"/>
        <rFont val="Times New Roman"/>
        <family val="1"/>
      </rPr>
      <t>P</t>
    </r>
  </si>
  <si>
    <t>(m/s/Pa)</t>
  </si>
  <si>
    <t>(nm)</t>
  </si>
  <si>
    <t>(-)</t>
  </si>
  <si>
    <t>(m2/s)</t>
  </si>
  <si>
    <t>±</t>
  </si>
  <si>
    <t xml:space="preserve">Pore diameter </t>
  </si>
  <si>
    <t>(g/cm3)</t>
  </si>
  <si>
    <t>Dry density ρ of polymer</t>
  </si>
  <si>
    <t>Thickness δ</t>
  </si>
  <si>
    <t>Flux</t>
  </si>
  <si>
    <t>(m3/m2/s)</t>
  </si>
  <si>
    <t>Other parameters</t>
  </si>
  <si>
    <t>Pressure (at which permeation tests were conducted)</t>
  </si>
  <si>
    <t>(Mpa)</t>
  </si>
  <si>
    <t>Dry density ρ of active layer</t>
  </si>
  <si>
    <r>
      <t>D</t>
    </r>
    <r>
      <rPr>
        <vertAlign val="subscript"/>
        <sz val="11"/>
        <color indexed="8"/>
        <rFont val="Times New Roman"/>
        <family val="1"/>
      </rPr>
      <t xml:space="preserve">AL </t>
    </r>
    <r>
      <rPr>
        <sz val="11"/>
        <color indexed="8"/>
        <rFont val="Times New Roman"/>
        <family val="1"/>
      </rPr>
      <t>(Initial guess)</t>
    </r>
  </si>
  <si>
    <t>Using Average Density for Every Membrane</t>
    <phoneticPr fontId="5" type="noConversion"/>
  </si>
  <si>
    <t>Optimized D_aL</t>
    <phoneticPr fontId="5" type="noConversion"/>
  </si>
  <si>
    <t>(nm^2/s)</t>
    <phoneticPr fontId="5" type="noConversion"/>
  </si>
  <si>
    <t>(m^2/s)</t>
    <phoneticPr fontId="5" type="noConversion"/>
  </si>
  <si>
    <t>Aveage</t>
    <phoneticPr fontId="5" type="noConversion"/>
  </si>
  <si>
    <t>St_Dev</t>
    <phoneticPr fontId="5" type="noConversion"/>
  </si>
  <si>
    <t>Length = 200,000 nm</t>
    <phoneticPr fontId="5" type="noConversion"/>
  </si>
  <si>
    <t>Run 1</t>
    <phoneticPr fontId="5" type="noConversion"/>
  </si>
  <si>
    <t>Run 2</t>
    <phoneticPr fontId="5" type="noConversion"/>
  </si>
  <si>
    <t>Run 3</t>
  </si>
  <si>
    <t>Run 4</t>
  </si>
  <si>
    <t>Run 5</t>
  </si>
  <si>
    <t>Run 1</t>
    <phoneticPr fontId="5" type="noConversion"/>
  </si>
  <si>
    <t>Run 3</t>
    <phoneticPr fontId="5" type="noConversion"/>
  </si>
  <si>
    <t>Run 4</t>
    <phoneticPr fontId="5" type="noConversion"/>
  </si>
  <si>
    <t>Run 5</t>
    <phoneticPr fontId="5" type="noConversion"/>
  </si>
  <si>
    <t>Run 1</t>
    <phoneticPr fontId="5" type="noConversion"/>
  </si>
  <si>
    <t>Rin 2</t>
    <phoneticPr fontId="5" type="noConversion"/>
  </si>
  <si>
    <t>Length = 25,000 nm</t>
    <phoneticPr fontId="5" type="noConversion"/>
  </si>
  <si>
    <t>COV (%)</t>
    <phoneticPr fontId="5" type="noConversion"/>
  </si>
  <si>
    <t>COV (%)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</si>
</sst>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E+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1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164" fontId="3" fillId="0" borderId="3" xfId="1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0" xfId="0" applyNumberFormat="1" applyFont="1"/>
    <xf numFmtId="11" fontId="3" fillId="0" borderId="0" xfId="0" applyNumberFormat="1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0" fillId="0" borderId="0" xfId="0" applyNumberFormat="1"/>
    <xf numFmtId="2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14"/>
  <sheetViews>
    <sheetView workbookViewId="0">
      <selection activeCell="W3" sqref="W3"/>
    </sheetView>
  </sheetViews>
  <sheetFormatPr baseColWidth="10" defaultColWidth="8.83203125" defaultRowHeight="14" x14ac:dyDescent="0.15"/>
  <cols>
    <col min="1" max="1" width="16.83203125" style="22" customWidth="1"/>
    <col min="2" max="2" width="9.33203125" style="22" bestFit="1" customWidth="1"/>
    <col min="3" max="3" width="3.5" style="22" customWidth="1"/>
    <col min="4" max="4" width="9.33203125" style="22" bestFit="1" customWidth="1"/>
    <col min="5" max="5" width="9.33203125" style="22" customWidth="1"/>
    <col min="6" max="6" width="3.6640625" style="22" customWidth="1"/>
    <col min="7" max="7" width="9.33203125" style="22" customWidth="1"/>
    <col min="8" max="8" width="9.33203125" style="22" bestFit="1" customWidth="1"/>
    <col min="9" max="9" width="3.5" style="22" customWidth="1"/>
    <col min="10" max="11" width="9.33203125" style="22" bestFit="1" customWidth="1"/>
    <col min="12" max="12" width="3.1640625" style="22" customWidth="1"/>
    <col min="13" max="14" width="9.33203125" style="22" bestFit="1" customWidth="1"/>
    <col min="15" max="15" width="3.5" style="22" customWidth="1"/>
    <col min="16" max="17" width="9.33203125" style="22" bestFit="1" customWidth="1"/>
    <col min="18" max="18" width="3.33203125" style="22" customWidth="1"/>
    <col min="19" max="20" width="9.33203125" style="22" bestFit="1" customWidth="1"/>
    <col min="21" max="21" width="3" style="22" customWidth="1"/>
    <col min="22" max="22" width="9.33203125" style="22" bestFit="1" customWidth="1"/>
    <col min="23" max="23" width="11.83203125" style="22" customWidth="1"/>
    <col min="24" max="24" width="3.83203125" style="22" customWidth="1"/>
    <col min="25" max="25" width="9.33203125" style="22" bestFit="1" customWidth="1"/>
    <col min="26" max="26" width="11.83203125" style="22" customWidth="1"/>
    <col min="27" max="27" width="3.83203125" style="22" customWidth="1"/>
    <col min="28" max="28" width="9.33203125" style="22" bestFit="1" customWidth="1"/>
    <col min="29" max="16384" width="8.83203125" style="22"/>
  </cols>
  <sheetData>
    <row r="1" spans="1:28" ht="16.5" customHeight="1" x14ac:dyDescent="0.15">
      <c r="A1" s="51" t="s">
        <v>0</v>
      </c>
      <c r="B1" s="51" t="s">
        <v>6</v>
      </c>
      <c r="C1" s="51"/>
      <c r="D1" s="51"/>
      <c r="E1" s="51" t="s">
        <v>18</v>
      </c>
      <c r="F1" s="51"/>
      <c r="G1" s="51"/>
      <c r="H1" s="51" t="s">
        <v>17</v>
      </c>
      <c r="I1" s="51"/>
      <c r="J1" s="51"/>
      <c r="K1" s="51" t="s">
        <v>7</v>
      </c>
      <c r="L1" s="51"/>
      <c r="M1" s="51"/>
      <c r="N1" s="51" t="s">
        <v>8</v>
      </c>
      <c r="O1" s="51"/>
      <c r="P1" s="51"/>
      <c r="Q1" s="51" t="s">
        <v>24</v>
      </c>
      <c r="R1" s="51"/>
      <c r="S1" s="51"/>
      <c r="T1" s="53" t="s">
        <v>14</v>
      </c>
      <c r="U1" s="53"/>
      <c r="V1" s="53"/>
      <c r="W1" s="54" t="s">
        <v>23</v>
      </c>
      <c r="X1" s="54"/>
      <c r="Y1" s="54"/>
      <c r="Z1" s="54" t="s">
        <v>16</v>
      </c>
      <c r="AA1" s="54"/>
      <c r="AB1" s="54"/>
    </row>
    <row r="2" spans="1:28" ht="20.25" customHeight="1" x14ac:dyDescent="0.15">
      <c r="A2" s="52"/>
      <c r="B2" s="52" t="s">
        <v>9</v>
      </c>
      <c r="C2" s="52"/>
      <c r="D2" s="52"/>
      <c r="E2" s="52" t="s">
        <v>19</v>
      </c>
      <c r="F2" s="52"/>
      <c r="G2" s="52"/>
      <c r="H2" s="52" t="s">
        <v>10</v>
      </c>
      <c r="I2" s="52"/>
      <c r="J2" s="52"/>
      <c r="K2" s="52" t="s">
        <v>11</v>
      </c>
      <c r="L2" s="52"/>
      <c r="M2" s="52"/>
      <c r="N2" s="52" t="s">
        <v>11</v>
      </c>
      <c r="O2" s="52"/>
      <c r="P2" s="52"/>
      <c r="Q2" s="52" t="s">
        <v>12</v>
      </c>
      <c r="R2" s="52"/>
      <c r="S2" s="52"/>
      <c r="T2" s="53" t="s">
        <v>10</v>
      </c>
      <c r="U2" s="53"/>
      <c r="V2" s="53"/>
      <c r="W2" s="53" t="s">
        <v>15</v>
      </c>
      <c r="X2" s="53"/>
      <c r="Y2" s="53"/>
      <c r="Z2" s="53" t="s">
        <v>15</v>
      </c>
      <c r="AA2" s="53"/>
      <c r="AB2" s="53"/>
    </row>
    <row r="3" spans="1:28" x14ac:dyDescent="0.15">
      <c r="A3" s="1" t="s">
        <v>1</v>
      </c>
      <c r="B3" s="2">
        <v>2.23972874024352E-11</v>
      </c>
      <c r="C3" s="1" t="s">
        <v>13</v>
      </c>
      <c r="D3" s="2">
        <v>8.6373236828395628E-13</v>
      </c>
      <c r="E3" s="2">
        <v>1.4899797057331304E-5</v>
      </c>
      <c r="F3" s="29" t="s">
        <v>13</v>
      </c>
      <c r="G3" s="2">
        <v>4.6548505763041437E-7</v>
      </c>
      <c r="H3" s="3">
        <v>131.33133333333336</v>
      </c>
      <c r="I3" s="3" t="s">
        <v>13</v>
      </c>
      <c r="J3" s="3">
        <v>11.771164895625242</v>
      </c>
      <c r="K3" s="4">
        <v>0.15362873882896005</v>
      </c>
      <c r="L3" s="5" t="s">
        <v>13</v>
      </c>
      <c r="M3" s="4">
        <v>2.0004719081931705E-2</v>
      </c>
      <c r="N3" s="19">
        <v>0.19460360420431438</v>
      </c>
      <c r="O3" s="19" t="s">
        <v>13</v>
      </c>
      <c r="P3" s="19">
        <v>3.1939743749894681E-2</v>
      </c>
      <c r="Q3" s="6">
        <v>2.4182630493261092E-9</v>
      </c>
      <c r="R3" s="1" t="s">
        <v>13</v>
      </c>
      <c r="S3" s="6">
        <v>3.3771383516328622E-10</v>
      </c>
      <c r="T3" s="23">
        <v>30.357495962537691</v>
      </c>
      <c r="U3" s="1" t="s">
        <v>13</v>
      </c>
      <c r="V3" s="23">
        <v>7.8841989901792493</v>
      </c>
      <c r="W3" s="24">
        <v>1.3139791536177368</v>
      </c>
      <c r="X3" s="29" t="s">
        <v>13</v>
      </c>
      <c r="Y3" s="24">
        <v>0.11817351224084686</v>
      </c>
      <c r="Z3" s="24">
        <v>1.5524855508440991</v>
      </c>
      <c r="AA3" s="1" t="s">
        <v>13</v>
      </c>
      <c r="AB3" s="24">
        <v>0.22838226493109287</v>
      </c>
    </row>
    <row r="4" spans="1:28" x14ac:dyDescent="0.15">
      <c r="A4" s="7" t="s">
        <v>2</v>
      </c>
      <c r="B4" s="8">
        <v>1.9873932155462828E-11</v>
      </c>
      <c r="C4" s="7" t="s">
        <v>13</v>
      </c>
      <c r="D4" s="8">
        <v>9.6627024731902466E-13</v>
      </c>
      <c r="E4" s="8">
        <v>1.3154490106544902E-5</v>
      </c>
      <c r="F4" s="7" t="s">
        <v>13</v>
      </c>
      <c r="G4" s="8">
        <v>6.3957108785404196E-7</v>
      </c>
      <c r="H4" s="9">
        <v>135.45333333333335</v>
      </c>
      <c r="I4" s="9" t="s">
        <v>13</v>
      </c>
      <c r="J4" s="9">
        <v>3.7038589335988501</v>
      </c>
      <c r="K4" s="10">
        <v>0.30844735880022922</v>
      </c>
      <c r="L4" s="11" t="s">
        <v>13</v>
      </c>
      <c r="M4" s="10">
        <v>2.050839944701794E-2</v>
      </c>
      <c r="N4" s="20">
        <v>0.18823982358567698</v>
      </c>
      <c r="O4" s="20" t="s">
        <v>13</v>
      </c>
      <c r="P4" s="20">
        <v>2.5189456359479369E-2</v>
      </c>
      <c r="Q4" s="12">
        <v>2.8001951545956133E-9</v>
      </c>
      <c r="R4" s="7" t="s">
        <v>13</v>
      </c>
      <c r="S4" s="12">
        <v>3.6075230751998847E-10</v>
      </c>
      <c r="T4" s="25">
        <v>35.705530199181631</v>
      </c>
      <c r="U4" s="7" t="s">
        <v>13</v>
      </c>
      <c r="V4" s="25">
        <v>5.3407140090241016</v>
      </c>
      <c r="W4" s="26">
        <v>1.0379673443929283</v>
      </c>
      <c r="X4" s="7" t="s">
        <v>13</v>
      </c>
      <c r="Y4" s="26">
        <v>8.3613877906298026E-2</v>
      </c>
      <c r="Z4" s="26">
        <v>1.5009231149665838</v>
      </c>
      <c r="AA4" s="7" t="s">
        <v>13</v>
      </c>
      <c r="AB4" s="26">
        <v>0.1533876744684349</v>
      </c>
    </row>
    <row r="5" spans="1:28" x14ac:dyDescent="0.15">
      <c r="A5" s="7" t="s">
        <v>3</v>
      </c>
      <c r="B5" s="8">
        <v>1.4764988552187271E-11</v>
      </c>
      <c r="C5" s="7" t="s">
        <v>13</v>
      </c>
      <c r="D5" s="8">
        <v>1.1151295455752062E-13</v>
      </c>
      <c r="E5" s="8">
        <v>9.8235258708906264E-6</v>
      </c>
      <c r="F5" s="7" t="s">
        <v>13</v>
      </c>
      <c r="G5" s="8">
        <v>2.2102977492398841E-9</v>
      </c>
      <c r="H5" s="9">
        <v>90.23644444444443</v>
      </c>
      <c r="I5" s="9" t="s">
        <v>13</v>
      </c>
      <c r="J5" s="9">
        <v>2.5317101982213082</v>
      </c>
      <c r="K5" s="10">
        <v>0.28274285038649433</v>
      </c>
      <c r="L5" s="11" t="s">
        <v>13</v>
      </c>
      <c r="M5" s="10">
        <v>0.13655866055258786</v>
      </c>
      <c r="N5" s="20">
        <v>0.25990766122615966</v>
      </c>
      <c r="O5" s="20" t="s">
        <v>13</v>
      </c>
      <c r="P5" s="20">
        <v>0.12574615720277238</v>
      </c>
      <c r="Q5" s="12">
        <v>9.6777115456438429E-10</v>
      </c>
      <c r="R5" s="7" t="s">
        <v>13</v>
      </c>
      <c r="S5" s="12">
        <v>3.9300862592621319E-11</v>
      </c>
      <c r="T5" s="25">
        <v>21.680691545939318</v>
      </c>
      <c r="U5" s="7" t="s">
        <v>13</v>
      </c>
      <c r="V5" s="25">
        <v>4.4272712470461384</v>
      </c>
      <c r="W5" s="26">
        <v>1.5256818723185777</v>
      </c>
      <c r="X5" s="7" t="s">
        <v>13</v>
      </c>
      <c r="Y5" s="26">
        <v>0.11009308215755478</v>
      </c>
      <c r="Z5" s="26">
        <v>2.1271058408280656</v>
      </c>
      <c r="AA5" s="7" t="s">
        <v>13</v>
      </c>
      <c r="AB5" s="26">
        <v>1.032260217938024</v>
      </c>
    </row>
    <row r="6" spans="1:28" x14ac:dyDescent="0.15">
      <c r="A6" s="7" t="s">
        <v>4</v>
      </c>
      <c r="B6" s="8">
        <v>2.8093649771480209E-12</v>
      </c>
      <c r="C6" s="7" t="s">
        <v>13</v>
      </c>
      <c r="D6" s="8">
        <v>2.6033546368161467E-13</v>
      </c>
      <c r="E6" s="8">
        <v>1.8685597412480974E-6</v>
      </c>
      <c r="F6" s="7" t="s">
        <v>13</v>
      </c>
      <c r="G6" s="8">
        <v>1.5951607885328945E-7</v>
      </c>
      <c r="H6" s="9">
        <v>115.58666666666666</v>
      </c>
      <c r="I6" s="9" t="s">
        <v>13</v>
      </c>
      <c r="J6" s="9">
        <v>16.58501611395064</v>
      </c>
      <c r="K6" s="10">
        <v>0.29164542344193811</v>
      </c>
      <c r="L6" s="11" t="s">
        <v>13</v>
      </c>
      <c r="M6" s="10">
        <v>9.1265949983367067E-3</v>
      </c>
      <c r="N6" s="20">
        <v>0.22813038386846937</v>
      </c>
      <c r="O6" s="20" t="s">
        <v>13</v>
      </c>
      <c r="P6" s="20">
        <v>6.6495217621096142E-2</v>
      </c>
      <c r="Q6" s="12">
        <v>2.7210318142446129E-10</v>
      </c>
      <c r="R6" s="7" t="s">
        <v>13</v>
      </c>
      <c r="S6" s="12">
        <v>9.1531889724206415E-11</v>
      </c>
      <c r="T6" s="25">
        <v>46.123027884384165</v>
      </c>
      <c r="U6" s="7" t="s">
        <v>13</v>
      </c>
      <c r="V6" s="25">
        <v>12.095705499086645</v>
      </c>
      <c r="W6" s="26">
        <v>1.1605825109389902</v>
      </c>
      <c r="X6" s="7" t="s">
        <v>13</v>
      </c>
      <c r="Y6" s="26">
        <v>0.21586506171151343</v>
      </c>
      <c r="Z6" s="26">
        <v>1.6384202902709142</v>
      </c>
      <c r="AA6" s="7" t="s">
        <v>13</v>
      </c>
      <c r="AB6" s="26">
        <v>0.2675353227535951</v>
      </c>
    </row>
    <row r="7" spans="1:28" x14ac:dyDescent="0.15">
      <c r="A7" s="13" t="s">
        <v>5</v>
      </c>
      <c r="B7" s="14">
        <v>1.1726166116806891E-12</v>
      </c>
      <c r="C7" s="13" t="s">
        <v>13</v>
      </c>
      <c r="D7" s="14">
        <v>2.6868166595099249E-13</v>
      </c>
      <c r="E7" s="14">
        <v>7.7615106544901071E-7</v>
      </c>
      <c r="F7" s="30" t="s">
        <v>13</v>
      </c>
      <c r="G7" s="14">
        <v>1.7783950800047516E-7</v>
      </c>
      <c r="H7" s="15">
        <v>157.18499999999997</v>
      </c>
      <c r="I7" s="15" t="s">
        <v>13</v>
      </c>
      <c r="J7" s="15">
        <v>5.4070514145881781</v>
      </c>
      <c r="K7" s="16">
        <v>0.30141704636863698</v>
      </c>
      <c r="L7" s="17" t="s">
        <v>13</v>
      </c>
      <c r="M7" s="16">
        <v>6.4549224189961799E-2</v>
      </c>
      <c r="N7" s="21">
        <v>0.2102300085147695</v>
      </c>
      <c r="O7" s="21" t="s">
        <v>13</v>
      </c>
      <c r="P7" s="21">
        <v>4.5698461164018031E-2</v>
      </c>
      <c r="Q7" s="18">
        <v>1.6994406457769873E-10</v>
      </c>
      <c r="R7" s="13" t="s">
        <v>13</v>
      </c>
      <c r="S7" s="18">
        <v>3.9882170108094852E-11</v>
      </c>
      <c r="T7" s="27">
        <v>50.481277865499166</v>
      </c>
      <c r="U7" s="13" t="s">
        <v>13</v>
      </c>
      <c r="V7" s="27">
        <v>6.0006522506858282</v>
      </c>
      <c r="W7" s="28">
        <v>1.1806367539249931</v>
      </c>
      <c r="X7" s="30" t="s">
        <v>13</v>
      </c>
      <c r="Y7" s="28">
        <v>6.7235193391782397E-2</v>
      </c>
      <c r="Z7" s="28">
        <v>1.6900451804439625</v>
      </c>
      <c r="AA7" s="13" t="s">
        <v>13</v>
      </c>
      <c r="AB7" s="28">
        <v>0.37099452819527212</v>
      </c>
    </row>
    <row r="9" spans="1:28" x14ac:dyDescent="0.15">
      <c r="A9" s="32" t="s">
        <v>20</v>
      </c>
      <c r="W9" s="33">
        <f>AVERAGE(W3:W7)</f>
        <v>1.2437695270386453</v>
      </c>
      <c r="X9" s="22" t="s">
        <v>25</v>
      </c>
    </row>
    <row r="10" spans="1:28" ht="42" x14ac:dyDescent="0.15">
      <c r="A10" s="31" t="s">
        <v>21</v>
      </c>
      <c r="Q10" s="34"/>
    </row>
    <row r="11" spans="1:28" x14ac:dyDescent="0.15">
      <c r="A11" s="30" t="s">
        <v>22</v>
      </c>
      <c r="Q11" s="34"/>
    </row>
    <row r="12" spans="1:28" x14ac:dyDescent="0.15">
      <c r="A12" s="30">
        <v>0.67</v>
      </c>
      <c r="Q12" s="34"/>
    </row>
    <row r="13" spans="1:28" x14ac:dyDescent="0.15">
      <c r="Q13" s="34"/>
    </row>
    <row r="14" spans="1:28" x14ac:dyDescent="0.15">
      <c r="Q14" s="34"/>
    </row>
  </sheetData>
  <mergeCells count="19">
    <mergeCell ref="T1:V1"/>
    <mergeCell ref="T2:V2"/>
    <mergeCell ref="Z1:AB1"/>
    <mergeCell ref="Z2:AB2"/>
    <mergeCell ref="Q1:S1"/>
    <mergeCell ref="W1:Y1"/>
    <mergeCell ref="W2:Y2"/>
    <mergeCell ref="N1:P1"/>
    <mergeCell ref="Q2:S2"/>
    <mergeCell ref="A1:A2"/>
    <mergeCell ref="N2:P2"/>
    <mergeCell ref="B2:D2"/>
    <mergeCell ref="H2:J2"/>
    <mergeCell ref="K2:M2"/>
    <mergeCell ref="B1:D1"/>
    <mergeCell ref="H1:J1"/>
    <mergeCell ref="K1:M1"/>
    <mergeCell ref="E1:G1"/>
    <mergeCell ref="E2:G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tabSelected="1" workbookViewId="0">
      <selection activeCell="E18" sqref="E18"/>
    </sheetView>
  </sheetViews>
  <sheetFormatPr baseColWidth="10" defaultRowHeight="15" x14ac:dyDescent="0.2"/>
  <cols>
    <col min="1" max="1" width="14" bestFit="1" customWidth="1"/>
    <col min="2" max="3" width="13.6640625" bestFit="1" customWidth="1"/>
  </cols>
  <sheetData>
    <row r="1" spans="1:4" x14ac:dyDescent="0.2">
      <c r="A1" s="40"/>
      <c r="B1" s="38" t="s">
        <v>26</v>
      </c>
      <c r="C1" s="38" t="s">
        <v>26</v>
      </c>
    </row>
    <row r="2" spans="1:4" x14ac:dyDescent="0.2">
      <c r="A2" s="41"/>
      <c r="B2" s="39" t="s">
        <v>27</v>
      </c>
      <c r="C2" s="39" t="s">
        <v>28</v>
      </c>
    </row>
    <row r="3" spans="1:4" x14ac:dyDescent="0.2">
      <c r="A3" t="s">
        <v>41</v>
      </c>
      <c r="B3" s="35">
        <v>1452800000</v>
      </c>
      <c r="C3" s="35">
        <f>B3*0.000000001*0.000000001</f>
        <v>1.4528000000000002E-9</v>
      </c>
    </row>
    <row r="4" spans="1:4" x14ac:dyDescent="0.2">
      <c r="A4" t="s">
        <v>42</v>
      </c>
      <c r="B4" s="35">
        <v>1467608200</v>
      </c>
      <c r="C4" s="35">
        <f>B4*0.000000001*0.000000001</f>
        <v>1.4676082000000003E-9</v>
      </c>
    </row>
    <row r="5" spans="1:4" x14ac:dyDescent="0.2">
      <c r="A5" t="s">
        <v>38</v>
      </c>
      <c r="B5" s="35">
        <v>1462199220</v>
      </c>
      <c r="C5" s="35">
        <f>B5*0.000000001*0.000000001</f>
        <v>1.46219922E-9</v>
      </c>
    </row>
    <row r="6" spans="1:4" x14ac:dyDescent="0.2">
      <c r="A6" t="s">
        <v>39</v>
      </c>
      <c r="B6" s="35">
        <v>1462553910</v>
      </c>
      <c r="C6" s="35">
        <f>B6*0.000000001*0.000000001</f>
        <v>1.4625539100000001E-9</v>
      </c>
    </row>
    <row r="7" spans="1:4" x14ac:dyDescent="0.2">
      <c r="A7" s="36" t="s">
        <v>40</v>
      </c>
      <c r="B7" s="37">
        <v>1459184380</v>
      </c>
      <c r="C7" s="37">
        <f>B7*0.000000001*0.000000001</f>
        <v>1.4591843800000002E-9</v>
      </c>
    </row>
    <row r="8" spans="1:4" x14ac:dyDescent="0.2">
      <c r="A8" t="s">
        <v>29</v>
      </c>
      <c r="B8" s="35">
        <f>AVERAGE(B3:B7)</f>
        <v>1460869142</v>
      </c>
      <c r="C8" s="35">
        <f>AVERAGE(C3:C7)</f>
        <v>1.4608691420000003E-9</v>
      </c>
    </row>
    <row r="9" spans="1:4" x14ac:dyDescent="0.2">
      <c r="A9" t="s">
        <v>30</v>
      </c>
      <c r="B9" s="35">
        <f>STDEV(B3:B7)</f>
        <v>5430744.1718442235</v>
      </c>
      <c r="C9" s="35">
        <f>STDEV(C3:C7)</f>
        <v>5.4307441718442453E-12</v>
      </c>
    </row>
    <row r="10" spans="1:4" x14ac:dyDescent="0.2">
      <c r="A10" s="36" t="s">
        <v>44</v>
      </c>
      <c r="B10" s="47"/>
      <c r="C10" s="47">
        <f>C9/C8*100</f>
        <v>0.37174747660213392</v>
      </c>
    </row>
    <row r="11" spans="1:4" x14ac:dyDescent="0.2">
      <c r="A11" t="s">
        <v>43</v>
      </c>
      <c r="D11" s="35"/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24" sqref="C24"/>
    </sheetView>
  </sheetViews>
  <sheetFormatPr baseColWidth="10" defaultRowHeight="15" x14ac:dyDescent="0.2"/>
  <cols>
    <col min="2" max="3" width="13.6640625" bestFit="1" customWidth="1"/>
  </cols>
  <sheetData>
    <row r="1" spans="1:4" x14ac:dyDescent="0.2">
      <c r="A1" s="42"/>
      <c r="B1" s="42" t="s">
        <v>26</v>
      </c>
      <c r="C1" s="42" t="s">
        <v>26</v>
      </c>
    </row>
    <row r="2" spans="1:4" x14ac:dyDescent="0.2">
      <c r="A2" s="43"/>
      <c r="B2" s="43" t="s">
        <v>27</v>
      </c>
      <c r="C2" s="43" t="s">
        <v>28</v>
      </c>
    </row>
    <row r="3" spans="1:4" x14ac:dyDescent="0.2">
      <c r="A3" t="s">
        <v>37</v>
      </c>
      <c r="B3" s="35">
        <v>912522266</v>
      </c>
      <c r="C3" s="35">
        <f>B3*0.000000001*0.000000001</f>
        <v>9.1252226600000018E-10</v>
      </c>
    </row>
    <row r="4" spans="1:4" x14ac:dyDescent="0.2">
      <c r="A4" t="s">
        <v>33</v>
      </c>
      <c r="B4" s="35">
        <v>913054297</v>
      </c>
      <c r="C4" s="35">
        <f>B4*0.000000001*0.000000001</f>
        <v>9.1305429700000016E-10</v>
      </c>
    </row>
    <row r="5" spans="1:4" x14ac:dyDescent="0.2">
      <c r="A5" t="s">
        <v>38</v>
      </c>
      <c r="B5" s="35">
        <v>912256250</v>
      </c>
      <c r="C5" s="35">
        <f t="shared" ref="C5:C7" si="0">B5*0.000000001*0.000000001</f>
        <v>9.1225625000000016E-10</v>
      </c>
    </row>
    <row r="6" spans="1:4" x14ac:dyDescent="0.2">
      <c r="A6" t="s">
        <v>39</v>
      </c>
      <c r="B6" s="35">
        <v>910748828</v>
      </c>
      <c r="C6" s="35">
        <f t="shared" si="0"/>
        <v>9.1074882800000006E-10</v>
      </c>
    </row>
    <row r="7" spans="1:4" x14ac:dyDescent="0.2">
      <c r="A7" s="36" t="s">
        <v>40</v>
      </c>
      <c r="B7" s="37">
        <v>914739062</v>
      </c>
      <c r="C7" s="37">
        <f t="shared" si="0"/>
        <v>9.1473906200000013E-10</v>
      </c>
    </row>
    <row r="8" spans="1:4" x14ac:dyDescent="0.2">
      <c r="A8" t="s">
        <v>29</v>
      </c>
      <c r="B8" s="35">
        <f>AVERAGE(B3:B7)</f>
        <v>912664140.60000002</v>
      </c>
      <c r="C8" s="35">
        <f>AVERAGE(C3:C7)</f>
        <v>9.1266414060000008E-10</v>
      </c>
      <c r="D8" s="35"/>
    </row>
    <row r="9" spans="1:4" x14ac:dyDescent="0.2">
      <c r="A9" t="s">
        <v>30</v>
      </c>
      <c r="B9" s="46">
        <f>STDEV(B3:B7)</f>
        <v>1441565.6707249933</v>
      </c>
      <c r="C9" s="35">
        <f>STDEV(C3:C7)</f>
        <v>1.4415656707250171E-12</v>
      </c>
      <c r="D9" s="35"/>
    </row>
    <row r="10" spans="1:4" x14ac:dyDescent="0.2">
      <c r="A10" s="36" t="s">
        <v>45</v>
      </c>
      <c r="B10" s="48"/>
      <c r="C10" s="48">
        <f>C9/C8*100</f>
        <v>0.15795138721866608</v>
      </c>
    </row>
    <row r="11" spans="1:4" x14ac:dyDescent="0.2">
      <c r="A11" t="s">
        <v>31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1"/>
  <sheetViews>
    <sheetView workbookViewId="0">
      <selection activeCell="B15" sqref="B15"/>
    </sheetView>
  </sheetViews>
  <sheetFormatPr baseColWidth="10" defaultRowHeight="15" x14ac:dyDescent="0.2"/>
  <cols>
    <col min="2" max="3" width="13.6640625" bestFit="1" customWidth="1"/>
  </cols>
  <sheetData>
    <row r="1" spans="1:3" x14ac:dyDescent="0.2">
      <c r="B1" s="44" t="s">
        <v>26</v>
      </c>
      <c r="C1" s="44" t="s">
        <v>26</v>
      </c>
    </row>
    <row r="2" spans="1:3" x14ac:dyDescent="0.2">
      <c r="B2" s="45" t="s">
        <v>27</v>
      </c>
      <c r="C2" s="45" t="s">
        <v>28</v>
      </c>
    </row>
    <row r="3" spans="1:3" x14ac:dyDescent="0.2">
      <c r="A3" t="s">
        <v>32</v>
      </c>
      <c r="B3" s="35">
        <v>374904688</v>
      </c>
      <c r="C3" s="35">
        <f>B3*0.000000001*0.000000001</f>
        <v>3.7490468800000009E-10</v>
      </c>
    </row>
    <row r="4" spans="1:3" x14ac:dyDescent="0.2">
      <c r="A4" t="s">
        <v>33</v>
      </c>
      <c r="B4" s="35">
        <v>359653125</v>
      </c>
      <c r="C4" s="35">
        <f>B4*0.000000001*0.000000001</f>
        <v>3.5965312500000006E-10</v>
      </c>
    </row>
    <row r="5" spans="1:3" x14ac:dyDescent="0.2">
      <c r="A5" t="s">
        <v>34</v>
      </c>
      <c r="B5" s="35">
        <v>357525000</v>
      </c>
      <c r="C5" s="35">
        <f t="shared" ref="C5:C7" si="0">B5*0.000000001*0.000000001</f>
        <v>3.5752500000000007E-10</v>
      </c>
    </row>
    <row r="6" spans="1:3" x14ac:dyDescent="0.2">
      <c r="A6" t="s">
        <v>35</v>
      </c>
      <c r="B6" s="35">
        <v>358943750</v>
      </c>
      <c r="C6" s="35">
        <f t="shared" si="0"/>
        <v>3.5894375000000001E-10</v>
      </c>
    </row>
    <row r="7" spans="1:3" x14ac:dyDescent="0.2">
      <c r="A7" s="36" t="s">
        <v>36</v>
      </c>
      <c r="B7" s="37">
        <v>358234375</v>
      </c>
      <c r="C7" s="37">
        <f t="shared" si="0"/>
        <v>3.5823437500000006E-10</v>
      </c>
    </row>
    <row r="8" spans="1:3" x14ac:dyDescent="0.2">
      <c r="A8" t="s">
        <v>29</v>
      </c>
      <c r="B8" s="35">
        <f>AVERAGE(B3:B7)</f>
        <v>361852187.60000002</v>
      </c>
      <c r="C8" s="35">
        <f>AVERAGE(C3:C7)</f>
        <v>3.6185218760000006E-10</v>
      </c>
    </row>
    <row r="9" spans="1:3" x14ac:dyDescent="0.2">
      <c r="A9" t="s">
        <v>30</v>
      </c>
      <c r="B9" s="35">
        <f>STDEV(B3:B7)</f>
        <v>7339546.5258101132</v>
      </c>
      <c r="C9" s="35">
        <f>STDEV(C3:C7)</f>
        <v>7.3395465258101295E-12</v>
      </c>
    </row>
    <row r="10" spans="1:3" x14ac:dyDescent="0.2">
      <c r="A10" s="36" t="s">
        <v>45</v>
      </c>
      <c r="B10" s="49"/>
      <c r="C10" s="49">
        <f>C9/C8*100</f>
        <v>2.0283272499995046</v>
      </c>
    </row>
    <row r="11" spans="1:3" x14ac:dyDescent="0.2">
      <c r="A11" t="s">
        <v>31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1"/>
  <sheetViews>
    <sheetView workbookViewId="0">
      <selection activeCell="J7" sqref="J7"/>
    </sheetView>
  </sheetViews>
  <sheetFormatPr baseColWidth="10" defaultRowHeight="15" x14ac:dyDescent="0.2"/>
  <cols>
    <col min="2" max="3" width="13.6640625" bestFit="1" customWidth="1"/>
  </cols>
  <sheetData>
    <row r="1" spans="1:3" x14ac:dyDescent="0.2">
      <c r="B1" s="44" t="s">
        <v>26</v>
      </c>
      <c r="C1" s="44" t="s">
        <v>26</v>
      </c>
    </row>
    <row r="2" spans="1:3" x14ac:dyDescent="0.2">
      <c r="B2" s="45" t="s">
        <v>27</v>
      </c>
      <c r="C2" s="45" t="s">
        <v>28</v>
      </c>
    </row>
    <row r="3" spans="1:3" x14ac:dyDescent="0.2">
      <c r="A3" t="s">
        <v>32</v>
      </c>
      <c r="B3" s="35">
        <v>57282031.25</v>
      </c>
      <c r="C3" s="35">
        <f>B3*0.000000001*0.000000001</f>
        <v>5.7282031250000009E-11</v>
      </c>
    </row>
    <row r="4" spans="1:3" x14ac:dyDescent="0.2">
      <c r="A4" t="s">
        <v>33</v>
      </c>
      <c r="B4" s="35">
        <v>57636718.75</v>
      </c>
      <c r="C4" s="35">
        <f>B4*0.000000001*0.000000001</f>
        <v>5.7636718750000008E-11</v>
      </c>
    </row>
    <row r="5" spans="1:3" x14ac:dyDescent="0.2">
      <c r="A5" t="s">
        <v>34</v>
      </c>
      <c r="B5" s="35">
        <v>57725390.625</v>
      </c>
      <c r="C5" s="35">
        <f t="shared" ref="C5:C7" si="0">B5*0.000000001*0.000000001</f>
        <v>5.7725390625000008E-11</v>
      </c>
    </row>
    <row r="6" spans="1:3" x14ac:dyDescent="0.2">
      <c r="A6" t="s">
        <v>35</v>
      </c>
      <c r="B6" s="35">
        <v>57814062.5</v>
      </c>
      <c r="C6" s="35">
        <f t="shared" si="0"/>
        <v>5.7814062500000008E-11</v>
      </c>
    </row>
    <row r="7" spans="1:3" x14ac:dyDescent="0.2">
      <c r="A7" s="36" t="s">
        <v>36</v>
      </c>
      <c r="B7" s="37">
        <v>57814062.5</v>
      </c>
      <c r="C7" s="37">
        <f t="shared" si="0"/>
        <v>5.7814062500000008E-11</v>
      </c>
    </row>
    <row r="8" spans="1:3" x14ac:dyDescent="0.2">
      <c r="A8" t="s">
        <v>29</v>
      </c>
      <c r="B8" s="35">
        <f>AVERAGE(B3:B7)</f>
        <v>57654453.125</v>
      </c>
      <c r="C8" s="35">
        <f>AVERAGE(C3:C7)</f>
        <v>5.7654453125000007E-11</v>
      </c>
    </row>
    <row r="9" spans="1:3" x14ac:dyDescent="0.2">
      <c r="A9" t="s">
        <v>30</v>
      </c>
      <c r="B9" s="35">
        <f>STDEV(B3:B7)</f>
        <v>220791.18818308142</v>
      </c>
      <c r="C9" s="35">
        <f>STDEV(C3:C7)</f>
        <v>2.2079118818308076E-13</v>
      </c>
    </row>
    <row r="10" spans="1:3" x14ac:dyDescent="0.2">
      <c r="A10" s="36" t="s">
        <v>45</v>
      </c>
      <c r="B10" s="36"/>
      <c r="C10" s="49">
        <f>C9/C8*100</f>
        <v>0.3829560011685233</v>
      </c>
    </row>
    <row r="11" spans="1:3" x14ac:dyDescent="0.2">
      <c r="A11" t="s">
        <v>31</v>
      </c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1"/>
  <sheetViews>
    <sheetView workbookViewId="0">
      <selection activeCell="D10" sqref="D10"/>
    </sheetView>
  </sheetViews>
  <sheetFormatPr baseColWidth="10" defaultRowHeight="15" x14ac:dyDescent="0.2"/>
  <cols>
    <col min="2" max="3" width="13.6640625" bestFit="1" customWidth="1"/>
  </cols>
  <sheetData>
    <row r="1" spans="1:3" x14ac:dyDescent="0.2">
      <c r="B1" s="44" t="s">
        <v>26</v>
      </c>
      <c r="C1" s="44" t="s">
        <v>26</v>
      </c>
    </row>
    <row r="2" spans="1:3" x14ac:dyDescent="0.2">
      <c r="B2" s="45" t="s">
        <v>27</v>
      </c>
      <c r="C2" s="45" t="s">
        <v>28</v>
      </c>
    </row>
    <row r="3" spans="1:3" x14ac:dyDescent="0.2">
      <c r="A3" t="s">
        <v>32</v>
      </c>
      <c r="B3" s="35">
        <v>94878906.25</v>
      </c>
      <c r="C3" s="35">
        <f>B3*0.000000001*0.000000001</f>
        <v>9.4878906250000013E-11</v>
      </c>
    </row>
    <row r="4" spans="1:3" x14ac:dyDescent="0.2">
      <c r="A4" t="s">
        <v>33</v>
      </c>
      <c r="B4" s="35">
        <v>94790234.375</v>
      </c>
      <c r="C4" s="35">
        <f>B4*0.000000001*0.000000001</f>
        <v>9.4790234375000013E-11</v>
      </c>
    </row>
    <row r="5" spans="1:3" x14ac:dyDescent="0.2">
      <c r="A5" t="s">
        <v>34</v>
      </c>
      <c r="B5" s="35">
        <v>94612890.625</v>
      </c>
      <c r="C5" s="35">
        <f t="shared" ref="C5:C7" si="0">B5*0.000000001*0.000000001</f>
        <v>9.4612890625000001E-11</v>
      </c>
    </row>
    <row r="6" spans="1:3" x14ac:dyDescent="0.2">
      <c r="A6" t="s">
        <v>35</v>
      </c>
      <c r="B6" s="35">
        <v>94258203.125</v>
      </c>
      <c r="C6" s="35">
        <f t="shared" si="0"/>
        <v>9.4258203125000015E-11</v>
      </c>
    </row>
    <row r="7" spans="1:3" x14ac:dyDescent="0.2">
      <c r="A7" s="36" t="s">
        <v>36</v>
      </c>
      <c r="B7" s="37">
        <v>94258203.125</v>
      </c>
      <c r="C7" s="37">
        <f t="shared" si="0"/>
        <v>9.4258203125000015E-11</v>
      </c>
    </row>
    <row r="8" spans="1:3" x14ac:dyDescent="0.2">
      <c r="A8" t="s">
        <v>29</v>
      </c>
      <c r="B8" s="35">
        <f>AVERAGE(B3:B7)</f>
        <v>94559687.5</v>
      </c>
      <c r="C8" s="35">
        <f>AVERAGE(C3:C7)</f>
        <v>9.4559687500000011E-11</v>
      </c>
    </row>
    <row r="9" spans="1:3" x14ac:dyDescent="0.2">
      <c r="A9" t="s">
        <v>30</v>
      </c>
      <c r="B9" s="35">
        <f>STDEV(B3:B7)</f>
        <v>291405.51692267042</v>
      </c>
      <c r="C9" s="35">
        <f>STDEV(C3:C7)</f>
        <v>2.9140551692266892E-13</v>
      </c>
    </row>
    <row r="10" spans="1:3" x14ac:dyDescent="0.2">
      <c r="A10" s="36" t="s">
        <v>45</v>
      </c>
      <c r="B10" s="37"/>
      <c r="C10" s="50">
        <f>C9/C8</f>
        <v>3.0817098134198985E-3</v>
      </c>
    </row>
    <row r="11" spans="1:3" x14ac:dyDescent="0.2">
      <c r="A11" t="s">
        <v>31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NF90</vt:lpstr>
      <vt:lpstr>XLE</vt:lpstr>
      <vt:lpstr>ESPA3</vt:lpstr>
      <vt:lpstr>SW30HR</vt:lpstr>
      <vt:lpstr>SWC4+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2016-04-05T18:11:36Z</dcterms:modified>
</cp:coreProperties>
</file>