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nuel/Desktop/Lesson Plans/"/>
    </mc:Choice>
  </mc:AlternateContent>
  <xr:revisionPtr revIDLastSave="0" documentId="13_ncr:11_{3F080EBC-B10A-B341-9E2E-FF6F95C0A940}" xr6:coauthVersionLast="45" xr6:coauthVersionMax="45" xr10:uidLastSave="{00000000-0000-0000-0000-000000000000}"/>
  <bookViews>
    <workbookView xWindow="0" yWindow="0" windowWidth="28800" windowHeight="18000" activeTab="6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DaysAndWeeks">{0,1,2,3,4,5,6} + {0;1;2;3;4;5}*7</definedName>
    <definedName name="_xlnm.Print_Area" localSheetId="0">JANUARY!$A$3:$H$17</definedName>
    <definedName name="WeekStart">JANUARY!$E$2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22" i="8" l="1" a="1"/>
  <c r="B22" i="8" s="1"/>
  <c r="B11" i="8" a="1"/>
  <c r="B1" i="9"/>
  <c r="B1" i="11"/>
  <c r="B1" i="10"/>
  <c r="B1" i="7"/>
  <c r="B14" i="12" a="1"/>
  <c r="B14" i="12" s="1"/>
  <c r="B8" i="12" a="1"/>
  <c r="B8" i="12" s="1"/>
  <c r="E22" i="8" l="1"/>
  <c r="G22" i="8"/>
  <c r="H22" i="8"/>
  <c r="C22" i="8"/>
  <c r="F22" i="8"/>
  <c r="D22" i="8"/>
  <c r="B11" i="8"/>
  <c r="C11" i="8"/>
  <c r="D11" i="8"/>
  <c r="E11" i="8"/>
  <c r="F11" i="8"/>
  <c r="G11" i="8"/>
  <c r="H11" i="8"/>
  <c r="G14" i="12"/>
  <c r="F14" i="12"/>
  <c r="E14" i="12"/>
  <c r="D14" i="12"/>
  <c r="C14" i="12"/>
  <c r="H14" i="12"/>
  <c r="H8" i="12"/>
  <c r="G8" i="12"/>
  <c r="F8" i="12"/>
  <c r="E8" i="12"/>
  <c r="D8" i="12"/>
  <c r="C8" i="12"/>
  <c r="B1" i="12"/>
  <c r="B1" i="13"/>
  <c r="B1" i="6"/>
  <c r="B1" i="5"/>
  <c r="B1" i="4"/>
  <c r="B1" i="3"/>
  <c r="B14" i="13" l="1" a="1"/>
  <c r="B14" i="13" s="1"/>
  <c r="B12" i="13" a="1"/>
  <c r="B12" i="13" s="1"/>
  <c r="B10" i="13" a="1"/>
  <c r="B10" i="13" s="1"/>
  <c r="B8" i="13" a="1"/>
  <c r="B8" i="13" s="1"/>
  <c r="B6" i="13" a="1"/>
  <c r="B6" i="13" s="1"/>
  <c r="B4" i="13" a="1"/>
  <c r="B4" i="13" s="1"/>
  <c r="B12" i="12" a="1"/>
  <c r="B12" i="12" s="1"/>
  <c r="B10" i="12" a="1"/>
  <c r="B10" i="12" s="1"/>
  <c r="B6" i="12" a="1"/>
  <c r="D6" i="12" s="1"/>
  <c r="B4" i="12" a="1"/>
  <c r="B4" i="12" s="1"/>
  <c r="B14" i="11" a="1"/>
  <c r="C14" i="11" s="1"/>
  <c r="B12" i="11" a="1"/>
  <c r="B12" i="11" s="1"/>
  <c r="B10" i="11" a="1"/>
  <c r="B10" i="11" s="1"/>
  <c r="B8" i="11" a="1"/>
  <c r="B8" i="11" s="1"/>
  <c r="B6" i="11" a="1"/>
  <c r="B6" i="11" s="1"/>
  <c r="B4" i="11" a="1"/>
  <c r="B4" i="11" s="1"/>
  <c r="B14" i="10" a="1"/>
  <c r="B14" i="10" s="1"/>
  <c r="B12" i="10" a="1"/>
  <c r="B12" i="10" s="1"/>
  <c r="B10" i="10" a="1"/>
  <c r="B10" i="10" s="1"/>
  <c r="B8" i="10" a="1"/>
  <c r="B8" i="10" s="1"/>
  <c r="B6" i="10" a="1"/>
  <c r="B6" i="10" s="1"/>
  <c r="B4" i="10" a="1"/>
  <c r="B4" i="10" s="1"/>
  <c r="B14" i="9" a="1"/>
  <c r="B14" i="9" s="1"/>
  <c r="B12" i="9" a="1"/>
  <c r="B12" i="9" s="1"/>
  <c r="B10" i="9" a="1"/>
  <c r="B10" i="9" s="1"/>
  <c r="B8" i="9" a="1"/>
  <c r="B8" i="9" s="1"/>
  <c r="B6" i="9" a="1"/>
  <c r="B6" i="9" s="1"/>
  <c r="B4" i="9" a="1"/>
  <c r="B4" i="9" s="1"/>
  <c r="B19" i="8" a="1"/>
  <c r="B19" i="8" s="1"/>
  <c r="B17" i="8" a="1"/>
  <c r="B17" i="8" s="1"/>
  <c r="B15" i="8" a="1"/>
  <c r="B15" i="8" s="1"/>
  <c r="B7" i="8" a="1"/>
  <c r="B7" i="8" s="1"/>
  <c r="B14" i="7" a="1"/>
  <c r="B14" i="7" s="1"/>
  <c r="B12" i="7" a="1"/>
  <c r="B12" i="7" s="1"/>
  <c r="B10" i="7" a="1"/>
  <c r="B10" i="7" s="1"/>
  <c r="B8" i="7" a="1"/>
  <c r="B8" i="7" s="1"/>
  <c r="B6" i="7" a="1"/>
  <c r="B6" i="7" s="1"/>
  <c r="B4" i="7" a="1"/>
  <c r="B4" i="7" s="1"/>
  <c r="B14" i="6" a="1"/>
  <c r="B14" i="6" s="1"/>
  <c r="B12" i="6" a="1"/>
  <c r="B12" i="6" s="1"/>
  <c r="B10" i="6" a="1"/>
  <c r="B10" i="6" s="1"/>
  <c r="B8" i="6" a="1"/>
  <c r="B8" i="6" s="1"/>
  <c r="B6" i="6" a="1"/>
  <c r="B6" i="6" s="1"/>
  <c r="B4" i="6" a="1"/>
  <c r="B4" i="6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2" i="4" a="1"/>
  <c r="B12" i="4" s="1"/>
  <c r="B10" i="4" a="1"/>
  <c r="B10" i="4" s="1"/>
  <c r="B8" i="4" a="1"/>
  <c r="B8" i="4" s="1"/>
  <c r="B6" i="4" a="1"/>
  <c r="B6" i="4" s="1"/>
  <c r="B4" i="4" a="1"/>
  <c r="C4" i="4" s="1"/>
  <c r="C3" i="4" s="1"/>
  <c r="B14" i="3" a="1"/>
  <c r="B14" i="3" s="1"/>
  <c r="B12" i="3" a="1"/>
  <c r="B12" i="3" s="1"/>
  <c r="B10" i="3" a="1"/>
  <c r="B10" i="3" s="1"/>
  <c r="B8" i="3" a="1"/>
  <c r="B8" i="3" s="1"/>
  <c r="B6" i="3" a="1"/>
  <c r="B6" i="3" s="1"/>
  <c r="B4" i="3" a="1"/>
  <c r="B4" i="3" s="1"/>
  <c r="B16" i="2" a="1"/>
  <c r="B16" i="2" s="1"/>
  <c r="B14" i="2" a="1"/>
  <c r="B14" i="2" s="1"/>
  <c r="B12" i="2" a="1"/>
  <c r="B12" i="2" s="1"/>
  <c r="B10" i="2" a="1"/>
  <c r="B10" i="2" s="1"/>
  <c r="B8" i="2" a="1"/>
  <c r="F8" i="2" s="1"/>
  <c r="B6" i="2" a="1"/>
  <c r="F6" i="2" s="1"/>
  <c r="F5" i="2" s="1"/>
  <c r="G14" i="13" l="1"/>
  <c r="H14" i="13"/>
  <c r="F14" i="13"/>
  <c r="E14" i="13"/>
  <c r="D14" i="13"/>
  <c r="C14" i="13"/>
  <c r="G12" i="13"/>
  <c r="F12" i="13"/>
  <c r="H12" i="13"/>
  <c r="E12" i="13"/>
  <c r="D12" i="13"/>
  <c r="C12" i="13"/>
  <c r="H10" i="13"/>
  <c r="G10" i="13"/>
  <c r="F10" i="13"/>
  <c r="E10" i="13"/>
  <c r="D10" i="13"/>
  <c r="C10" i="13"/>
  <c r="H8" i="13"/>
  <c r="G8" i="13"/>
  <c r="F8" i="13"/>
  <c r="E8" i="13"/>
  <c r="D8" i="13"/>
  <c r="C8" i="13"/>
  <c r="G6" i="13"/>
  <c r="H6" i="13"/>
  <c r="F6" i="13"/>
  <c r="E6" i="13"/>
  <c r="D6" i="13"/>
  <c r="C6" i="13"/>
  <c r="G4" i="13"/>
  <c r="G3" i="13" s="1"/>
  <c r="H4" i="13"/>
  <c r="H3" i="13" s="1"/>
  <c r="F4" i="13"/>
  <c r="F3" i="13" s="1"/>
  <c r="E4" i="13"/>
  <c r="E3" i="13" s="1"/>
  <c r="D4" i="13"/>
  <c r="D3" i="13" s="1"/>
  <c r="C4" i="13"/>
  <c r="C3" i="13" s="1"/>
  <c r="G12" i="12"/>
  <c r="H12" i="12"/>
  <c r="F12" i="12"/>
  <c r="E12" i="12"/>
  <c r="D12" i="12"/>
  <c r="C12" i="12"/>
  <c r="H10" i="12"/>
  <c r="G10" i="12"/>
  <c r="F10" i="12"/>
  <c r="E10" i="12"/>
  <c r="D10" i="12"/>
  <c r="C10" i="12"/>
  <c r="B6" i="12"/>
  <c r="H6" i="12"/>
  <c r="G6" i="12"/>
  <c r="C6" i="12"/>
  <c r="F6" i="12"/>
  <c r="E6" i="12"/>
  <c r="G4" i="12"/>
  <c r="G3" i="12" s="1"/>
  <c r="F4" i="12"/>
  <c r="F3" i="12" s="1"/>
  <c r="H4" i="12"/>
  <c r="H3" i="12" s="1"/>
  <c r="E4" i="12"/>
  <c r="E3" i="12" s="1"/>
  <c r="C4" i="12"/>
  <c r="C3" i="12" s="1"/>
  <c r="D4" i="12"/>
  <c r="D3" i="12" s="1"/>
  <c r="H14" i="11"/>
  <c r="G14" i="11"/>
  <c r="F14" i="11"/>
  <c r="E14" i="11"/>
  <c r="B14" i="11"/>
  <c r="D14" i="11"/>
  <c r="H12" i="11"/>
  <c r="G12" i="11"/>
  <c r="F12" i="11"/>
  <c r="E12" i="11"/>
  <c r="D12" i="11"/>
  <c r="C12" i="11"/>
  <c r="H10" i="11"/>
  <c r="G10" i="11"/>
  <c r="F10" i="11"/>
  <c r="E10" i="11"/>
  <c r="D10" i="11"/>
  <c r="C10" i="11"/>
  <c r="G8" i="11"/>
  <c r="H8" i="11"/>
  <c r="F8" i="11"/>
  <c r="D8" i="11"/>
  <c r="E8" i="11"/>
  <c r="C8" i="11"/>
  <c r="G6" i="11"/>
  <c r="H6" i="11"/>
  <c r="F6" i="11"/>
  <c r="E6" i="11"/>
  <c r="D6" i="11"/>
  <c r="C6" i="11"/>
  <c r="G4" i="11"/>
  <c r="G3" i="11" s="1"/>
  <c r="H4" i="11"/>
  <c r="H3" i="11" s="1"/>
  <c r="F4" i="11"/>
  <c r="F3" i="11" s="1"/>
  <c r="E4" i="11"/>
  <c r="E3" i="11" s="1"/>
  <c r="D4" i="11"/>
  <c r="D3" i="11" s="1"/>
  <c r="C4" i="11"/>
  <c r="C3" i="11" s="1"/>
  <c r="G14" i="10"/>
  <c r="H14" i="10"/>
  <c r="F14" i="10"/>
  <c r="E14" i="10"/>
  <c r="D14" i="10"/>
  <c r="C14" i="10"/>
  <c r="H12" i="10"/>
  <c r="G12" i="10"/>
  <c r="F12" i="10"/>
  <c r="E12" i="10"/>
  <c r="D12" i="10"/>
  <c r="C12" i="10"/>
  <c r="G10" i="10"/>
  <c r="H10" i="10"/>
  <c r="F10" i="10"/>
  <c r="E10" i="10"/>
  <c r="D10" i="10"/>
  <c r="C10" i="10"/>
  <c r="H8" i="10"/>
  <c r="G8" i="10"/>
  <c r="F8" i="10"/>
  <c r="E8" i="10"/>
  <c r="D8" i="10"/>
  <c r="C8" i="10"/>
  <c r="H6" i="10"/>
  <c r="G6" i="10"/>
  <c r="F6" i="10"/>
  <c r="E6" i="10"/>
  <c r="D6" i="10"/>
  <c r="C6" i="10"/>
  <c r="G4" i="10"/>
  <c r="G3" i="10" s="1"/>
  <c r="F4" i="10"/>
  <c r="F3" i="10" s="1"/>
  <c r="E4" i="10"/>
  <c r="E3" i="10" s="1"/>
  <c r="D4" i="10"/>
  <c r="D3" i="10" s="1"/>
  <c r="H4" i="10"/>
  <c r="H3" i="10" s="1"/>
  <c r="C4" i="10"/>
  <c r="C3" i="10" s="1"/>
  <c r="G14" i="9"/>
  <c r="H14" i="9"/>
  <c r="F14" i="9"/>
  <c r="E14" i="9"/>
  <c r="D14" i="9"/>
  <c r="C14" i="9"/>
  <c r="G12" i="9"/>
  <c r="H12" i="9"/>
  <c r="F12" i="9"/>
  <c r="D12" i="9"/>
  <c r="C12" i="9"/>
  <c r="E12" i="9"/>
  <c r="H10" i="9"/>
  <c r="G10" i="9"/>
  <c r="F10" i="9"/>
  <c r="E10" i="9"/>
  <c r="D10" i="9"/>
  <c r="C10" i="9"/>
  <c r="G8" i="9"/>
  <c r="H8" i="9"/>
  <c r="F8" i="9"/>
  <c r="E8" i="9"/>
  <c r="D8" i="9"/>
  <c r="C8" i="9"/>
  <c r="G6" i="9"/>
  <c r="H6" i="9"/>
  <c r="F6" i="9"/>
  <c r="E6" i="9"/>
  <c r="D6" i="9"/>
  <c r="C6" i="9"/>
  <c r="H4" i="9"/>
  <c r="H3" i="9" s="1"/>
  <c r="G4" i="9"/>
  <c r="G3" i="9" s="1"/>
  <c r="F4" i="9"/>
  <c r="F3" i="9" s="1"/>
  <c r="E4" i="9"/>
  <c r="E3" i="9" s="1"/>
  <c r="D4" i="9"/>
  <c r="D3" i="9" s="1"/>
  <c r="C4" i="9"/>
  <c r="C3" i="9" s="1"/>
  <c r="G19" i="8"/>
  <c r="H19" i="8"/>
  <c r="F19" i="8"/>
  <c r="E19" i="8"/>
  <c r="D19" i="8"/>
  <c r="C19" i="8"/>
  <c r="G17" i="8"/>
  <c r="H17" i="8"/>
  <c r="F17" i="8"/>
  <c r="E17" i="8"/>
  <c r="D17" i="8"/>
  <c r="C17" i="8"/>
  <c r="H15" i="8"/>
  <c r="G15" i="8"/>
  <c r="F15" i="8"/>
  <c r="E15" i="8"/>
  <c r="D15" i="8"/>
  <c r="C15" i="8"/>
  <c r="G7" i="8"/>
  <c r="G6" i="8" s="1"/>
  <c r="H7" i="8"/>
  <c r="H6" i="8" s="1"/>
  <c r="F7" i="8"/>
  <c r="F6" i="8" s="1"/>
  <c r="E7" i="8"/>
  <c r="E6" i="8" s="1"/>
  <c r="D7" i="8"/>
  <c r="D6" i="8" s="1"/>
  <c r="C7" i="8"/>
  <c r="C6" i="8" s="1"/>
  <c r="G14" i="7"/>
  <c r="H14" i="7"/>
  <c r="F14" i="7"/>
  <c r="E14" i="7"/>
  <c r="D14" i="7"/>
  <c r="C14" i="7"/>
  <c r="H12" i="7"/>
  <c r="G12" i="7"/>
  <c r="F12" i="7"/>
  <c r="E12" i="7"/>
  <c r="D12" i="7"/>
  <c r="C12" i="7"/>
  <c r="G10" i="7"/>
  <c r="H10" i="7"/>
  <c r="F10" i="7"/>
  <c r="E10" i="7"/>
  <c r="D10" i="7"/>
  <c r="C10" i="7"/>
  <c r="G8" i="7"/>
  <c r="H8" i="7"/>
  <c r="F8" i="7"/>
  <c r="E8" i="7"/>
  <c r="D8" i="7"/>
  <c r="C8" i="7"/>
  <c r="G6" i="7"/>
  <c r="H6" i="7"/>
  <c r="F6" i="7"/>
  <c r="E6" i="7"/>
  <c r="D6" i="7"/>
  <c r="C6" i="7"/>
  <c r="G4" i="7"/>
  <c r="G3" i="7" s="1"/>
  <c r="H4" i="7"/>
  <c r="H3" i="7" s="1"/>
  <c r="F4" i="7"/>
  <c r="F3" i="7" s="1"/>
  <c r="E4" i="7"/>
  <c r="E3" i="7" s="1"/>
  <c r="D4" i="7"/>
  <c r="D3" i="7" s="1"/>
  <c r="C4" i="7"/>
  <c r="C3" i="7" s="1"/>
  <c r="G14" i="6"/>
  <c r="H14" i="6"/>
  <c r="F14" i="6"/>
  <c r="E14" i="6"/>
  <c r="D14" i="6"/>
  <c r="C14" i="6"/>
  <c r="G12" i="6"/>
  <c r="H12" i="6"/>
  <c r="F12" i="6"/>
  <c r="E12" i="6"/>
  <c r="D12" i="6"/>
  <c r="C12" i="6"/>
  <c r="H10" i="6"/>
  <c r="G10" i="6"/>
  <c r="E10" i="6"/>
  <c r="D10" i="6"/>
  <c r="C10" i="6"/>
  <c r="F10" i="6"/>
  <c r="H8" i="6"/>
  <c r="G8" i="6"/>
  <c r="E8" i="6"/>
  <c r="D8" i="6"/>
  <c r="C8" i="6"/>
  <c r="F8" i="6"/>
  <c r="G6" i="6"/>
  <c r="H6" i="6"/>
  <c r="F6" i="6"/>
  <c r="E6" i="6"/>
  <c r="D6" i="6"/>
  <c r="C6" i="6"/>
  <c r="G4" i="6"/>
  <c r="G3" i="6" s="1"/>
  <c r="H4" i="6"/>
  <c r="H3" i="6" s="1"/>
  <c r="F4" i="6"/>
  <c r="F3" i="6" s="1"/>
  <c r="E4" i="6"/>
  <c r="E3" i="6" s="1"/>
  <c r="D4" i="6"/>
  <c r="D3" i="6" s="1"/>
  <c r="C4" i="6"/>
  <c r="C3" i="6" s="1"/>
  <c r="H14" i="5"/>
  <c r="F14" i="5"/>
  <c r="E14" i="5"/>
  <c r="G14" i="5"/>
  <c r="D14" i="5"/>
  <c r="C14" i="5"/>
  <c r="H12" i="5"/>
  <c r="G12" i="5"/>
  <c r="F12" i="5"/>
  <c r="E12" i="5"/>
  <c r="D12" i="5"/>
  <c r="C12" i="5"/>
  <c r="G10" i="5"/>
  <c r="H10" i="5"/>
  <c r="F10" i="5"/>
  <c r="E10" i="5"/>
  <c r="D10" i="5"/>
  <c r="C10" i="5"/>
  <c r="G8" i="5"/>
  <c r="H8" i="5"/>
  <c r="F8" i="5"/>
  <c r="E8" i="5"/>
  <c r="D8" i="5"/>
  <c r="C8" i="5"/>
  <c r="G6" i="5"/>
  <c r="H6" i="5"/>
  <c r="F6" i="5"/>
  <c r="E6" i="5"/>
  <c r="D6" i="5"/>
  <c r="C6" i="5"/>
  <c r="G4" i="5"/>
  <c r="G3" i="5" s="1"/>
  <c r="H4" i="5"/>
  <c r="H3" i="5" s="1"/>
  <c r="F4" i="5"/>
  <c r="F3" i="5" s="1"/>
  <c r="E4" i="5"/>
  <c r="E3" i="5" s="1"/>
  <c r="D4" i="5"/>
  <c r="D3" i="5" s="1"/>
  <c r="C4" i="5"/>
  <c r="C3" i="5" s="1"/>
  <c r="G14" i="4"/>
  <c r="H14" i="4"/>
  <c r="F14" i="4"/>
  <c r="E14" i="4"/>
  <c r="D14" i="4"/>
  <c r="C14" i="4"/>
  <c r="G12" i="4"/>
  <c r="F12" i="4"/>
  <c r="E12" i="4"/>
  <c r="D12" i="4"/>
  <c r="H12" i="4"/>
  <c r="C12" i="4"/>
  <c r="G10" i="4"/>
  <c r="H10" i="4"/>
  <c r="F10" i="4"/>
  <c r="E10" i="4"/>
  <c r="D10" i="4"/>
  <c r="C10" i="4"/>
  <c r="H8" i="4"/>
  <c r="F8" i="4"/>
  <c r="E8" i="4"/>
  <c r="D8" i="4"/>
  <c r="C8" i="4"/>
  <c r="G8" i="4"/>
  <c r="H6" i="4"/>
  <c r="G6" i="4"/>
  <c r="F6" i="4"/>
  <c r="E6" i="4"/>
  <c r="D6" i="4"/>
  <c r="C6" i="4"/>
  <c r="H4" i="4"/>
  <c r="H3" i="4" s="1"/>
  <c r="G4" i="4"/>
  <c r="G3" i="4" s="1"/>
  <c r="F4" i="4"/>
  <c r="F3" i="4" s="1"/>
  <c r="B4" i="4"/>
  <c r="E4" i="4"/>
  <c r="E3" i="4" s="1"/>
  <c r="D4" i="4"/>
  <c r="D3" i="4" s="1"/>
  <c r="H14" i="3"/>
  <c r="G14" i="3"/>
  <c r="F14" i="3"/>
  <c r="E14" i="3"/>
  <c r="D14" i="3"/>
  <c r="C14" i="3"/>
  <c r="G12" i="3"/>
  <c r="F12" i="3"/>
  <c r="E12" i="3"/>
  <c r="D12" i="3"/>
  <c r="H12" i="3"/>
  <c r="C12" i="3"/>
  <c r="F10" i="3"/>
  <c r="E10" i="3"/>
  <c r="D10" i="3"/>
  <c r="G10" i="3"/>
  <c r="C10" i="3"/>
  <c r="H10" i="3"/>
  <c r="G8" i="3"/>
  <c r="D8" i="3"/>
  <c r="H8" i="3"/>
  <c r="F8" i="3"/>
  <c r="E8" i="3"/>
  <c r="C8" i="3"/>
  <c r="D6" i="3"/>
  <c r="H6" i="3"/>
  <c r="G6" i="3"/>
  <c r="C6" i="3"/>
  <c r="F6" i="3"/>
  <c r="E6" i="3"/>
  <c r="G4" i="3"/>
  <c r="G3" i="3" s="1"/>
  <c r="H4" i="3"/>
  <c r="H3" i="3" s="1"/>
  <c r="F4" i="3"/>
  <c r="F3" i="3" s="1"/>
  <c r="E4" i="3"/>
  <c r="E3" i="3" s="1"/>
  <c r="D4" i="3"/>
  <c r="D3" i="3" s="1"/>
  <c r="C4" i="3"/>
  <c r="C3" i="3" s="1"/>
  <c r="G16" i="2"/>
  <c r="F16" i="2"/>
  <c r="H16" i="2"/>
  <c r="E16" i="2"/>
  <c r="D16" i="2"/>
  <c r="C16" i="2"/>
  <c r="G14" i="2"/>
  <c r="H14" i="2"/>
  <c r="F14" i="2"/>
  <c r="E14" i="2"/>
  <c r="D14" i="2"/>
  <c r="C14" i="2"/>
  <c r="G12" i="2"/>
  <c r="D12" i="2"/>
  <c r="H12" i="2"/>
  <c r="F12" i="2"/>
  <c r="E12" i="2"/>
  <c r="C12" i="2"/>
  <c r="H10" i="2"/>
  <c r="E10" i="2"/>
  <c r="G10" i="2"/>
  <c r="F10" i="2"/>
  <c r="D10" i="2"/>
  <c r="C10" i="2"/>
  <c r="H8" i="2"/>
  <c r="D8" i="2"/>
  <c r="C8" i="2"/>
  <c r="B8" i="2"/>
  <c r="G8" i="2"/>
  <c r="E8" i="2"/>
  <c r="E6" i="2"/>
  <c r="E5" i="2" s="1"/>
  <c r="B6" i="2"/>
  <c r="H6" i="2"/>
  <c r="H5" i="2" s="1"/>
  <c r="G6" i="2"/>
  <c r="G5" i="2" s="1"/>
  <c r="D6" i="2"/>
  <c r="D5" i="2" s="1"/>
  <c r="C6" i="2"/>
  <c r="C5" i="2" s="1"/>
  <c r="B3" i="13" l="1"/>
  <c r="B3" i="12"/>
  <c r="B3" i="11"/>
  <c r="B3" i="10"/>
  <c r="B3" i="9"/>
  <c r="B6" i="8"/>
  <c r="B3" i="7"/>
  <c r="B3" i="6"/>
  <c r="B3" i="5"/>
  <c r="B3" i="4"/>
  <c r="B3" i="3"/>
  <c r="B5" i="2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8" authorId="0" shapeId="0" xr:uid="{B7086965-27DB-194A-B987-FF3DE937908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<sst xmlns="http://schemas.openxmlformats.org/spreadsheetml/2006/main" count="47" uniqueCount="47">
  <si>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</si>
  <si>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</si>
  <si>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</si>
  <si>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</si>
  <si>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</si>
  <si>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</si>
  <si>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</si>
  <si>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</si>
  <si>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</si>
  <si>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</si>
  <si>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</si>
  <si>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</si>
  <si>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</si>
  <si>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</si>
  <si>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M</t>
  </si>
  <si>
    <t>Birthday Party</t>
  </si>
  <si>
    <t>Start the calendar on either a Sunday or a Monday by selecting S or M in the Week Start cell, E2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</si>
  <si>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</si>
  <si>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</si>
  <si>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</si>
  <si>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</si>
  <si>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</si>
  <si>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</si>
  <si>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</si>
  <si>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</si>
  <si>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</si>
  <si>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</si>
  <si>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</si>
  <si>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</si>
  <si>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</si>
  <si>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</si>
  <si>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</si>
  <si>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</si>
  <si>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</si>
  <si>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</si>
  <si>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</si>
  <si>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</si>
  <si>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</si>
  <si>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K3</t>
  </si>
  <si>
    <t>K1A</t>
  </si>
  <si>
    <t>K1B</t>
  </si>
  <si>
    <t>K2A</t>
  </si>
  <si>
    <t>K2B</t>
  </si>
  <si>
    <t xml:space="preserve">Big R smal r.      Rabbit, Rain     </t>
  </si>
  <si>
    <t>K1C</t>
  </si>
  <si>
    <t>`</t>
  </si>
  <si>
    <t>K, K2 &amp; K3  HAPPY PHONICS TEACHING PLAN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</si>
</sst>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2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  <font>
      <b/>
      <sz val="22"/>
      <color theme="2"/>
      <name val="Trebuchet MS (Headings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rgb="FF595959"/>
      <name val="Trebuchet MS (Body)"/>
    </font>
    <font>
      <b/>
      <sz val="20"/>
      <color rgb="FF595959"/>
      <name val="Trebuchet MS"/>
      <family val="2"/>
      <scheme val="minor"/>
    </font>
    <font>
      <b/>
      <sz val="18"/>
      <color theme="1"/>
      <name val="Trebuchet MS"/>
      <family val="2"/>
      <scheme val="minor"/>
    </font>
    <font>
      <b/>
      <sz val="20"/>
      <color theme="1" tint="0.34998626667073579"/>
      <name val="Trebuchet MS"/>
      <family val="2"/>
      <scheme val="minor"/>
    </font>
    <font>
      <b/>
      <sz val="18"/>
      <color theme="1" tint="0.34998626667073579"/>
      <name val="Trebuchet MS"/>
      <family val="2"/>
      <scheme val="minor"/>
    </font>
    <font>
      <b/>
      <sz val="18"/>
      <color theme="0"/>
      <name val="Trebuchet MS"/>
      <family val="2"/>
      <scheme val="minor"/>
    </font>
    <font>
      <b/>
      <sz val="12"/>
      <color theme="2"/>
      <name val="Trebuchet MS"/>
      <family val="2"/>
      <scheme val="minor"/>
    </font>
    <font>
      <b/>
      <sz val="14"/>
      <color theme="1" tint="0.34998626667073579"/>
      <name val="Trebuchet MS"/>
      <family val="2"/>
      <scheme val="minor"/>
    </font>
    <font>
      <b/>
      <sz val="14"/>
      <color theme="1"/>
      <name val="Trebuchet MS"/>
      <family val="2"/>
      <scheme val="minor"/>
    </font>
    <font>
      <b/>
      <sz val="16"/>
      <color theme="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538F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37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 applyBorder="1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5" fillId="0" borderId="0" xfId="10">
      <alignment horizontal="left" vertical="top"/>
    </xf>
    <xf numFmtId="0" fontId="0" fillId="0" borderId="0" xfId="0">
      <alignment horizontal="left" vertical="top" wrapText="1" indent="1"/>
    </xf>
    <xf numFmtId="164" fontId="1" fillId="0" borderId="1" xfId="4">
      <alignment horizontal="left" indent="1"/>
    </xf>
    <xf numFmtId="0" fontId="5" fillId="0" borderId="1" xfId="11">
      <alignment horizontal="left" vertical="top" wrapText="1" indent="1"/>
    </xf>
    <xf numFmtId="0" fontId="0" fillId="2" borderId="0" xfId="0" applyFill="1">
      <alignment horizontal="left" vertical="top" wrapText="1" indent="1"/>
    </xf>
    <xf numFmtId="0" fontId="7" fillId="2" borderId="0" xfId="7" applyFill="1">
      <alignment horizontal="left"/>
    </xf>
    <xf numFmtId="0" fontId="9" fillId="2" borderId="0" xfId="7" applyFont="1" applyFill="1">
      <alignment horizontal="left"/>
    </xf>
    <xf numFmtId="0" fontId="0" fillId="3" borderId="0" xfId="0" applyFill="1">
      <alignment horizontal="left" vertical="top" wrapText="1" indent="1"/>
    </xf>
    <xf numFmtId="0" fontId="0" fillId="4" borderId="0" xfId="0" applyFill="1">
      <alignment horizontal="left" vertical="top" wrapText="1" indent="1"/>
    </xf>
    <xf numFmtId="0" fontId="0" fillId="5" borderId="0" xfId="0" applyFill="1">
      <alignment horizontal="left" vertical="top" wrapText="1" indent="1"/>
    </xf>
    <xf numFmtId="0" fontId="0" fillId="6" borderId="0" xfId="0" applyFill="1">
      <alignment horizontal="left" vertical="top" wrapText="1" indent="1"/>
    </xf>
    <xf numFmtId="164" fontId="1" fillId="0" borderId="1" xfId="4" applyFill="1" applyBorder="1">
      <alignment horizontal="left" indent="1"/>
    </xf>
    <xf numFmtId="0" fontId="0" fillId="0" borderId="1" xfId="11" applyFont="1">
      <alignment horizontal="left" vertical="top" wrapText="1" indent="1"/>
    </xf>
    <xf numFmtId="0" fontId="0" fillId="7" borderId="0" xfId="0" applyFill="1">
      <alignment horizontal="left" vertical="top" wrapText="1" indent="1"/>
    </xf>
    <xf numFmtId="0" fontId="0" fillId="8" borderId="0" xfId="0" applyFill="1">
      <alignment horizontal="left" vertical="top" wrapText="1" inden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164" fontId="14" fillId="0" borderId="1" xfId="4" applyFont="1" applyBorder="1">
      <alignment horizontal="left" indent="1"/>
    </xf>
    <xf numFmtId="0" fontId="15" fillId="0" borderId="0" xfId="0" applyFont="1">
      <alignment horizontal="left" vertical="top" wrapText="1" indent="1"/>
    </xf>
    <xf numFmtId="0" fontId="16" fillId="0" borderId="1" xfId="11" applyFont="1">
      <alignment horizontal="left" vertical="top" wrapText="1" indent="1"/>
    </xf>
    <xf numFmtId="0" fontId="17" fillId="0" borderId="1" xfId="11" applyFont="1" applyFill="1" applyAlignment="1">
      <alignment horizontal="center" vertical="top" wrapText="1"/>
    </xf>
    <xf numFmtId="0" fontId="18" fillId="3" borderId="1" xfId="11" applyFont="1" applyFill="1" applyAlignment="1">
      <alignment horizontal="center" vertical="top" wrapText="1"/>
    </xf>
    <xf numFmtId="0" fontId="19" fillId="0" borderId="0" xfId="0" applyFont="1">
      <alignment horizontal="left" vertical="top" wrapText="1" indent="1"/>
    </xf>
    <xf numFmtId="164" fontId="20" fillId="0" borderId="1" xfId="4" applyFont="1" applyBorder="1">
      <alignment horizontal="left" indent="1"/>
    </xf>
    <xf numFmtId="164" fontId="21" fillId="0" borderId="1" xfId="4" applyFont="1" applyBorder="1">
      <alignment horizontal="left" indent="1"/>
    </xf>
    <xf numFmtId="0" fontId="21" fillId="0" borderId="0" xfId="2" applyFont="1">
      <alignment vertical="top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153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12700</xdr:rowOff>
    </xdr:from>
    <xdr:to>
      <xdr:col>3</xdr:col>
      <xdr:colOff>1295400</xdr:colOff>
      <xdr:row>9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08FCB3-8763-F245-9C04-83533C198DC1}"/>
            </a:ext>
          </a:extLst>
        </xdr:cNvPr>
        <xdr:cNvSpPr txBox="1"/>
      </xdr:nvSpPr>
      <xdr:spPr>
        <a:xfrm>
          <a:off x="2324100" y="2032000"/>
          <a:ext cx="1295400" cy="74930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bg1"/>
              </a:solidFill>
            </a:rPr>
            <a:t>Big R small r</a:t>
          </a:r>
        </a:p>
        <a:p>
          <a:r>
            <a:rPr lang="en-GB" sz="1200">
              <a:solidFill>
                <a:schemeClr val="bg1"/>
              </a:solidFill>
            </a:rPr>
            <a:t>Rabit, robot, red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1295400</xdr:colOff>
      <xdr:row>8</xdr:row>
      <xdr:rowOff>12700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BD94C7A-2BED-0E4A-9D89-70CD1E37A4BE}"/>
            </a:ext>
          </a:extLst>
        </xdr:cNvPr>
        <xdr:cNvSpPr txBox="1"/>
      </xdr:nvSpPr>
      <xdr:spPr>
        <a:xfrm>
          <a:off x="2324100" y="2019300"/>
          <a:ext cx="1295400" cy="469900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bg1"/>
              </a:solidFill>
            </a:rPr>
            <a:t>Big R small r</a:t>
          </a:r>
        </a:p>
        <a:p>
          <a:r>
            <a:rPr lang="en-GB" sz="1200">
              <a:solidFill>
                <a:schemeClr val="bg1"/>
              </a:solidFill>
            </a:rPr>
            <a:t>Rabit, robot, red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12700</xdr:colOff>
      <xdr:row>8</xdr:row>
      <xdr:rowOff>12700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FD7DD1F-697B-7C40-9605-ED6AB7411BDE}"/>
            </a:ext>
          </a:extLst>
        </xdr:cNvPr>
        <xdr:cNvSpPr txBox="1"/>
      </xdr:nvSpPr>
      <xdr:spPr>
        <a:xfrm>
          <a:off x="3644900" y="2019300"/>
          <a:ext cx="1295400" cy="7620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bg1"/>
              </a:solidFill>
            </a:rPr>
            <a:t>Big R small r</a:t>
          </a:r>
        </a:p>
        <a:p>
          <a:r>
            <a:rPr lang="en-GB" sz="1200">
              <a:solidFill>
                <a:schemeClr val="bg1"/>
              </a:solidFill>
            </a:rPr>
            <a:t>Rain,</a:t>
          </a:r>
          <a:r>
            <a:rPr lang="en-GB" sz="1200" baseline="0">
              <a:solidFill>
                <a:schemeClr val="bg1"/>
              </a:solidFill>
            </a:rPr>
            <a:t> Rabbit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12700</xdr:colOff>
      <xdr:row>9</xdr:row>
      <xdr:rowOff>12700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6D1C66E-F67E-EB4A-8FE8-1DC1D6515A2A}"/>
            </a:ext>
          </a:extLst>
        </xdr:cNvPr>
        <xdr:cNvSpPr txBox="1"/>
      </xdr:nvSpPr>
      <xdr:spPr>
        <a:xfrm>
          <a:off x="3644900" y="2768600"/>
          <a:ext cx="1295400" cy="76200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OP word</a:t>
          </a:r>
          <a:r>
            <a:rPr lang="en-GB" sz="1200" u="sng" baseline="0">
              <a:solidFill>
                <a:schemeClr val="bg1"/>
              </a:solidFill>
            </a:rPr>
            <a:t> family</a:t>
          </a:r>
        </a:p>
        <a:p>
          <a:endParaRPr lang="en-GB" sz="1200" baseline="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top, hop, mop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12700</xdr:colOff>
      <xdr:row>8</xdr:row>
      <xdr:rowOff>12700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873B492-EA75-AE41-B70B-92741ADB1A44}"/>
            </a:ext>
          </a:extLst>
        </xdr:cNvPr>
        <xdr:cNvSpPr txBox="1"/>
      </xdr:nvSpPr>
      <xdr:spPr>
        <a:xfrm>
          <a:off x="4927600" y="2019300"/>
          <a:ext cx="1066800" cy="762000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bg1"/>
              </a:solidFill>
            </a:rPr>
            <a:t>Big R small r</a:t>
          </a:r>
        </a:p>
        <a:p>
          <a:r>
            <a:rPr lang="en-GB" sz="1200">
              <a:solidFill>
                <a:schemeClr val="bg1"/>
              </a:solidFill>
            </a:rPr>
            <a:t>Rain,</a:t>
          </a:r>
          <a:r>
            <a:rPr lang="en-GB" sz="1200" baseline="0">
              <a:solidFill>
                <a:schemeClr val="bg1"/>
              </a:solidFill>
            </a:rPr>
            <a:t> Rabbit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12700</xdr:colOff>
      <xdr:row>9</xdr:row>
      <xdr:rowOff>12700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561E78B-30C8-124D-A1EF-FD091A829219}"/>
            </a:ext>
          </a:extLst>
        </xdr:cNvPr>
        <xdr:cNvSpPr txBox="1"/>
      </xdr:nvSpPr>
      <xdr:spPr>
        <a:xfrm>
          <a:off x="4927600" y="2768600"/>
          <a:ext cx="1168400" cy="762000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bg1"/>
              </a:solidFill>
            </a:rPr>
            <a:t>Big R small r</a:t>
          </a:r>
        </a:p>
        <a:p>
          <a:r>
            <a:rPr lang="en-GB" sz="1200">
              <a:solidFill>
                <a:schemeClr val="bg1"/>
              </a:solidFill>
            </a:rPr>
            <a:t>Rain,</a:t>
          </a:r>
          <a:r>
            <a:rPr lang="en-GB" sz="1200" baseline="0">
              <a:solidFill>
                <a:schemeClr val="bg1"/>
              </a:solidFill>
            </a:rPr>
            <a:t> Rabbit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12</xdr:row>
      <xdr:rowOff>981363</xdr:rowOff>
    </xdr:from>
    <xdr:to>
      <xdr:col>2</xdr:col>
      <xdr:colOff>0</xdr:colOff>
      <xdr:row>13</xdr:row>
      <xdr:rowOff>1106438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D530D31-5B95-0D44-A354-59B76B8EEF5E}"/>
            </a:ext>
          </a:extLst>
        </xdr:cNvPr>
        <xdr:cNvSpPr txBox="1"/>
      </xdr:nvSpPr>
      <xdr:spPr>
        <a:xfrm>
          <a:off x="211667" y="6292272"/>
          <a:ext cx="1058333" cy="110643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smll s</a:t>
          </a:r>
        </a:p>
        <a:p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Star,</a:t>
          </a:r>
          <a:r>
            <a:rPr lang="en-GB" sz="1200" baseline="0">
              <a:solidFill>
                <a:schemeClr val="bg1"/>
              </a:solidFill>
            </a:rPr>
            <a:t> Sofa, Scarf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12</xdr:row>
      <xdr:rowOff>221287</xdr:rowOff>
    </xdr:from>
    <xdr:to>
      <xdr:col>2</xdr:col>
      <xdr:colOff>0</xdr:colOff>
      <xdr:row>12</xdr:row>
      <xdr:rowOff>971742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A8C7C73-E593-3342-ACCA-8C3511EF38DE}"/>
            </a:ext>
          </a:extLst>
        </xdr:cNvPr>
        <xdr:cNvSpPr txBox="1"/>
      </xdr:nvSpPr>
      <xdr:spPr>
        <a:xfrm>
          <a:off x="211667" y="5532196"/>
          <a:ext cx="1058333" cy="750455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smll s</a:t>
          </a:r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Star,</a:t>
          </a:r>
          <a:r>
            <a:rPr lang="en-GB" sz="1200" baseline="0">
              <a:solidFill>
                <a:schemeClr val="bg1"/>
              </a:solidFill>
            </a:rPr>
            <a:t> Sofa, Scarf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192424</xdr:rowOff>
    </xdr:from>
    <xdr:to>
      <xdr:col>2</xdr:col>
      <xdr:colOff>0</xdr:colOff>
      <xdr:row>12</xdr:row>
      <xdr:rowOff>233987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A727D13-35FF-F146-B220-7D80A58DF82F}"/>
            </a:ext>
          </a:extLst>
        </xdr:cNvPr>
        <xdr:cNvSpPr txBox="1"/>
      </xdr:nvSpPr>
      <xdr:spPr>
        <a:xfrm>
          <a:off x="211667" y="4781742"/>
          <a:ext cx="1058333" cy="763154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small s</a:t>
          </a:r>
        </a:p>
        <a:p>
          <a:r>
            <a:rPr lang="en-GB" sz="1200">
              <a:solidFill>
                <a:schemeClr val="bg1"/>
              </a:solidFill>
            </a:rPr>
            <a:t>Seal,</a:t>
          </a:r>
          <a:r>
            <a:rPr lang="en-GB" sz="1200" baseline="0">
              <a:solidFill>
                <a:schemeClr val="bg1"/>
              </a:solidFill>
            </a:rPr>
            <a:t> star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10</xdr:row>
      <xdr:rowOff>192424</xdr:rowOff>
    </xdr:from>
    <xdr:to>
      <xdr:col>3</xdr:col>
      <xdr:colOff>9622</xdr:colOff>
      <xdr:row>12</xdr:row>
      <xdr:rowOff>233987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BD83BA0-41E3-0247-B743-576DA533262E}"/>
            </a:ext>
          </a:extLst>
        </xdr:cNvPr>
        <xdr:cNvSpPr txBox="1"/>
      </xdr:nvSpPr>
      <xdr:spPr>
        <a:xfrm>
          <a:off x="1270000" y="4781742"/>
          <a:ext cx="1067955" cy="763154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S small s</a:t>
          </a:r>
        </a:p>
        <a:p>
          <a:r>
            <a:rPr lang="en-GB" sz="1200">
              <a:solidFill>
                <a:schemeClr val="bg1"/>
              </a:solidFill>
            </a:rPr>
            <a:t>Seal,</a:t>
          </a:r>
          <a:r>
            <a:rPr lang="en-GB" sz="1200" baseline="0">
              <a:solidFill>
                <a:schemeClr val="bg1"/>
              </a:solidFill>
            </a:rPr>
            <a:t> star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</xdr:colOff>
      <xdr:row>12</xdr:row>
      <xdr:rowOff>230909</xdr:rowOff>
    </xdr:from>
    <xdr:to>
      <xdr:col>3</xdr:col>
      <xdr:colOff>0</xdr:colOff>
      <xdr:row>13</xdr:row>
      <xdr:rowOff>12699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BABCFB1-6280-ED4D-8510-CE26276EE8D6}"/>
            </a:ext>
          </a:extLst>
        </xdr:cNvPr>
        <xdr:cNvSpPr txBox="1"/>
      </xdr:nvSpPr>
      <xdr:spPr>
        <a:xfrm>
          <a:off x="1270001" y="5541818"/>
          <a:ext cx="1221893" cy="763154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ot</a:t>
          </a:r>
          <a:r>
            <a:rPr lang="en-GB" sz="1200" u="sng" baseline="0">
              <a:solidFill>
                <a:schemeClr val="bg1"/>
              </a:solidFill>
            </a:rPr>
            <a:t> word family</a:t>
          </a:r>
        </a:p>
        <a:p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cot, pot hot</a:t>
          </a:r>
        </a:p>
      </xdr:txBody>
    </xdr:sp>
    <xdr:clientData/>
  </xdr:twoCellAnchor>
  <xdr:twoCellAnchor>
    <xdr:from>
      <xdr:col>3</xdr:col>
      <xdr:colOff>0</xdr:colOff>
      <xdr:row>10</xdr:row>
      <xdr:rowOff>192424</xdr:rowOff>
    </xdr:from>
    <xdr:to>
      <xdr:col>3</xdr:col>
      <xdr:colOff>1292322</xdr:colOff>
      <xdr:row>12</xdr:row>
      <xdr:rowOff>233987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65E0F4E-4E76-F548-B13F-B40A3083C7B3}"/>
            </a:ext>
          </a:extLst>
        </xdr:cNvPr>
        <xdr:cNvSpPr txBox="1"/>
      </xdr:nvSpPr>
      <xdr:spPr>
        <a:xfrm>
          <a:off x="2491894" y="4781742"/>
          <a:ext cx="1292322" cy="763154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small s</a:t>
          </a:r>
        </a:p>
        <a:p>
          <a:r>
            <a:rPr lang="en-GB" sz="1200">
              <a:solidFill>
                <a:schemeClr val="bg1"/>
              </a:solidFill>
            </a:rPr>
            <a:t>Seal,</a:t>
          </a:r>
          <a:r>
            <a:rPr lang="en-GB" sz="1200" baseline="0">
              <a:solidFill>
                <a:schemeClr val="bg1"/>
              </a:solidFill>
            </a:rPr>
            <a:t> star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1212273</xdr:colOff>
      <xdr:row>12</xdr:row>
      <xdr:rowOff>230909</xdr:rowOff>
    </xdr:from>
    <xdr:to>
      <xdr:col>3</xdr:col>
      <xdr:colOff>1282701</xdr:colOff>
      <xdr:row>13</xdr:row>
      <xdr:rowOff>12699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0B35FB3-989E-6A4F-B706-1F760598BB8C}"/>
            </a:ext>
          </a:extLst>
        </xdr:cNvPr>
        <xdr:cNvSpPr txBox="1"/>
      </xdr:nvSpPr>
      <xdr:spPr>
        <a:xfrm>
          <a:off x="2482273" y="5541818"/>
          <a:ext cx="1292322" cy="763154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smll s</a:t>
          </a:r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Star,</a:t>
          </a:r>
          <a:r>
            <a:rPr lang="en-GB" sz="1200" baseline="0">
              <a:solidFill>
                <a:schemeClr val="bg1"/>
              </a:solidFill>
            </a:rPr>
            <a:t> Sofa, Scarf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1279621</xdr:colOff>
      <xdr:row>13</xdr:row>
      <xdr:rowOff>1048712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B25F46A-22B9-8748-91C6-CBEC6DAEE944}"/>
            </a:ext>
          </a:extLst>
        </xdr:cNvPr>
        <xdr:cNvSpPr txBox="1"/>
      </xdr:nvSpPr>
      <xdr:spPr>
        <a:xfrm>
          <a:off x="2491894" y="6292273"/>
          <a:ext cx="1279621" cy="1048712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smll s</a:t>
          </a:r>
        </a:p>
        <a:p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Star,</a:t>
          </a:r>
          <a:r>
            <a:rPr lang="en-GB" sz="1200" baseline="0">
              <a:solidFill>
                <a:schemeClr val="bg1"/>
              </a:solidFill>
            </a:rPr>
            <a:t> Sofa, Scarf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19243</xdr:colOff>
      <xdr:row>10</xdr:row>
      <xdr:rowOff>192424</xdr:rowOff>
    </xdr:from>
    <xdr:to>
      <xdr:col>4</xdr:col>
      <xdr:colOff>1260379</xdr:colOff>
      <xdr:row>12</xdr:row>
      <xdr:rowOff>233987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0299F24-7BCE-9444-B58B-79B6BE37660E}"/>
            </a:ext>
          </a:extLst>
        </xdr:cNvPr>
        <xdr:cNvSpPr txBox="1"/>
      </xdr:nvSpPr>
      <xdr:spPr>
        <a:xfrm>
          <a:off x="3829243" y="4781742"/>
          <a:ext cx="1241136" cy="763154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small s</a:t>
          </a:r>
        </a:p>
        <a:p>
          <a:r>
            <a:rPr lang="en-GB" sz="1200">
              <a:solidFill>
                <a:schemeClr val="bg1"/>
              </a:solidFill>
            </a:rPr>
            <a:t>Seal,</a:t>
          </a:r>
          <a:r>
            <a:rPr lang="en-GB" sz="1200" baseline="0">
              <a:solidFill>
                <a:schemeClr val="bg1"/>
              </a:solidFill>
            </a:rPr>
            <a:t> star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19242</xdr:colOff>
      <xdr:row>12</xdr:row>
      <xdr:rowOff>240530</xdr:rowOff>
    </xdr:from>
    <xdr:to>
      <xdr:col>4</xdr:col>
      <xdr:colOff>1260379</xdr:colOff>
      <xdr:row>13</xdr:row>
      <xdr:rowOff>22320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9E4F266-99D1-9740-BBB0-9DF57DB214F0}"/>
            </a:ext>
          </a:extLst>
        </xdr:cNvPr>
        <xdr:cNvSpPr txBox="1"/>
      </xdr:nvSpPr>
      <xdr:spPr>
        <a:xfrm>
          <a:off x="3829242" y="5551439"/>
          <a:ext cx="1241137" cy="763154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Short</a:t>
          </a:r>
          <a:r>
            <a:rPr lang="en-GB" sz="1200" u="sng" baseline="0">
              <a:solidFill>
                <a:schemeClr val="bg1"/>
              </a:solidFill>
            </a:rPr>
            <a:t> vowel 'U'</a:t>
          </a:r>
          <a:endParaRPr lang="en-GB" sz="1200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uncle,</a:t>
          </a:r>
          <a:r>
            <a:rPr lang="en-GB" sz="1200" baseline="0">
              <a:solidFill>
                <a:schemeClr val="bg1"/>
              </a:solidFill>
            </a:rPr>
            <a:t> umbrella, upset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10</xdr:row>
      <xdr:rowOff>192424</xdr:rowOff>
    </xdr:from>
    <xdr:to>
      <xdr:col>5</xdr:col>
      <xdr:colOff>1135303</xdr:colOff>
      <xdr:row>12</xdr:row>
      <xdr:rowOff>233987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9AC33F5-F1B2-3545-B05C-AEE4230F22FE}"/>
            </a:ext>
          </a:extLst>
        </xdr:cNvPr>
        <xdr:cNvSpPr txBox="1"/>
      </xdr:nvSpPr>
      <xdr:spPr>
        <a:xfrm>
          <a:off x="5089621" y="4781742"/>
          <a:ext cx="1135303" cy="763154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small s</a:t>
          </a:r>
        </a:p>
        <a:p>
          <a:r>
            <a:rPr lang="en-GB" sz="1200">
              <a:solidFill>
                <a:schemeClr val="bg1"/>
              </a:solidFill>
            </a:rPr>
            <a:t>Seal,</a:t>
          </a:r>
          <a:r>
            <a:rPr lang="en-GB" sz="1200" baseline="0">
              <a:solidFill>
                <a:schemeClr val="bg1"/>
              </a:solidFill>
            </a:rPr>
            <a:t> star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19242</xdr:colOff>
      <xdr:row>12</xdr:row>
      <xdr:rowOff>240529</xdr:rowOff>
    </xdr:from>
    <xdr:to>
      <xdr:col>5</xdr:col>
      <xdr:colOff>1135303</xdr:colOff>
      <xdr:row>13</xdr:row>
      <xdr:rowOff>9621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1B53F20-08A6-8E4B-9234-F2441316EC99}"/>
            </a:ext>
          </a:extLst>
        </xdr:cNvPr>
        <xdr:cNvSpPr txBox="1"/>
      </xdr:nvSpPr>
      <xdr:spPr>
        <a:xfrm>
          <a:off x="5108863" y="5551438"/>
          <a:ext cx="1116061" cy="750456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S small s</a:t>
          </a:r>
        </a:p>
        <a:p>
          <a:r>
            <a:rPr lang="en-GB" sz="1200">
              <a:solidFill>
                <a:schemeClr val="bg1"/>
              </a:solidFill>
            </a:rPr>
            <a:t>Seal,</a:t>
          </a:r>
          <a:r>
            <a:rPr lang="en-GB" sz="1200" baseline="0">
              <a:solidFill>
                <a:schemeClr val="bg1"/>
              </a:solidFill>
            </a:rPr>
            <a:t> star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1</xdr:rowOff>
    </xdr:from>
    <xdr:to>
      <xdr:col>2</xdr:col>
      <xdr:colOff>0</xdr:colOff>
      <xdr:row>15</xdr:row>
      <xdr:rowOff>808183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BB98C1E-17C1-F24C-86BD-A5845B564BF5}"/>
            </a:ext>
          </a:extLst>
        </xdr:cNvPr>
        <xdr:cNvSpPr txBox="1"/>
      </xdr:nvSpPr>
      <xdr:spPr>
        <a:xfrm>
          <a:off x="211667" y="7716213"/>
          <a:ext cx="1058333" cy="808182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T smll t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Toy, Turtle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9622</xdr:colOff>
      <xdr:row>15</xdr:row>
      <xdr:rowOff>788940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E8F43D-280F-9847-A242-0218AF82A6D9}"/>
            </a:ext>
          </a:extLst>
        </xdr:cNvPr>
        <xdr:cNvSpPr txBox="1"/>
      </xdr:nvSpPr>
      <xdr:spPr>
        <a:xfrm>
          <a:off x="1270000" y="7716212"/>
          <a:ext cx="1231516" cy="788940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T small t</a:t>
          </a: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top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798560</xdr:rowOff>
    </xdr:from>
    <xdr:to>
      <xdr:col>2</xdr:col>
      <xdr:colOff>0</xdr:colOff>
      <xdr:row>15</xdr:row>
      <xdr:rowOff>1828029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BBEFEFC-01CA-5144-92F9-2A598E1EF3C9}"/>
            </a:ext>
          </a:extLst>
        </xdr:cNvPr>
        <xdr:cNvSpPr txBox="1"/>
      </xdr:nvSpPr>
      <xdr:spPr>
        <a:xfrm>
          <a:off x="211667" y="8514772"/>
          <a:ext cx="1058333" cy="1029469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T smll t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Toy, Turtle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1828030</xdr:rowOff>
    </xdr:from>
    <xdr:to>
      <xdr:col>2</xdr:col>
      <xdr:colOff>0</xdr:colOff>
      <xdr:row>15</xdr:row>
      <xdr:rowOff>2790152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B47826B-0233-DA40-9A99-72C1786F4E79}"/>
            </a:ext>
          </a:extLst>
        </xdr:cNvPr>
        <xdr:cNvSpPr txBox="1"/>
      </xdr:nvSpPr>
      <xdr:spPr>
        <a:xfrm>
          <a:off x="211667" y="9544242"/>
          <a:ext cx="1058333" cy="962122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T small t</a:t>
          </a:r>
        </a:p>
        <a:p>
          <a:r>
            <a:rPr lang="en-GB" sz="1200">
              <a:solidFill>
                <a:schemeClr val="bg1"/>
              </a:solidFill>
            </a:rPr>
            <a:t>Top,</a:t>
          </a:r>
          <a:r>
            <a:rPr lang="en-GB" sz="1200" baseline="0">
              <a:solidFill>
                <a:schemeClr val="bg1"/>
              </a:solidFill>
            </a:rPr>
            <a:t> Tiger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1106438</xdr:colOff>
      <xdr:row>15</xdr:row>
      <xdr:rowOff>779318</xdr:rowOff>
    </xdr:from>
    <xdr:to>
      <xdr:col>2</xdr:col>
      <xdr:colOff>1298864</xdr:colOff>
      <xdr:row>15</xdr:row>
      <xdr:rowOff>1542472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B500848-97A5-464C-87A2-E855C0113237}"/>
            </a:ext>
          </a:extLst>
        </xdr:cNvPr>
        <xdr:cNvSpPr txBox="1"/>
      </xdr:nvSpPr>
      <xdr:spPr>
        <a:xfrm>
          <a:off x="1318105" y="8495530"/>
          <a:ext cx="1308486" cy="763154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 baseline="0">
              <a:solidFill>
                <a:schemeClr val="bg1"/>
              </a:solidFill>
            </a:rPr>
            <a:t>ub word family</a:t>
          </a:r>
        </a:p>
        <a:p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cub,</a:t>
          </a:r>
          <a:r>
            <a:rPr lang="en-GB" sz="1200" baseline="0">
              <a:solidFill>
                <a:schemeClr val="bg1"/>
              </a:solidFill>
            </a:rPr>
            <a:t> tub, sub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1292322</xdr:colOff>
      <xdr:row>15</xdr:row>
      <xdr:rowOff>763154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A74ECD-CC33-5A4C-9A78-A6F943649FB8}"/>
            </a:ext>
          </a:extLst>
        </xdr:cNvPr>
        <xdr:cNvSpPr txBox="1"/>
      </xdr:nvSpPr>
      <xdr:spPr>
        <a:xfrm>
          <a:off x="2491894" y="7716212"/>
          <a:ext cx="1292322" cy="763154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T small t</a:t>
          </a: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top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15</xdr:row>
      <xdr:rowOff>768157</xdr:rowOff>
    </xdr:from>
    <xdr:to>
      <xdr:col>3</xdr:col>
      <xdr:colOff>1300403</xdr:colOff>
      <xdr:row>15</xdr:row>
      <xdr:rowOff>1531311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1A09FE5-2FA7-B449-AD4D-05150439E76D}"/>
            </a:ext>
          </a:extLst>
        </xdr:cNvPr>
        <xdr:cNvSpPr txBox="1"/>
      </xdr:nvSpPr>
      <xdr:spPr>
        <a:xfrm>
          <a:off x="2636212" y="8484369"/>
          <a:ext cx="1300403" cy="763154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T smll t</a:t>
          </a: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Toy, Turtle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19242</xdr:colOff>
      <xdr:row>15</xdr:row>
      <xdr:rowOff>1539392</xdr:rowOff>
    </xdr:from>
    <xdr:to>
      <xdr:col>3</xdr:col>
      <xdr:colOff>1298863</xdr:colOff>
      <xdr:row>15</xdr:row>
      <xdr:rowOff>2511135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AF6D250-6492-B744-9830-7A8127986385}"/>
            </a:ext>
          </a:extLst>
        </xdr:cNvPr>
        <xdr:cNvSpPr txBox="1"/>
      </xdr:nvSpPr>
      <xdr:spPr>
        <a:xfrm>
          <a:off x="2655454" y="9255604"/>
          <a:ext cx="1279621" cy="971743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T smll t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Toy, Turtle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14</xdr:row>
      <xdr:rowOff>317499</xdr:rowOff>
    </xdr:from>
    <xdr:to>
      <xdr:col>4</xdr:col>
      <xdr:colOff>1270000</xdr:colOff>
      <xdr:row>15</xdr:row>
      <xdr:rowOff>798560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BA23898-A5A4-3140-B786-DEA5F994BA00}"/>
            </a:ext>
          </a:extLst>
        </xdr:cNvPr>
        <xdr:cNvSpPr txBox="1"/>
      </xdr:nvSpPr>
      <xdr:spPr>
        <a:xfrm>
          <a:off x="3810000" y="7716211"/>
          <a:ext cx="1270000" cy="798561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T small t</a:t>
          </a: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top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1308485</xdr:colOff>
      <xdr:row>15</xdr:row>
      <xdr:rowOff>760076</xdr:rowOff>
    </xdr:from>
    <xdr:to>
      <xdr:col>4</xdr:col>
      <xdr:colOff>1270000</xdr:colOff>
      <xdr:row>15</xdr:row>
      <xdr:rowOff>1523230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DF9E796-3475-E940-B068-238287CB2E13}"/>
            </a:ext>
          </a:extLst>
        </xdr:cNvPr>
        <xdr:cNvSpPr txBox="1"/>
      </xdr:nvSpPr>
      <xdr:spPr>
        <a:xfrm>
          <a:off x="3800379" y="8476288"/>
          <a:ext cx="1279621" cy="763154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 baseline="0">
              <a:solidFill>
                <a:schemeClr val="bg1"/>
              </a:solidFill>
            </a:rPr>
            <a:t>ub word family</a:t>
          </a:r>
        </a:p>
        <a:p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bug,</a:t>
          </a:r>
          <a:r>
            <a:rPr lang="en-GB" sz="1200" baseline="0">
              <a:solidFill>
                <a:schemeClr val="bg1"/>
              </a:solidFill>
            </a:rPr>
            <a:t> rug, mug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1135303</xdr:colOff>
      <xdr:row>15</xdr:row>
      <xdr:rowOff>763154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510A4C0-F780-4645-9F94-24132970DFA4}"/>
            </a:ext>
          </a:extLst>
        </xdr:cNvPr>
        <xdr:cNvSpPr txBox="1"/>
      </xdr:nvSpPr>
      <xdr:spPr>
        <a:xfrm>
          <a:off x="5089621" y="7716212"/>
          <a:ext cx="1135303" cy="763154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T small t</a:t>
          </a: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top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15</xdr:row>
      <xdr:rowOff>760075</xdr:rowOff>
    </xdr:from>
    <xdr:to>
      <xdr:col>5</xdr:col>
      <xdr:colOff>1144924</xdr:colOff>
      <xdr:row>15</xdr:row>
      <xdr:rowOff>1510531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AA391C2-9DE6-474F-A3E9-45809E6B7318}"/>
            </a:ext>
          </a:extLst>
        </xdr:cNvPr>
        <xdr:cNvSpPr txBox="1"/>
      </xdr:nvSpPr>
      <xdr:spPr>
        <a:xfrm>
          <a:off x="5089621" y="8476287"/>
          <a:ext cx="1144924" cy="750456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T small t</a:t>
          </a:r>
        </a:p>
        <a:p>
          <a:r>
            <a:rPr lang="en-GB" sz="1200">
              <a:solidFill>
                <a:schemeClr val="bg1"/>
              </a:solidFill>
            </a:rPr>
            <a:t>Tiger,</a:t>
          </a:r>
          <a:r>
            <a:rPr lang="en-GB" sz="1200" baseline="0">
              <a:solidFill>
                <a:schemeClr val="bg1"/>
              </a:solidFill>
            </a:rPr>
            <a:t> top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17</xdr:row>
      <xdr:rowOff>808182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0415594-7EE0-B44A-8893-0B19916DA723}"/>
            </a:ext>
          </a:extLst>
        </xdr:cNvPr>
        <xdr:cNvSpPr txBox="1"/>
      </xdr:nvSpPr>
      <xdr:spPr>
        <a:xfrm>
          <a:off x="211667" y="11035530"/>
          <a:ext cx="1058333" cy="808182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U smll u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Umbrella,</a:t>
          </a:r>
          <a:r>
            <a:rPr lang="en-GB" sz="1200" baseline="0">
              <a:solidFill>
                <a:schemeClr val="bg1"/>
              </a:solidFill>
            </a:rPr>
            <a:t> Ugly, Upset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200506</xdr:colOff>
      <xdr:row>17</xdr:row>
      <xdr:rowOff>788940</xdr:rowOff>
    </xdr:from>
    <xdr:to>
      <xdr:col>1</xdr:col>
      <xdr:colOff>1096818</xdr:colOff>
      <xdr:row>17</xdr:row>
      <xdr:rowOff>1634066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2433A33-914C-894D-9BB2-E08225D0ED99}"/>
            </a:ext>
          </a:extLst>
        </xdr:cNvPr>
        <xdr:cNvSpPr txBox="1"/>
      </xdr:nvSpPr>
      <xdr:spPr>
        <a:xfrm>
          <a:off x="200506" y="11824470"/>
          <a:ext cx="1107979" cy="845126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U smll u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Umbrella,</a:t>
          </a:r>
          <a:r>
            <a:rPr lang="en-GB" sz="1200" baseline="0">
              <a:solidFill>
                <a:schemeClr val="bg1"/>
              </a:solidFill>
            </a:rPr>
            <a:t> Ugly, Upset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192424</xdr:colOff>
      <xdr:row>17</xdr:row>
      <xdr:rowOff>1625985</xdr:rowOff>
    </xdr:from>
    <xdr:to>
      <xdr:col>1</xdr:col>
      <xdr:colOff>1096818</xdr:colOff>
      <xdr:row>18</xdr:row>
      <xdr:rowOff>153940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3E28AE9-BA7C-7443-9551-03853E6C6F5A}"/>
            </a:ext>
          </a:extLst>
        </xdr:cNvPr>
        <xdr:cNvSpPr txBox="1"/>
      </xdr:nvSpPr>
      <xdr:spPr>
        <a:xfrm>
          <a:off x="192424" y="12661515"/>
          <a:ext cx="1116061" cy="962122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U small u</a:t>
          </a:r>
        </a:p>
        <a:p>
          <a:r>
            <a:rPr lang="en-GB" sz="1200">
              <a:solidFill>
                <a:schemeClr val="bg1"/>
              </a:solidFill>
            </a:rPr>
            <a:t>Uncle,</a:t>
          </a:r>
          <a:r>
            <a:rPr lang="en-GB" sz="1200" baseline="0">
              <a:solidFill>
                <a:schemeClr val="bg1"/>
              </a:solidFill>
            </a:rPr>
            <a:t> Umbrella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38484</xdr:colOff>
      <xdr:row>17</xdr:row>
      <xdr:rowOff>9621</xdr:rowOff>
    </xdr:from>
    <xdr:to>
      <xdr:col>3</xdr:col>
      <xdr:colOff>9621</xdr:colOff>
      <xdr:row>17</xdr:row>
      <xdr:rowOff>827425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4F66A4F-78D9-8D4E-BE64-458ABC3F19F3}"/>
            </a:ext>
          </a:extLst>
        </xdr:cNvPr>
        <xdr:cNvSpPr txBox="1"/>
      </xdr:nvSpPr>
      <xdr:spPr>
        <a:xfrm>
          <a:off x="1366211" y="11045151"/>
          <a:ext cx="1279622" cy="817804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U small u</a:t>
          </a:r>
        </a:p>
        <a:p>
          <a:r>
            <a:rPr lang="en-GB" sz="1200">
              <a:solidFill>
                <a:schemeClr val="bg1"/>
              </a:solidFill>
            </a:rPr>
            <a:t>Uncle,</a:t>
          </a:r>
          <a:r>
            <a:rPr lang="en-GB" sz="1200" baseline="0">
              <a:solidFill>
                <a:schemeClr val="bg1"/>
              </a:solidFill>
            </a:rPr>
            <a:t> Umbrella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9622</xdr:colOff>
      <xdr:row>17</xdr:row>
      <xdr:rowOff>817803</xdr:rowOff>
    </xdr:from>
    <xdr:to>
      <xdr:col>3</xdr:col>
      <xdr:colOff>1</xdr:colOff>
      <xdr:row>17</xdr:row>
      <xdr:rowOff>1580957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8B5BA2-30BC-7949-9055-5379EC4E8DFF}"/>
            </a:ext>
          </a:extLst>
        </xdr:cNvPr>
        <xdr:cNvSpPr txBox="1"/>
      </xdr:nvSpPr>
      <xdr:spPr>
        <a:xfrm>
          <a:off x="1337349" y="11853333"/>
          <a:ext cx="1298864" cy="763154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 baseline="0">
              <a:solidFill>
                <a:schemeClr val="bg1"/>
              </a:solidFill>
            </a:rPr>
            <a:t>ug word family</a:t>
          </a:r>
        </a:p>
        <a:p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bug,</a:t>
          </a:r>
          <a:r>
            <a:rPr lang="en-GB" sz="1200" baseline="0">
              <a:solidFill>
                <a:schemeClr val="bg1"/>
              </a:solidFill>
            </a:rPr>
            <a:t> rug, 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17</xdr:row>
      <xdr:rowOff>817804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D0B38DB-283B-034D-B34D-12C8FA9295C4}"/>
            </a:ext>
          </a:extLst>
        </xdr:cNvPr>
        <xdr:cNvSpPr txBox="1"/>
      </xdr:nvSpPr>
      <xdr:spPr>
        <a:xfrm>
          <a:off x="2636212" y="11035530"/>
          <a:ext cx="1318106" cy="817804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U small u</a:t>
          </a:r>
        </a:p>
        <a:p>
          <a:r>
            <a:rPr lang="en-GB" sz="1200">
              <a:solidFill>
                <a:schemeClr val="bg1"/>
              </a:solidFill>
            </a:rPr>
            <a:t>Uncle,</a:t>
          </a:r>
          <a:r>
            <a:rPr lang="en-GB" sz="1200" baseline="0">
              <a:solidFill>
                <a:schemeClr val="bg1"/>
              </a:solidFill>
            </a:rPr>
            <a:t> Umbrella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9621</xdr:colOff>
      <xdr:row>17</xdr:row>
      <xdr:rowOff>817802</xdr:rowOff>
    </xdr:from>
    <xdr:to>
      <xdr:col>3</xdr:col>
      <xdr:colOff>1308485</xdr:colOff>
      <xdr:row>17</xdr:row>
      <xdr:rowOff>1645227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5263831-91B0-C14B-8F85-ACA8F47AA49A}"/>
            </a:ext>
          </a:extLst>
        </xdr:cNvPr>
        <xdr:cNvSpPr txBox="1"/>
      </xdr:nvSpPr>
      <xdr:spPr>
        <a:xfrm>
          <a:off x="2645833" y="11853332"/>
          <a:ext cx="1298864" cy="827425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V smll v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Van,</a:t>
          </a:r>
          <a:r>
            <a:rPr lang="en-GB" sz="1200" baseline="0">
              <a:solidFill>
                <a:schemeClr val="bg1"/>
              </a:solidFill>
            </a:rPr>
            <a:t> Violin, vet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19242</xdr:colOff>
      <xdr:row>17</xdr:row>
      <xdr:rowOff>1645227</xdr:rowOff>
    </xdr:from>
    <xdr:to>
      <xdr:col>3</xdr:col>
      <xdr:colOff>1298863</xdr:colOff>
      <xdr:row>18</xdr:row>
      <xdr:rowOff>182803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C0BE019-732F-8643-88BB-85ABAFD958BD}"/>
            </a:ext>
          </a:extLst>
        </xdr:cNvPr>
        <xdr:cNvSpPr txBox="1"/>
      </xdr:nvSpPr>
      <xdr:spPr>
        <a:xfrm>
          <a:off x="2655454" y="12680757"/>
          <a:ext cx="1279621" cy="971743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V smll v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Van,</a:t>
          </a:r>
          <a:r>
            <a:rPr lang="en-GB" sz="1200" baseline="0">
              <a:solidFill>
                <a:schemeClr val="bg1"/>
              </a:solidFill>
            </a:rPr>
            <a:t> Violin, vet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1260379</xdr:colOff>
      <xdr:row>17</xdr:row>
      <xdr:rowOff>817803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2018D49-CCC1-A341-A36D-EC4CF78712FD}"/>
            </a:ext>
          </a:extLst>
        </xdr:cNvPr>
        <xdr:cNvSpPr txBox="1"/>
      </xdr:nvSpPr>
      <xdr:spPr>
        <a:xfrm>
          <a:off x="3954318" y="11035530"/>
          <a:ext cx="1260379" cy="817803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V small v</a:t>
          </a:r>
        </a:p>
        <a:p>
          <a:r>
            <a:rPr lang="en-GB" sz="1200">
              <a:solidFill>
                <a:schemeClr val="bg1"/>
              </a:solidFill>
            </a:rPr>
            <a:t>Vest,</a:t>
          </a:r>
          <a:r>
            <a:rPr lang="en-GB" sz="1200" baseline="0">
              <a:solidFill>
                <a:schemeClr val="bg1"/>
              </a:solidFill>
            </a:rPr>
            <a:t> Van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1298863</xdr:colOff>
      <xdr:row>17</xdr:row>
      <xdr:rowOff>827423</xdr:rowOff>
    </xdr:from>
    <xdr:to>
      <xdr:col>4</xdr:col>
      <xdr:colOff>1260378</xdr:colOff>
      <xdr:row>17</xdr:row>
      <xdr:rowOff>1625984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BD00DFF-D460-AC45-A73D-67352B35C21F}"/>
            </a:ext>
          </a:extLst>
        </xdr:cNvPr>
        <xdr:cNvSpPr txBox="1"/>
      </xdr:nvSpPr>
      <xdr:spPr>
        <a:xfrm>
          <a:off x="3935075" y="11862953"/>
          <a:ext cx="1279621" cy="798561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 baseline="0">
              <a:solidFill>
                <a:schemeClr val="bg1"/>
              </a:solidFill>
            </a:rPr>
            <a:t>un word family</a:t>
          </a:r>
        </a:p>
        <a:p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nun,</a:t>
          </a:r>
          <a:r>
            <a:rPr lang="en-GB" sz="1200" baseline="0">
              <a:solidFill>
                <a:schemeClr val="bg1"/>
              </a:solidFill>
            </a:rPr>
            <a:t> sun, bun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1279621</xdr:colOff>
      <xdr:row>16</xdr:row>
      <xdr:rowOff>192423</xdr:rowOff>
    </xdr:from>
    <xdr:to>
      <xdr:col>5</xdr:col>
      <xdr:colOff>1135303</xdr:colOff>
      <xdr:row>17</xdr:row>
      <xdr:rowOff>827424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F697BCC-8851-344C-A02F-8B69C109C214}"/>
            </a:ext>
          </a:extLst>
        </xdr:cNvPr>
        <xdr:cNvSpPr txBox="1"/>
      </xdr:nvSpPr>
      <xdr:spPr>
        <a:xfrm>
          <a:off x="5233939" y="11035529"/>
          <a:ext cx="1135303" cy="827425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V small v</a:t>
          </a:r>
        </a:p>
        <a:p>
          <a:r>
            <a:rPr lang="en-GB" sz="1200">
              <a:solidFill>
                <a:schemeClr val="bg1"/>
              </a:solidFill>
            </a:rPr>
            <a:t>Vest,</a:t>
          </a:r>
          <a:r>
            <a:rPr lang="en-GB" sz="1200" baseline="0">
              <a:solidFill>
                <a:schemeClr val="bg1"/>
              </a:solidFill>
            </a:rPr>
            <a:t> Van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1278081</xdr:colOff>
      <xdr:row>17</xdr:row>
      <xdr:rowOff>854749</xdr:rowOff>
    </xdr:from>
    <xdr:to>
      <xdr:col>5</xdr:col>
      <xdr:colOff>1133763</xdr:colOff>
      <xdr:row>17</xdr:row>
      <xdr:rowOff>1617903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5B69A18-99E7-B248-B331-CCEB082238C4}"/>
            </a:ext>
          </a:extLst>
        </xdr:cNvPr>
        <xdr:cNvSpPr txBox="1"/>
      </xdr:nvSpPr>
      <xdr:spPr>
        <a:xfrm>
          <a:off x="5232399" y="11890279"/>
          <a:ext cx="1135303" cy="763154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V small v</a:t>
          </a:r>
        </a:p>
        <a:p>
          <a:r>
            <a:rPr lang="en-GB" sz="1200">
              <a:solidFill>
                <a:schemeClr val="bg1"/>
              </a:solidFill>
            </a:rPr>
            <a:t>Vest,</a:t>
          </a:r>
          <a:r>
            <a:rPr lang="en-GB" sz="1200" baseline="0">
              <a:solidFill>
                <a:schemeClr val="bg1"/>
              </a:solidFill>
            </a:rPr>
            <a:t> Van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19243</xdr:colOff>
      <xdr:row>19</xdr:row>
      <xdr:rowOff>763154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BEBC142-7EA4-044A-BF3F-F7D7AC79C791}"/>
            </a:ext>
          </a:extLst>
        </xdr:cNvPr>
        <xdr:cNvSpPr txBox="1"/>
      </xdr:nvSpPr>
      <xdr:spPr>
        <a:xfrm>
          <a:off x="211667" y="13960379"/>
          <a:ext cx="1135303" cy="763154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W small w</a:t>
          </a:r>
        </a:p>
        <a:p>
          <a:r>
            <a:rPr lang="en-GB" sz="1200" baseline="0">
              <a:solidFill>
                <a:schemeClr val="bg1"/>
              </a:solidFill>
            </a:rPr>
            <a:t>Witch Watch, Water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200506</xdr:colOff>
      <xdr:row>19</xdr:row>
      <xdr:rowOff>729673</xdr:rowOff>
    </xdr:from>
    <xdr:to>
      <xdr:col>2</xdr:col>
      <xdr:colOff>8082</xdr:colOff>
      <xdr:row>19</xdr:row>
      <xdr:rowOff>1492827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DAD6A430-A1BE-6348-B439-D7E02F87EC6C}"/>
            </a:ext>
          </a:extLst>
        </xdr:cNvPr>
        <xdr:cNvSpPr txBox="1"/>
      </xdr:nvSpPr>
      <xdr:spPr>
        <a:xfrm>
          <a:off x="200506" y="14690052"/>
          <a:ext cx="1135303" cy="763154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W small w</a:t>
          </a:r>
        </a:p>
        <a:p>
          <a:r>
            <a:rPr lang="en-GB" sz="1200">
              <a:solidFill>
                <a:schemeClr val="bg1"/>
              </a:solidFill>
            </a:rPr>
            <a:t>Witch,</a:t>
          </a:r>
          <a:r>
            <a:rPr lang="en-GB" sz="1200" baseline="0">
              <a:solidFill>
                <a:schemeClr val="bg1"/>
              </a:solidFill>
            </a:rPr>
            <a:t> Wig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192424</xdr:colOff>
      <xdr:row>19</xdr:row>
      <xdr:rowOff>1500909</xdr:rowOff>
    </xdr:from>
    <xdr:to>
      <xdr:col>1</xdr:col>
      <xdr:colOff>1096818</xdr:colOff>
      <xdr:row>19</xdr:row>
      <xdr:rowOff>2414924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B365773-F8FE-A64E-B12E-37FBD4731289}"/>
            </a:ext>
          </a:extLst>
        </xdr:cNvPr>
        <xdr:cNvSpPr txBox="1"/>
      </xdr:nvSpPr>
      <xdr:spPr>
        <a:xfrm>
          <a:off x="192424" y="15461288"/>
          <a:ext cx="1116061" cy="91401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W small w</a:t>
          </a:r>
        </a:p>
        <a:p>
          <a:r>
            <a:rPr lang="en-GB" sz="1200">
              <a:solidFill>
                <a:schemeClr val="bg1"/>
              </a:solidFill>
            </a:rPr>
            <a:t>Witch,</a:t>
          </a:r>
          <a:r>
            <a:rPr lang="en-GB" sz="1200" baseline="0">
              <a:solidFill>
                <a:schemeClr val="bg1"/>
              </a:solidFill>
            </a:rPr>
            <a:t> Wig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1279622</xdr:colOff>
      <xdr:row>19</xdr:row>
      <xdr:rowOff>817804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B0ADE6A-6929-AB4C-BA8B-327457AED3A3}"/>
            </a:ext>
          </a:extLst>
        </xdr:cNvPr>
        <xdr:cNvSpPr txBox="1"/>
      </xdr:nvSpPr>
      <xdr:spPr>
        <a:xfrm>
          <a:off x="1327727" y="13960379"/>
          <a:ext cx="1279622" cy="817804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W small w</a:t>
          </a:r>
        </a:p>
        <a:p>
          <a:r>
            <a:rPr lang="en-GB" sz="1200">
              <a:solidFill>
                <a:schemeClr val="bg1"/>
              </a:solidFill>
            </a:rPr>
            <a:t>Witch,</a:t>
          </a:r>
          <a:r>
            <a:rPr lang="en-GB" sz="1200" baseline="0">
              <a:solidFill>
                <a:schemeClr val="bg1"/>
              </a:solidFill>
            </a:rPr>
            <a:t> Wig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19243</xdr:colOff>
      <xdr:row>19</xdr:row>
      <xdr:rowOff>837046</xdr:rowOff>
    </xdr:from>
    <xdr:to>
      <xdr:col>2</xdr:col>
      <xdr:colOff>1279621</xdr:colOff>
      <xdr:row>19</xdr:row>
      <xdr:rowOff>1600200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AB884D6-2412-5344-A281-D2B1AB43B13C}"/>
            </a:ext>
          </a:extLst>
        </xdr:cNvPr>
        <xdr:cNvSpPr txBox="1"/>
      </xdr:nvSpPr>
      <xdr:spPr>
        <a:xfrm>
          <a:off x="1346970" y="14797425"/>
          <a:ext cx="1260378" cy="763154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 baseline="0">
              <a:solidFill>
                <a:schemeClr val="bg1"/>
              </a:solidFill>
            </a:rPr>
            <a:t>Review 'ot' word family</a:t>
          </a:r>
        </a:p>
        <a:p>
          <a:r>
            <a:rPr lang="en-GB" sz="1200">
              <a:solidFill>
                <a:schemeClr val="bg1"/>
              </a:solidFill>
            </a:rPr>
            <a:t>cot,</a:t>
          </a:r>
          <a:r>
            <a:rPr lang="en-GB" sz="1200" baseline="0">
              <a:solidFill>
                <a:schemeClr val="bg1"/>
              </a:solidFill>
            </a:rPr>
            <a:t> pot, hot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19</xdr:row>
      <xdr:rowOff>817804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1E4354B-166C-0247-BD07-4D0714493BDE}"/>
            </a:ext>
          </a:extLst>
        </xdr:cNvPr>
        <xdr:cNvSpPr txBox="1"/>
      </xdr:nvSpPr>
      <xdr:spPr>
        <a:xfrm>
          <a:off x="2636212" y="13960379"/>
          <a:ext cx="1318106" cy="817804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W small w</a:t>
          </a:r>
        </a:p>
        <a:p>
          <a:r>
            <a:rPr lang="en-GB" sz="1200">
              <a:solidFill>
                <a:schemeClr val="bg1"/>
              </a:solidFill>
            </a:rPr>
            <a:t>Witch,</a:t>
          </a:r>
          <a:r>
            <a:rPr lang="en-GB" sz="1200" baseline="0">
              <a:solidFill>
                <a:schemeClr val="bg1"/>
              </a:solidFill>
            </a:rPr>
            <a:t> Wig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9621</xdr:colOff>
      <xdr:row>19</xdr:row>
      <xdr:rowOff>817803</xdr:rowOff>
    </xdr:from>
    <xdr:to>
      <xdr:col>3</xdr:col>
      <xdr:colOff>1308485</xdr:colOff>
      <xdr:row>19</xdr:row>
      <xdr:rowOff>1645228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727C268-9865-4247-BB64-5C4F464C0434}"/>
            </a:ext>
          </a:extLst>
        </xdr:cNvPr>
        <xdr:cNvSpPr txBox="1"/>
      </xdr:nvSpPr>
      <xdr:spPr>
        <a:xfrm>
          <a:off x="2645833" y="14778182"/>
          <a:ext cx="1298864" cy="827425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X smll x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Six,</a:t>
          </a:r>
          <a:r>
            <a:rPr lang="en-GB" sz="1200" baseline="0">
              <a:solidFill>
                <a:schemeClr val="bg1"/>
              </a:solidFill>
            </a:rPr>
            <a:t> ax, box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1635606</xdr:rowOff>
    </xdr:from>
    <xdr:to>
      <xdr:col>3</xdr:col>
      <xdr:colOff>1298864</xdr:colOff>
      <xdr:row>19</xdr:row>
      <xdr:rowOff>2463031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63D6A8D-C813-EE42-8B98-36C619410510}"/>
            </a:ext>
          </a:extLst>
        </xdr:cNvPr>
        <xdr:cNvSpPr txBox="1"/>
      </xdr:nvSpPr>
      <xdr:spPr>
        <a:xfrm>
          <a:off x="2636212" y="15595985"/>
          <a:ext cx="1298864" cy="827425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bg1"/>
              </a:solidFill>
            </a:rPr>
            <a:t>Big X smll x</a:t>
          </a:r>
        </a:p>
        <a:p>
          <a:endParaRPr lang="en-GB" sz="1200" b="1" u="sng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Six,</a:t>
          </a:r>
          <a:r>
            <a:rPr lang="en-GB" sz="1200" baseline="0">
              <a:solidFill>
                <a:schemeClr val="bg1"/>
              </a:solidFill>
            </a:rPr>
            <a:t> ax, box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1260379</xdr:colOff>
      <xdr:row>19</xdr:row>
      <xdr:rowOff>817803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6EBE645-072E-F744-92D4-886F487823BB}"/>
            </a:ext>
          </a:extLst>
        </xdr:cNvPr>
        <xdr:cNvSpPr txBox="1"/>
      </xdr:nvSpPr>
      <xdr:spPr>
        <a:xfrm>
          <a:off x="3954318" y="13960379"/>
          <a:ext cx="1260379" cy="817803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X small x</a:t>
          </a:r>
        </a:p>
        <a:p>
          <a:r>
            <a:rPr lang="en-GB" sz="1200">
              <a:solidFill>
                <a:schemeClr val="bg1"/>
              </a:solidFill>
            </a:rPr>
            <a:t>fox,</a:t>
          </a:r>
          <a:r>
            <a:rPr lang="en-GB" sz="1200" baseline="0">
              <a:solidFill>
                <a:schemeClr val="bg1"/>
              </a:solidFill>
            </a:rPr>
            <a:t> box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9621</xdr:colOff>
      <xdr:row>19</xdr:row>
      <xdr:rowOff>808182</xdr:rowOff>
    </xdr:from>
    <xdr:to>
      <xdr:col>5</xdr:col>
      <xdr:colOff>9621</xdr:colOff>
      <xdr:row>19</xdr:row>
      <xdr:rowOff>1606743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03D5950-FAFE-6745-ADE2-54B1E9C1C54E}"/>
            </a:ext>
          </a:extLst>
        </xdr:cNvPr>
        <xdr:cNvSpPr txBox="1"/>
      </xdr:nvSpPr>
      <xdr:spPr>
        <a:xfrm>
          <a:off x="3963939" y="14768561"/>
          <a:ext cx="1279621" cy="798561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 baseline="0">
              <a:solidFill>
                <a:schemeClr val="bg1"/>
              </a:solidFill>
            </a:rPr>
            <a:t>ug word family</a:t>
          </a:r>
        </a:p>
        <a:p>
          <a:endParaRPr lang="en-GB" sz="1200">
            <a:solidFill>
              <a:schemeClr val="bg1"/>
            </a:solidFill>
          </a:endParaRPr>
        </a:p>
        <a:p>
          <a:r>
            <a:rPr lang="en-GB" sz="1200">
              <a:solidFill>
                <a:schemeClr val="bg1"/>
              </a:solidFill>
            </a:rPr>
            <a:t>bug,</a:t>
          </a:r>
          <a:r>
            <a:rPr lang="en-GB" sz="1200" baseline="0">
              <a:solidFill>
                <a:schemeClr val="bg1"/>
              </a:solidFill>
            </a:rPr>
            <a:t> rug, 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1279621</xdr:colOff>
      <xdr:row>19</xdr:row>
      <xdr:rowOff>0</xdr:rowOff>
    </xdr:from>
    <xdr:to>
      <xdr:col>5</xdr:col>
      <xdr:colOff>1135303</xdr:colOff>
      <xdr:row>19</xdr:row>
      <xdr:rowOff>827425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371CDF7-C2B3-8A4D-907C-8F41BEFA0400}"/>
            </a:ext>
          </a:extLst>
        </xdr:cNvPr>
        <xdr:cNvSpPr txBox="1"/>
      </xdr:nvSpPr>
      <xdr:spPr>
        <a:xfrm>
          <a:off x="5233939" y="13960379"/>
          <a:ext cx="1135303" cy="827425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X small x</a:t>
          </a:r>
        </a:p>
        <a:p>
          <a:r>
            <a:rPr lang="en-GB" sz="1200">
              <a:solidFill>
                <a:schemeClr val="bg1"/>
              </a:solidFill>
            </a:rPr>
            <a:t>fox,</a:t>
          </a:r>
          <a:r>
            <a:rPr lang="en-GB" sz="1200" baseline="0">
              <a:solidFill>
                <a:schemeClr val="bg1"/>
              </a:solidFill>
            </a:rPr>
            <a:t> box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1278082</xdr:colOff>
      <xdr:row>19</xdr:row>
      <xdr:rowOff>816264</xdr:rowOff>
    </xdr:from>
    <xdr:to>
      <xdr:col>5</xdr:col>
      <xdr:colOff>1133764</xdr:colOff>
      <xdr:row>19</xdr:row>
      <xdr:rowOff>1643689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8BC79F2-973A-A744-90E6-03EA71FE1B7A}"/>
            </a:ext>
          </a:extLst>
        </xdr:cNvPr>
        <xdr:cNvSpPr txBox="1"/>
      </xdr:nvSpPr>
      <xdr:spPr>
        <a:xfrm>
          <a:off x="5232400" y="14776643"/>
          <a:ext cx="1135303" cy="827425"/>
        </a:xfrm>
        <a:prstGeom prst="rect">
          <a:avLst/>
        </a:prstGeom>
        <a:solidFill>
          <a:srgbClr val="1538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u="sng">
              <a:solidFill>
                <a:schemeClr val="bg1"/>
              </a:solidFill>
            </a:rPr>
            <a:t>Big X small x</a:t>
          </a:r>
        </a:p>
        <a:p>
          <a:r>
            <a:rPr lang="en-GB" sz="1200">
              <a:solidFill>
                <a:schemeClr val="bg1"/>
              </a:solidFill>
            </a:rPr>
            <a:t>fox,</a:t>
          </a:r>
          <a:r>
            <a:rPr lang="en-GB" sz="1200" baseline="0">
              <a:solidFill>
                <a:schemeClr val="bg1"/>
              </a:solidFill>
            </a:rPr>
            <a:t> box</a:t>
          </a:r>
          <a:endParaRPr lang="en-GB" sz="1200">
            <a:solidFill>
              <a:schemeClr val="bg1"/>
            </a:solidFill>
          </a:endParaRPr>
        </a:p>
        <a:p>
          <a:endParaRPr lang="en-GB" sz="12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zoomScaleNormal="100" workbookViewId="0">
      <selection activeCell="D3" sqref="D3"/>
    </sheetView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2:8" ht="15" customHeight="1">
      <c r="B1" s="9" t="s">
        <v>16</v>
      </c>
      <c r="C1" s="1"/>
      <c r="D1" s="1"/>
      <c r="E1" s="1"/>
      <c r="F1" s="1"/>
      <c r="G1" s="1"/>
      <c r="H1" s="1"/>
    </row>
    <row r="2" spans="2:8" ht="36" customHeight="1">
      <c r="B2" s="11" t="s">
        <v>12</v>
      </c>
      <c r="C2" s="11">
        <f ca="1">YEAR(TODAY())</f>
        <v>2020</v>
      </c>
      <c r="D2" s="11" t="s">
        <v>13</v>
      </c>
      <c r="E2" s="11" t="s">
        <v>14</v>
      </c>
      <c r="F2" s="10"/>
      <c r="G2" s="10"/>
      <c r="H2" s="10"/>
    </row>
    <row r="3" spans="2:8" ht="30" customHeight="1">
      <c r="B3" s="7">
        <f ca="1">CalendarYear</f>
        <v>2020</v>
      </c>
      <c r="D3" s="6" t="s">
        <v>17</v>
      </c>
      <c r="E3" s="1"/>
      <c r="G3" s="6"/>
      <c r="H3" s="6"/>
    </row>
    <row r="4" spans="2:8" ht="45" customHeight="1">
      <c r="B4" s="8" t="s">
        <v>2</v>
      </c>
      <c r="C4" s="8"/>
      <c r="D4" s="8"/>
      <c r="E4" s="8"/>
      <c r="F4" s="3"/>
    </row>
    <row r="5" spans="2:8" ht="18.75" customHeight="1">
      <c r="B5" s="5" t="str">
        <f>WeekStart</f>
        <v>M</v>
      </c>
      <c r="C5" s="5" t="str">
        <f t="shared" ref="C5:H5" ca="1" si="0">LEFT(TEXT(C6,"ddd"),1)</f>
        <v>T</v>
      </c>
      <c r="D5" s="5" t="str">
        <f t="shared" ca="1" si="0"/>
        <v>W</v>
      </c>
      <c r="E5" s="5" t="str">
        <f t="shared" ca="1" si="0"/>
        <v>T</v>
      </c>
      <c r="F5" s="5" t="str">
        <f t="shared" ca="1" si="0"/>
        <v>F</v>
      </c>
      <c r="G5" s="5" t="str">
        <f t="shared" ca="1" si="0"/>
        <v>S</v>
      </c>
      <c r="H5" s="5" t="str">
        <f t="shared" ca="1" si="0"/>
        <v>S</v>
      </c>
    </row>
    <row r="6" spans="2:8" ht="16.5" customHeight="1">
      <c r="B6" s="13">
        <f t="array" aca="1" ref="B6:H6" ca="1">DaysAndWeeks+DATE(CalendarYear,1,1)-WEEKDAY(DATE(CalendarYear,1,1),(WeekStart="M")+1)+1</f>
        <v>43829</v>
      </c>
      <c r="C6" s="13">
        <f ca="1"/>
        <v>43830</v>
      </c>
      <c r="D6" s="13">
        <f ca="1"/>
        <v>43831</v>
      </c>
      <c r="E6" s="13">
        <f ca="1"/>
        <v>43832</v>
      </c>
      <c r="F6" s="13">
        <f ca="1"/>
        <v>43833</v>
      </c>
      <c r="G6" s="13">
        <f ca="1"/>
        <v>43834</v>
      </c>
      <c r="H6" s="13">
        <f ca="1"/>
        <v>43835</v>
      </c>
    </row>
    <row r="7" spans="2:8" ht="39.75" customHeight="1">
      <c r="B7" s="14"/>
      <c r="C7" s="14"/>
      <c r="D7" s="14"/>
      <c r="E7" s="14"/>
      <c r="F7" s="14"/>
      <c r="G7" s="14"/>
      <c r="H7" s="14"/>
    </row>
    <row r="8" spans="2:8" ht="15" customHeight="1">
      <c r="B8" s="13">
        <f t="array" aca="1" ref="B8:H8" ca="1">DaysAndWeeks+DATE(CalendarYear,1,1)-WEEKDAY(DATE(CalendarYear,1,1),(WeekStart="M")+1)+8</f>
        <v>43836</v>
      </c>
      <c r="C8" s="13">
        <f ca="1"/>
        <v>43837</v>
      </c>
      <c r="D8" s="13">
        <f ca="1"/>
        <v>43838</v>
      </c>
      <c r="E8" s="13">
        <f ca="1"/>
        <v>43839</v>
      </c>
      <c r="F8" s="13">
        <f ca="1"/>
        <v>43840</v>
      </c>
      <c r="G8" s="13">
        <f ca="1"/>
        <v>43841</v>
      </c>
      <c r="H8" s="13">
        <f ca="1"/>
        <v>43842</v>
      </c>
    </row>
    <row r="9" spans="2:8" ht="39.75" customHeight="1">
      <c r="B9" s="14"/>
      <c r="C9" s="14"/>
      <c r="D9" s="14"/>
      <c r="E9" s="14" t="s">
        <v>15</v>
      </c>
      <c r="F9" s="14"/>
      <c r="G9" s="14"/>
      <c r="H9" s="14"/>
    </row>
    <row r="10" spans="2:8" ht="15" customHeight="1">
      <c r="B10" s="13">
        <f t="array" aca="1" ref="B10:H10" ca="1">DaysAndWeeks+DATE(CalendarYear,1,1)-WEEKDAY(DATE(CalendarYear,1,1),(WeekStart="M")+1)+15</f>
        <v>43843</v>
      </c>
      <c r="C10" s="13">
        <f ca="1"/>
        <v>43844</v>
      </c>
      <c r="D10" s="13">
        <f ca="1"/>
        <v>43845</v>
      </c>
      <c r="E10" s="13">
        <f ca="1"/>
        <v>43846</v>
      </c>
      <c r="F10" s="13">
        <f ca="1"/>
        <v>43847</v>
      </c>
      <c r="G10" s="13">
        <f ca="1"/>
        <v>43848</v>
      </c>
      <c r="H10" s="13">
        <f ca="1"/>
        <v>43849</v>
      </c>
    </row>
    <row r="11" spans="2:8" ht="39.75" customHeight="1">
      <c r="B11" s="14"/>
      <c r="C11" s="14"/>
      <c r="D11" s="14"/>
      <c r="E11" s="14"/>
      <c r="F11" s="14"/>
      <c r="G11" s="14"/>
      <c r="H11" s="14"/>
    </row>
    <row r="12" spans="2:8" ht="15" customHeight="1">
      <c r="B12" s="13">
        <f t="array" aca="1" ref="B12:H12" ca="1">DaysAndWeeks+DATE(CalendarYear,1,1)-WEEKDAY(DATE(CalendarYear,1,1),(WeekStart="M")+1)+22</f>
        <v>43850</v>
      </c>
      <c r="C12" s="13">
        <f ca="1"/>
        <v>43851</v>
      </c>
      <c r="D12" s="13">
        <f ca="1"/>
        <v>43852</v>
      </c>
      <c r="E12" s="13">
        <f ca="1"/>
        <v>43853</v>
      </c>
      <c r="F12" s="13">
        <f ca="1"/>
        <v>43854</v>
      </c>
      <c r="G12" s="13">
        <f ca="1"/>
        <v>43855</v>
      </c>
      <c r="H12" s="13">
        <f ca="1"/>
        <v>43856</v>
      </c>
    </row>
    <row r="13" spans="2:8" ht="40.5" customHeight="1">
      <c r="B13" s="14"/>
      <c r="C13" s="14"/>
      <c r="D13" s="14"/>
      <c r="E13" s="14"/>
      <c r="F13" s="14"/>
      <c r="G13" s="14"/>
      <c r="H13" s="14"/>
    </row>
    <row r="14" spans="2:8" ht="15" customHeight="1">
      <c r="B14" s="13">
        <f t="array" aca="1" ref="B14:H14" ca="1">DaysAndWeeks+DATE(CalendarYear,1,1)-WEEKDAY(DATE(CalendarYear,1,1),(WeekStart="M")+1)+29</f>
        <v>43857</v>
      </c>
      <c r="C14" s="13">
        <f ca="1"/>
        <v>43858</v>
      </c>
      <c r="D14" s="13">
        <f ca="1"/>
        <v>43859</v>
      </c>
      <c r="E14" s="13">
        <f ca="1"/>
        <v>43860</v>
      </c>
      <c r="F14" s="13">
        <f ca="1"/>
        <v>43861</v>
      </c>
      <c r="G14" s="13">
        <f ca="1"/>
        <v>43862</v>
      </c>
      <c r="H14" s="13">
        <f ca="1"/>
        <v>43863</v>
      </c>
    </row>
    <row r="15" spans="2:8" ht="39.75" customHeight="1">
      <c r="B15" s="14"/>
      <c r="C15" s="14"/>
      <c r="D15" s="14"/>
      <c r="E15" s="14"/>
      <c r="F15" s="14"/>
      <c r="G15" s="14"/>
      <c r="H15" s="14"/>
    </row>
    <row r="16" spans="2:8" ht="15" customHeight="1">
      <c r="B16" s="13">
        <f t="array" aca="1" ref="B16:H16" ca="1">DaysAndWeeks+DATE(CalendarYear,1,1)-WEEKDAY(DATE(CalendarYear,1,1),(WeekStart="M")+1)+36</f>
        <v>43864</v>
      </c>
      <c r="C16" s="13">
        <f ca="1"/>
        <v>43865</v>
      </c>
      <c r="D16" s="13">
        <f ca="1"/>
        <v>43866</v>
      </c>
      <c r="E16" s="13">
        <f ca="1"/>
        <v>43867</v>
      </c>
      <c r="F16" s="13">
        <f ca="1"/>
        <v>43868</v>
      </c>
      <c r="G16" s="13">
        <f ca="1"/>
        <v>43869</v>
      </c>
      <c r="H16" s="13">
        <f ca="1"/>
        <v>43870</v>
      </c>
    </row>
    <row r="17" spans="2:8" ht="39.75" customHeight="1">
      <c r="B17" s="14"/>
      <c r="C17" s="14"/>
      <c r="D17" s="14"/>
      <c r="E17" s="14"/>
      <c r="F17" s="14"/>
      <c r="G17" s="14"/>
      <c r="H17" s="14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">
    <dataValidation type="list" allowBlank="1" showInputMessage="1" showErrorMessage="1" error="Select a day from the entries in the list. Select CANCEL, then ALT+DOWN ARROW to pick from the dropdown list" sqref="E2" xr:uid="{00000000-0002-0000-0000-000000000000}">
      <formula1>"M,S"</formula1>
    </dataValidation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2:8" ht="30" customHeight="1">
      <c r="B1" s="7">
        <f ca="1">CalendarYear</f>
        <v>2020</v>
      </c>
      <c r="C1" s="6" t="s">
        <v>19</v>
      </c>
      <c r="D1" s="6" t="s">
        <v>18</v>
      </c>
      <c r="E1" s="1"/>
    </row>
    <row r="2" spans="2:8" ht="45" customHeight="1">
      <c r="B2" s="8" t="s">
        <v>1</v>
      </c>
      <c r="C2" s="8"/>
      <c r="D2" s="8"/>
      <c r="E2" s="8"/>
      <c r="F2" s="3"/>
    </row>
    <row r="3" spans="2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>
      <c r="B4" s="4">
        <f t="array" aca="1" ref="B4:H4" ca="1">DaysAndWeeks+DATE(CalendarYear,2,1)-WEEKDAY(DATE(CalendarYear,2,1),(WeekStart="M")+1)+1</f>
        <v>43857</v>
      </c>
      <c r="C4" s="4">
        <f ca="1"/>
        <v>43858</v>
      </c>
      <c r="D4" s="4">
        <f ca="1"/>
        <v>43859</v>
      </c>
      <c r="E4" s="4">
        <f ca="1"/>
        <v>43860</v>
      </c>
      <c r="F4" s="4">
        <f ca="1"/>
        <v>43861</v>
      </c>
      <c r="G4" s="4">
        <f ca="1"/>
        <v>43862</v>
      </c>
      <c r="H4" s="4">
        <f ca="1"/>
        <v>43863</v>
      </c>
    </row>
    <row r="5" spans="2:8" ht="39.75" customHeight="1">
      <c r="B5" s="14"/>
      <c r="C5" s="14"/>
      <c r="D5" s="14"/>
      <c r="E5" s="14"/>
      <c r="F5" s="14"/>
      <c r="G5" s="14"/>
      <c r="H5" s="14"/>
    </row>
    <row r="6" spans="2:8" ht="15" customHeight="1">
      <c r="B6" s="4">
        <f t="array" aca="1" ref="B6:H6" ca="1">DaysAndWeeks+DATE(CalendarYear,2,1)-WEEKDAY(DATE(CalendarYear,2,1),(WeekStart="M")+1)+8</f>
        <v>43864</v>
      </c>
      <c r="C6" s="4">
        <f ca="1"/>
        <v>43865</v>
      </c>
      <c r="D6" s="4">
        <f ca="1"/>
        <v>43866</v>
      </c>
      <c r="E6" s="4">
        <f ca="1"/>
        <v>43867</v>
      </c>
      <c r="F6" s="4">
        <f ca="1"/>
        <v>43868</v>
      </c>
      <c r="G6" s="4">
        <f ca="1"/>
        <v>43869</v>
      </c>
      <c r="H6" s="4">
        <f ca="1"/>
        <v>43870</v>
      </c>
    </row>
    <row r="7" spans="2:8" ht="39.75" customHeight="1">
      <c r="B7" s="14"/>
      <c r="C7" s="14"/>
      <c r="D7" s="14"/>
      <c r="E7" s="14"/>
      <c r="F7" s="14"/>
      <c r="G7" s="14"/>
      <c r="H7" s="14"/>
    </row>
    <row r="8" spans="2:8" ht="15" customHeight="1">
      <c r="B8" s="4">
        <f t="array" aca="1" ref="B8:H8" ca="1">DaysAndWeeks+DATE(CalendarYear,2,1)-WEEKDAY(DATE(CalendarYear,2,1),(WeekStart="M")+1)+15</f>
        <v>43871</v>
      </c>
      <c r="C8" s="4">
        <f ca="1"/>
        <v>43872</v>
      </c>
      <c r="D8" s="4">
        <f ca="1"/>
        <v>43873</v>
      </c>
      <c r="E8" s="4">
        <f ca="1"/>
        <v>43874</v>
      </c>
      <c r="F8" s="4">
        <f ca="1"/>
        <v>43875</v>
      </c>
      <c r="G8" s="4">
        <f ca="1"/>
        <v>43876</v>
      </c>
      <c r="H8" s="4">
        <f ca="1"/>
        <v>43877</v>
      </c>
    </row>
    <row r="9" spans="2:8" ht="39.75" customHeight="1">
      <c r="B9" s="14"/>
      <c r="C9" s="14"/>
      <c r="D9" s="14"/>
      <c r="E9" s="14"/>
      <c r="F9" s="14"/>
      <c r="G9" s="14"/>
      <c r="H9" s="14"/>
    </row>
    <row r="10" spans="2:8" ht="15" customHeight="1">
      <c r="B10" s="4">
        <f t="array" aca="1" ref="B10:H10" ca="1">DaysAndWeeks+DATE(CalendarYear,2,1)-WEEKDAY(DATE(CalendarYear,2,1),(WeekStart="M")+1)+22</f>
        <v>43878</v>
      </c>
      <c r="C10" s="4">
        <f ca="1"/>
        <v>43879</v>
      </c>
      <c r="D10" s="4">
        <f ca="1"/>
        <v>43880</v>
      </c>
      <c r="E10" s="4">
        <f ca="1"/>
        <v>43881</v>
      </c>
      <c r="F10" s="4">
        <f ca="1"/>
        <v>43882</v>
      </c>
      <c r="G10" s="4">
        <f ca="1"/>
        <v>43883</v>
      </c>
      <c r="H10" s="4">
        <f ca="1"/>
        <v>43884</v>
      </c>
    </row>
    <row r="11" spans="2:8" ht="40.5" customHeight="1">
      <c r="B11" s="14"/>
      <c r="C11" s="14"/>
      <c r="D11" s="14"/>
      <c r="E11" s="14"/>
      <c r="F11" s="14"/>
      <c r="G11" s="14"/>
      <c r="H11" s="14"/>
    </row>
    <row r="12" spans="2:8" ht="15" customHeight="1">
      <c r="B12" s="4">
        <f t="array" aca="1" ref="B12:H12" ca="1">DaysAndWeeks+DATE(CalendarYear,2,1)-WEEKDAY(DATE(CalendarYear,2,1),(WeekStart="M")+1)+29</f>
        <v>43885</v>
      </c>
      <c r="C12" s="4">
        <f ca="1"/>
        <v>43886</v>
      </c>
      <c r="D12" s="4">
        <f ca="1"/>
        <v>43887</v>
      </c>
      <c r="E12" s="4">
        <f ca="1"/>
        <v>43888</v>
      </c>
      <c r="F12" s="4">
        <f ca="1"/>
        <v>43889</v>
      </c>
      <c r="G12" s="4">
        <f ca="1"/>
        <v>43890</v>
      </c>
      <c r="H12" s="4">
        <f ca="1"/>
        <v>43891</v>
      </c>
    </row>
    <row r="13" spans="2:8" ht="39.75" customHeight="1">
      <c r="B13" s="14"/>
      <c r="C13" s="14"/>
      <c r="D13" s="14"/>
      <c r="E13" s="14"/>
      <c r="F13" s="14"/>
      <c r="G13" s="14"/>
      <c r="H13" s="14"/>
    </row>
    <row r="14" spans="2:8" ht="15" customHeight="1">
      <c r="B14" s="4">
        <f t="array" aca="1" ref="B14:H14" ca="1">DaysAndWeeks+DATE(CalendarYear,2,1)-WEEKDAY(DATE(CalendarYear,2,1),(WeekStart="M")+1)+36</f>
        <v>43892</v>
      </c>
      <c r="C14" s="4">
        <f ca="1"/>
        <v>43893</v>
      </c>
      <c r="D14" s="4">
        <f ca="1"/>
        <v>43894</v>
      </c>
      <c r="E14" s="4">
        <f ca="1"/>
        <v>43895</v>
      </c>
      <c r="F14" s="4">
        <f ca="1"/>
        <v>43896</v>
      </c>
      <c r="G14" s="4">
        <f ca="1"/>
        <v>43897</v>
      </c>
      <c r="H14" s="4">
        <f ca="1"/>
        <v>43898</v>
      </c>
    </row>
    <row r="15" spans="2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>
      <selection activeCell="D1" sqref="D1"/>
    </sheetView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2:8" ht="30" customHeight="1">
      <c r="B1" s="7">
        <f ca="1">CalendarYear</f>
        <v>2020</v>
      </c>
      <c r="C1" s="6" t="s">
        <v>21</v>
      </c>
      <c r="D1" s="6" t="s">
        <v>20</v>
      </c>
      <c r="E1" s="1"/>
      <c r="F1" s="1"/>
      <c r="G1" s="1"/>
      <c r="H1" s="6"/>
    </row>
    <row r="2" spans="2:8" ht="45" customHeight="1">
      <c r="B2" s="8" t="s">
        <v>3</v>
      </c>
      <c r="C2" s="8"/>
      <c r="D2" s="8"/>
      <c r="E2" s="8"/>
      <c r="F2" s="3"/>
    </row>
    <row r="3" spans="2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>
      <c r="B4" s="4">
        <f t="array" aca="1" ref="B4:H4" ca="1">DaysAndWeeks+DATE(CalendarYear,3,1)-WEEKDAY(DATE(CalendarYear,3,1),(WeekStart="M")+1)+1</f>
        <v>43885</v>
      </c>
      <c r="C4" s="4">
        <f ca="1"/>
        <v>43886</v>
      </c>
      <c r="D4" s="4">
        <f ca="1"/>
        <v>43887</v>
      </c>
      <c r="E4" s="4">
        <f ca="1"/>
        <v>43888</v>
      </c>
      <c r="F4" s="4">
        <f ca="1"/>
        <v>43889</v>
      </c>
      <c r="G4" s="4">
        <f ca="1"/>
        <v>43890</v>
      </c>
      <c r="H4" s="4">
        <f ca="1"/>
        <v>43891</v>
      </c>
    </row>
    <row r="5" spans="2:8" ht="39.75" customHeight="1">
      <c r="B5" s="14"/>
      <c r="C5" s="14"/>
      <c r="D5" s="14"/>
      <c r="E5" s="14"/>
      <c r="F5" s="14"/>
      <c r="G5" s="14"/>
      <c r="H5" s="14"/>
    </row>
    <row r="6" spans="2:8" ht="15" customHeight="1">
      <c r="B6" s="4">
        <f t="array" aca="1" ref="B6:H6" ca="1">DaysAndWeeks+DATE(CalendarYear,3,1)-WEEKDAY(DATE(CalendarYear,3,1),(WeekStart="M")+1)+8</f>
        <v>43892</v>
      </c>
      <c r="C6" s="4">
        <f ca="1"/>
        <v>43893</v>
      </c>
      <c r="D6" s="4">
        <f ca="1"/>
        <v>43894</v>
      </c>
      <c r="E6" s="4">
        <f ca="1"/>
        <v>43895</v>
      </c>
      <c r="F6" s="4">
        <f ca="1"/>
        <v>43896</v>
      </c>
      <c r="G6" s="4">
        <f ca="1"/>
        <v>43897</v>
      </c>
      <c r="H6" s="4">
        <f ca="1"/>
        <v>43898</v>
      </c>
    </row>
    <row r="7" spans="2:8" ht="39.75" customHeight="1">
      <c r="B7" s="14"/>
      <c r="C7" s="14"/>
      <c r="D7" s="14"/>
      <c r="E7" s="14"/>
      <c r="F7" s="14"/>
      <c r="G7" s="14"/>
      <c r="H7" s="14"/>
    </row>
    <row r="8" spans="2:8" ht="15" customHeight="1">
      <c r="B8" s="4">
        <f t="array" aca="1" ref="B8:H8" ca="1">DaysAndWeeks+DATE(CalendarYear,3,1)-WEEKDAY(DATE(CalendarYear,3,1),(WeekStart="M")+1)+15</f>
        <v>43899</v>
      </c>
      <c r="C8" s="4">
        <f ca="1"/>
        <v>43900</v>
      </c>
      <c r="D8" s="4">
        <f ca="1"/>
        <v>43901</v>
      </c>
      <c r="E8" s="4">
        <f ca="1"/>
        <v>43902</v>
      </c>
      <c r="F8" s="4">
        <f ca="1"/>
        <v>43903</v>
      </c>
      <c r="G8" s="4">
        <f ca="1"/>
        <v>43904</v>
      </c>
      <c r="H8" s="4">
        <f ca="1"/>
        <v>43905</v>
      </c>
    </row>
    <row r="9" spans="2:8" ht="39.75" customHeight="1">
      <c r="B9" s="14"/>
      <c r="C9" s="14"/>
      <c r="D9" s="14"/>
      <c r="E9" s="14"/>
      <c r="F9" s="14"/>
      <c r="G9" s="14"/>
      <c r="H9" s="14"/>
    </row>
    <row r="10" spans="2:8" ht="15" customHeight="1">
      <c r="B10" s="4">
        <f t="array" aca="1" ref="B10:H10" ca="1">DaysAndWeeks+DATE(CalendarYear,3,1)-WEEKDAY(DATE(CalendarYear,3,1),(WeekStart="M")+1)+22</f>
        <v>43906</v>
      </c>
      <c r="C10" s="4">
        <f ca="1"/>
        <v>43907</v>
      </c>
      <c r="D10" s="4">
        <f ca="1"/>
        <v>43908</v>
      </c>
      <c r="E10" s="4">
        <f ca="1"/>
        <v>43909</v>
      </c>
      <c r="F10" s="4">
        <f ca="1"/>
        <v>43910</v>
      </c>
      <c r="G10" s="4">
        <f ca="1"/>
        <v>43911</v>
      </c>
      <c r="H10" s="4">
        <f ca="1"/>
        <v>43912</v>
      </c>
    </row>
    <row r="11" spans="2:8" ht="40.5" customHeight="1">
      <c r="B11" s="14"/>
      <c r="C11" s="14"/>
      <c r="D11" s="14"/>
      <c r="E11" s="14"/>
      <c r="F11" s="14"/>
      <c r="G11" s="14"/>
      <c r="H11" s="14"/>
    </row>
    <row r="12" spans="2:8" ht="15" customHeight="1">
      <c r="B12" s="4">
        <f t="array" aca="1" ref="B12:H12" ca="1">DaysAndWeeks+DATE(CalendarYear,3,1)-WEEKDAY(DATE(CalendarYear,3,1),(WeekStart="M")+1)+29</f>
        <v>43913</v>
      </c>
      <c r="C12" s="4">
        <f ca="1"/>
        <v>43914</v>
      </c>
      <c r="D12" s="4">
        <f ca="1"/>
        <v>43915</v>
      </c>
      <c r="E12" s="4">
        <f ca="1"/>
        <v>43916</v>
      </c>
      <c r="F12" s="4">
        <f ca="1"/>
        <v>43917</v>
      </c>
      <c r="G12" s="4">
        <f ca="1"/>
        <v>43918</v>
      </c>
      <c r="H12" s="4">
        <f ca="1"/>
        <v>43919</v>
      </c>
    </row>
    <row r="13" spans="2:8" ht="39.75" customHeight="1">
      <c r="B13" s="14"/>
      <c r="C13" s="14"/>
      <c r="D13" s="14"/>
      <c r="E13" s="14"/>
      <c r="F13" s="14"/>
      <c r="G13" s="14"/>
      <c r="H13" s="14"/>
    </row>
    <row r="14" spans="2:8" ht="15" customHeight="1">
      <c r="B14" s="4">
        <f t="array" aca="1" ref="B14:H14" ca="1">DaysAndWeeks+DATE(CalendarYear,3,1)-WEEKDAY(DATE(CalendarYear,3,1),(WeekStart="M")+1)+36</f>
        <v>43920</v>
      </c>
      <c r="C14" s="4">
        <f ca="1"/>
        <v>43921</v>
      </c>
      <c r="D14" s="4">
        <f ca="1"/>
        <v>43922</v>
      </c>
      <c r="E14" s="4">
        <f ca="1"/>
        <v>43923</v>
      </c>
      <c r="F14" s="4">
        <f ca="1"/>
        <v>43924</v>
      </c>
      <c r="G14" s="4">
        <f ca="1"/>
        <v>43925</v>
      </c>
      <c r="H14" s="4">
        <f ca="1"/>
        <v>43926</v>
      </c>
    </row>
    <row r="15" spans="2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>
      <selection activeCell="D1" sqref="D1"/>
    </sheetView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2:8" ht="30" customHeight="1">
      <c r="B1" s="7">
        <f ca="1">CalendarYear</f>
        <v>2020</v>
      </c>
      <c r="C1" s="6" t="s">
        <v>25</v>
      </c>
      <c r="D1" s="6" t="s">
        <v>26</v>
      </c>
      <c r="E1" s="1"/>
      <c r="F1" s="1"/>
      <c r="G1" s="1"/>
      <c r="H1" s="6"/>
    </row>
    <row r="2" spans="2:8" ht="45" customHeight="1">
      <c r="B2" s="8" t="s">
        <v>4</v>
      </c>
      <c r="C2" s="8"/>
      <c r="D2" s="8"/>
      <c r="E2" s="8"/>
      <c r="F2" s="3"/>
    </row>
    <row r="3" spans="2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>
      <c r="B4" s="4">
        <f t="array" aca="1" ref="B4:H4" ca="1">DaysAndWeeks+DATE(CalendarYear,4,1)-WEEKDAY(DATE(CalendarYear,4,1),(WeekStart="M")+1)+1</f>
        <v>43920</v>
      </c>
      <c r="C4" s="4">
        <f ca="1"/>
        <v>43921</v>
      </c>
      <c r="D4" s="4">
        <f ca="1"/>
        <v>43922</v>
      </c>
      <c r="E4" s="4">
        <f ca="1"/>
        <v>43923</v>
      </c>
      <c r="F4" s="4">
        <f ca="1"/>
        <v>43924</v>
      </c>
      <c r="G4" s="4">
        <f ca="1"/>
        <v>43925</v>
      </c>
      <c r="H4" s="4">
        <f ca="1"/>
        <v>43926</v>
      </c>
    </row>
    <row r="5" spans="2:8" ht="39.75" customHeight="1">
      <c r="B5" s="14"/>
      <c r="C5" s="14"/>
      <c r="D5" s="14"/>
      <c r="E5" s="14"/>
      <c r="F5" s="14"/>
      <c r="G5" s="14"/>
      <c r="H5" s="14"/>
    </row>
    <row r="6" spans="2:8" ht="15" customHeight="1">
      <c r="B6" s="4">
        <f t="array" aca="1" ref="B6:H6" ca="1">DaysAndWeeks+DATE(CalendarYear,4,1)-WEEKDAY(DATE(CalendarYear,4,1),(WeekStart="M")+1)+8</f>
        <v>43927</v>
      </c>
      <c r="C6" s="4">
        <f ca="1"/>
        <v>43928</v>
      </c>
      <c r="D6" s="4">
        <f ca="1"/>
        <v>43929</v>
      </c>
      <c r="E6" s="4">
        <f ca="1"/>
        <v>43930</v>
      </c>
      <c r="F6" s="4">
        <f ca="1"/>
        <v>43931</v>
      </c>
      <c r="G6" s="4">
        <f ca="1"/>
        <v>43932</v>
      </c>
      <c r="H6" s="4">
        <f ca="1"/>
        <v>43933</v>
      </c>
    </row>
    <row r="7" spans="2:8" ht="39.75" customHeight="1">
      <c r="B7" s="14"/>
      <c r="C7" s="14"/>
      <c r="D7" s="14"/>
      <c r="E7" s="14"/>
      <c r="F7" s="14"/>
      <c r="G7" s="14"/>
      <c r="H7" s="14"/>
    </row>
    <row r="8" spans="2:8" ht="15" customHeight="1">
      <c r="B8" s="4">
        <f t="array" aca="1" ref="B8:H8" ca="1">DaysAndWeeks+DATE(CalendarYear,4,1)-WEEKDAY(DATE(CalendarYear,4,1),(WeekStart="M")+1)+15</f>
        <v>43934</v>
      </c>
      <c r="C8" s="4">
        <f ca="1"/>
        <v>43935</v>
      </c>
      <c r="D8" s="4">
        <f ca="1"/>
        <v>43936</v>
      </c>
      <c r="E8" s="4">
        <f ca="1"/>
        <v>43937</v>
      </c>
      <c r="F8" s="4">
        <f ca="1"/>
        <v>43938</v>
      </c>
      <c r="G8" s="4">
        <f ca="1"/>
        <v>43939</v>
      </c>
      <c r="H8" s="4">
        <f ca="1"/>
        <v>43940</v>
      </c>
    </row>
    <row r="9" spans="2:8" ht="39.75" customHeight="1">
      <c r="B9" s="14"/>
      <c r="C9" s="14"/>
      <c r="D9" s="14"/>
      <c r="E9" s="14"/>
      <c r="F9" s="14"/>
      <c r="G9" s="14"/>
      <c r="H9" s="14"/>
    </row>
    <row r="10" spans="2:8" ht="15" customHeight="1">
      <c r="B10" s="4">
        <f t="array" aca="1" ref="B10:H10" ca="1">DaysAndWeeks+DATE(CalendarYear,4,1)-WEEKDAY(DATE(CalendarYear,4,1),(WeekStart="M")+1)+22</f>
        <v>43941</v>
      </c>
      <c r="C10" s="4">
        <f ca="1"/>
        <v>43942</v>
      </c>
      <c r="D10" s="4">
        <f ca="1"/>
        <v>43943</v>
      </c>
      <c r="E10" s="4">
        <f ca="1"/>
        <v>43944</v>
      </c>
      <c r="F10" s="4">
        <f ca="1"/>
        <v>43945</v>
      </c>
      <c r="G10" s="4">
        <f ca="1"/>
        <v>43946</v>
      </c>
      <c r="H10" s="4">
        <f ca="1"/>
        <v>43947</v>
      </c>
    </row>
    <row r="11" spans="2:8" ht="40.5" customHeight="1">
      <c r="B11" s="14"/>
      <c r="C11" s="14"/>
      <c r="D11" s="14"/>
      <c r="E11" s="14"/>
      <c r="F11" s="14"/>
      <c r="G11" s="14"/>
      <c r="H11" s="14"/>
    </row>
    <row r="12" spans="2:8" ht="15" customHeight="1">
      <c r="B12" s="4">
        <f t="array" aca="1" ref="B12:H12" ca="1">DaysAndWeeks+DATE(CalendarYear,4,1)-WEEKDAY(DATE(CalendarYear,4,1),(WeekStart="M")+1)+29</f>
        <v>43948</v>
      </c>
      <c r="C12" s="4">
        <f ca="1"/>
        <v>43949</v>
      </c>
      <c r="D12" s="4">
        <f ca="1"/>
        <v>43950</v>
      </c>
      <c r="E12" s="4">
        <f ca="1"/>
        <v>43951</v>
      </c>
      <c r="F12" s="4">
        <f ca="1"/>
        <v>43952</v>
      </c>
      <c r="G12" s="4">
        <f ca="1"/>
        <v>43953</v>
      </c>
      <c r="H12" s="4">
        <f ca="1"/>
        <v>43954</v>
      </c>
    </row>
    <row r="13" spans="2:8" ht="39.75" customHeight="1">
      <c r="B13" s="14"/>
      <c r="C13" s="14"/>
      <c r="D13" s="14"/>
      <c r="E13" s="14"/>
      <c r="F13" s="14"/>
      <c r="G13" s="14"/>
      <c r="H13" s="14"/>
    </row>
    <row r="14" spans="2:8" ht="15" customHeight="1">
      <c r="B14" s="4">
        <f t="array" aca="1" ref="B14:H14" ca="1">DaysAndWeeks+DATE(CalendarYear,4,1)-WEEKDAY(DATE(CalendarYear,4,1),(WeekStart="M")+1)+36</f>
        <v>43955</v>
      </c>
      <c r="C14" s="4">
        <f ca="1"/>
        <v>43956</v>
      </c>
      <c r="D14" s="4">
        <f ca="1"/>
        <v>43957</v>
      </c>
      <c r="E14" s="4">
        <f ca="1"/>
        <v>43958</v>
      </c>
      <c r="F14" s="4">
        <f ca="1"/>
        <v>43959</v>
      </c>
      <c r="G14" s="4">
        <f ca="1"/>
        <v>43960</v>
      </c>
      <c r="H14" s="4">
        <f ca="1"/>
        <v>43961</v>
      </c>
    </row>
    <row r="15" spans="2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5"/>
  <sheetViews>
    <sheetView showGridLines="0" zoomScaleNormal="100" workbookViewId="0">
      <selection activeCell="D1" sqref="D1"/>
    </sheetView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1:8" ht="30" customHeight="1">
      <c r="A1" s="12"/>
      <c r="B1" s="7">
        <f ca="1">CalendarYear</f>
        <v>2020</v>
      </c>
      <c r="C1" s="6" t="s">
        <v>27</v>
      </c>
      <c r="D1" s="6" t="s">
        <v>28</v>
      </c>
      <c r="E1" s="1"/>
      <c r="F1" s="1"/>
      <c r="G1" s="1"/>
      <c r="H1" s="6"/>
    </row>
    <row r="2" spans="1:8" ht="45" customHeight="1">
      <c r="B2" s="8" t="s">
        <v>0</v>
      </c>
      <c r="C2" s="8"/>
      <c r="D2" s="8"/>
      <c r="E2" s="8"/>
      <c r="F2" s="3"/>
    </row>
    <row r="3" spans="1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>
      <c r="B4" s="4">
        <f t="array" aca="1" ref="B4:H4" ca="1">DaysAndWeeks+DATE(CalendarYear,5,1)-WEEKDAY(DATE(CalendarYear,5,1),(WeekStart="M")+1)+1</f>
        <v>43948</v>
      </c>
      <c r="C4" s="4">
        <f ca="1"/>
        <v>43949</v>
      </c>
      <c r="D4" s="4">
        <f ca="1"/>
        <v>43950</v>
      </c>
      <c r="E4" s="4">
        <f ca="1"/>
        <v>43951</v>
      </c>
      <c r="F4" s="4">
        <f ca="1"/>
        <v>43952</v>
      </c>
      <c r="G4" s="4">
        <f ca="1"/>
        <v>43953</v>
      </c>
      <c r="H4" s="4">
        <f ca="1"/>
        <v>43954</v>
      </c>
    </row>
    <row r="5" spans="1:8" ht="39.75" customHeight="1">
      <c r="B5" s="14"/>
      <c r="C5" s="14"/>
      <c r="D5" s="14"/>
      <c r="E5" s="14"/>
      <c r="F5" s="14"/>
      <c r="G5" s="14"/>
      <c r="H5" s="14"/>
    </row>
    <row r="6" spans="1:8" ht="15" customHeight="1">
      <c r="B6" s="4">
        <f t="array" aca="1" ref="B6:H6" ca="1">DaysAndWeeks+DATE(CalendarYear,5,1)-WEEKDAY(DATE(CalendarYear,5,1),(WeekStart="M")+1)+8</f>
        <v>43955</v>
      </c>
      <c r="C6" s="4">
        <f ca="1"/>
        <v>43956</v>
      </c>
      <c r="D6" s="4">
        <f ca="1"/>
        <v>43957</v>
      </c>
      <c r="E6" s="4">
        <f ca="1"/>
        <v>43958</v>
      </c>
      <c r="F6" s="4">
        <f ca="1"/>
        <v>43959</v>
      </c>
      <c r="G6" s="4">
        <f ca="1"/>
        <v>43960</v>
      </c>
      <c r="H6" s="4">
        <f ca="1"/>
        <v>43961</v>
      </c>
    </row>
    <row r="7" spans="1:8" ht="39.75" customHeight="1">
      <c r="B7" s="14"/>
      <c r="C7" s="14"/>
      <c r="D7" s="14"/>
      <c r="E7" s="14"/>
      <c r="F7" s="14"/>
      <c r="G7" s="14"/>
      <c r="H7" s="14"/>
    </row>
    <row r="8" spans="1:8" ht="15" customHeight="1">
      <c r="B8" s="4">
        <f t="array" aca="1" ref="B8:H8" ca="1">DaysAndWeeks+DATE(CalendarYear,5,1)-WEEKDAY(DATE(CalendarYear,5,1),(WeekStart="M")+1)+15</f>
        <v>43962</v>
      </c>
      <c r="C8" s="4">
        <f ca="1"/>
        <v>43963</v>
      </c>
      <c r="D8" s="4">
        <f ca="1"/>
        <v>43964</v>
      </c>
      <c r="E8" s="4">
        <f ca="1"/>
        <v>43965</v>
      </c>
      <c r="F8" s="4">
        <f ca="1"/>
        <v>43966</v>
      </c>
      <c r="G8" s="4">
        <f ca="1"/>
        <v>43967</v>
      </c>
      <c r="H8" s="4">
        <f ca="1"/>
        <v>43968</v>
      </c>
    </row>
    <row r="9" spans="1:8" ht="39.75" customHeight="1">
      <c r="B9" s="14"/>
      <c r="C9" s="14"/>
      <c r="D9" s="14"/>
      <c r="E9" s="14"/>
      <c r="F9" s="14"/>
      <c r="G9" s="14"/>
      <c r="H9" s="14"/>
    </row>
    <row r="10" spans="1:8" ht="15" customHeight="1">
      <c r="B10" s="4">
        <f t="array" aca="1" ref="B10:H10" ca="1">DaysAndWeeks+DATE(CalendarYear,5,1)-WEEKDAY(DATE(CalendarYear,5,1),(WeekStart="M")+1)+22</f>
        <v>43969</v>
      </c>
      <c r="C10" s="4">
        <f ca="1"/>
        <v>43970</v>
      </c>
      <c r="D10" s="4">
        <f ca="1"/>
        <v>43971</v>
      </c>
      <c r="E10" s="4">
        <f ca="1"/>
        <v>43972</v>
      </c>
      <c r="F10" s="4">
        <f ca="1"/>
        <v>43973</v>
      </c>
      <c r="G10" s="4">
        <f ca="1"/>
        <v>43974</v>
      </c>
      <c r="H10" s="4">
        <f ca="1"/>
        <v>43975</v>
      </c>
    </row>
    <row r="11" spans="1:8" ht="40.5" customHeight="1">
      <c r="B11" s="14"/>
      <c r="C11" s="14"/>
      <c r="D11" s="14"/>
      <c r="E11" s="14"/>
      <c r="F11" s="14"/>
      <c r="G11" s="14"/>
      <c r="H11" s="14"/>
    </row>
    <row r="12" spans="1:8" ht="15" customHeight="1">
      <c r="B12" s="4">
        <f t="array" aca="1" ref="B12:H12" ca="1">DaysAndWeeks+DATE(CalendarYear,5,1)-WEEKDAY(DATE(CalendarYear,5,1),(WeekStart="M")+1)+29</f>
        <v>43976</v>
      </c>
      <c r="C12" s="4">
        <f ca="1"/>
        <v>43977</v>
      </c>
      <c r="D12" s="4">
        <f ca="1"/>
        <v>43978</v>
      </c>
      <c r="E12" s="4">
        <f ca="1"/>
        <v>43979</v>
      </c>
      <c r="F12" s="4">
        <f ca="1"/>
        <v>43980</v>
      </c>
      <c r="G12" s="4">
        <f ca="1"/>
        <v>43981</v>
      </c>
      <c r="H12" s="4">
        <f ca="1"/>
        <v>43982</v>
      </c>
    </row>
    <row r="13" spans="1:8" ht="39.75" customHeight="1">
      <c r="B13" s="14"/>
      <c r="C13" s="14"/>
      <c r="D13" s="14"/>
      <c r="E13" s="14"/>
      <c r="F13" s="14"/>
      <c r="G13" s="14"/>
      <c r="H13" s="14"/>
    </row>
    <row r="14" spans="1:8" ht="15" customHeight="1">
      <c r="B14" s="4">
        <f t="array" aca="1" ref="B14:H14" ca="1">DaysAndWeeks+DATE(CalendarYear,5,1)-WEEKDAY(DATE(CalendarYear,5,1),(WeekStart="M")+1)+36</f>
        <v>43983</v>
      </c>
      <c r="C14" s="4">
        <f ca="1"/>
        <v>43984</v>
      </c>
      <c r="D14" s="4">
        <f ca="1"/>
        <v>43985</v>
      </c>
      <c r="E14" s="4">
        <f ca="1"/>
        <v>43986</v>
      </c>
      <c r="F14" s="4">
        <f ca="1"/>
        <v>43987</v>
      </c>
      <c r="G14" s="4">
        <f ca="1"/>
        <v>43988</v>
      </c>
      <c r="H14" s="4">
        <f ca="1"/>
        <v>43989</v>
      </c>
    </row>
    <row r="15" spans="1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5"/>
  <sheetViews>
    <sheetView showGridLines="0" zoomScaleNormal="100" workbookViewId="0">
      <selection activeCell="D1" sqref="D1"/>
    </sheetView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1:8" ht="30" customHeight="1">
      <c r="A1" s="12"/>
      <c r="B1" s="7">
        <f ca="1">CalendarYear</f>
        <v>2020</v>
      </c>
      <c r="C1" s="6" t="s">
        <v>29</v>
      </c>
      <c r="D1" s="6" t="s">
        <v>30</v>
      </c>
      <c r="E1" s="1"/>
      <c r="F1" s="1"/>
      <c r="G1" s="1"/>
      <c r="H1" s="6"/>
    </row>
    <row r="2" spans="1:8" ht="45" customHeight="1">
      <c r="B2" s="8" t="s">
        <v>5</v>
      </c>
      <c r="C2" s="8"/>
      <c r="D2" s="8"/>
      <c r="E2" s="8"/>
      <c r="F2" s="3"/>
    </row>
    <row r="3" spans="1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>
      <c r="B4" s="4">
        <f t="array" aca="1" ref="B4:H4" ca="1">DaysAndWeeks+DATE(CalendarYear,6,1)-WEEKDAY(DATE(CalendarYear,6,1),(WeekStart="M")+1)+1</f>
        <v>43983</v>
      </c>
      <c r="C4" s="4">
        <f ca="1"/>
        <v>43984</v>
      </c>
      <c r="D4" s="4">
        <f ca="1"/>
        <v>43985</v>
      </c>
      <c r="E4" s="4">
        <f ca="1"/>
        <v>43986</v>
      </c>
      <c r="F4" s="4">
        <f ca="1"/>
        <v>43987</v>
      </c>
      <c r="G4" s="4">
        <f ca="1"/>
        <v>43988</v>
      </c>
      <c r="H4" s="4">
        <f ca="1"/>
        <v>43989</v>
      </c>
    </row>
    <row r="5" spans="1:8" ht="39.75" customHeight="1">
      <c r="B5" s="14"/>
      <c r="C5" s="14"/>
      <c r="D5" s="14"/>
      <c r="E5" s="14"/>
      <c r="F5" s="14"/>
      <c r="G5" s="14"/>
      <c r="H5" s="14"/>
    </row>
    <row r="6" spans="1:8" ht="15" customHeight="1">
      <c r="B6" s="4">
        <f t="array" aca="1" ref="B6:H6" ca="1">DaysAndWeeks+DATE(CalendarYear,6,1)-WEEKDAY(DATE(CalendarYear,6,1),(WeekStart="M")+1)+8</f>
        <v>43990</v>
      </c>
      <c r="C6" s="4">
        <f ca="1"/>
        <v>43991</v>
      </c>
      <c r="D6" s="4">
        <f ca="1"/>
        <v>43992</v>
      </c>
      <c r="E6" s="4">
        <f ca="1"/>
        <v>43993</v>
      </c>
      <c r="F6" s="4">
        <f ca="1"/>
        <v>43994</v>
      </c>
      <c r="G6" s="4">
        <f ca="1"/>
        <v>43995</v>
      </c>
      <c r="H6" s="4">
        <f ca="1"/>
        <v>43996</v>
      </c>
    </row>
    <row r="7" spans="1:8" ht="39.75" customHeight="1">
      <c r="B7" s="14"/>
      <c r="C7" s="14"/>
      <c r="D7" s="14"/>
      <c r="E7" s="14"/>
      <c r="F7" s="14"/>
      <c r="G7" s="14"/>
      <c r="H7" s="14"/>
    </row>
    <row r="8" spans="1:8" ht="15" customHeight="1">
      <c r="B8" s="4">
        <f t="array" aca="1" ref="B8:H8" ca="1">DaysAndWeeks+DATE(CalendarYear,6,1)-WEEKDAY(DATE(CalendarYear,6,1),(WeekStart="M")+1)+15</f>
        <v>43997</v>
      </c>
      <c r="C8" s="4">
        <f ca="1"/>
        <v>43998</v>
      </c>
      <c r="D8" s="4">
        <f ca="1"/>
        <v>43999</v>
      </c>
      <c r="E8" s="4">
        <f ca="1"/>
        <v>44000</v>
      </c>
      <c r="F8" s="4">
        <f ca="1"/>
        <v>44001</v>
      </c>
      <c r="G8" s="4">
        <f ca="1"/>
        <v>44002</v>
      </c>
      <c r="H8" s="4">
        <f ca="1"/>
        <v>44003</v>
      </c>
    </row>
    <row r="9" spans="1:8" ht="39.75" customHeight="1">
      <c r="B9" s="14"/>
      <c r="C9" s="14"/>
      <c r="D9" s="14"/>
      <c r="E9" s="14"/>
      <c r="F9" s="14"/>
      <c r="G9" s="14"/>
      <c r="H9" s="14"/>
    </row>
    <row r="10" spans="1:8" ht="15" customHeight="1">
      <c r="B10" s="4">
        <f t="array" aca="1" ref="B10:H10" ca="1">DaysAndWeeks+DATE(CalendarYear,6,1)-WEEKDAY(DATE(CalendarYear,6,1),(WeekStart="M")+1)+22</f>
        <v>44004</v>
      </c>
      <c r="C10" s="4">
        <f ca="1"/>
        <v>44005</v>
      </c>
      <c r="D10" s="4">
        <f ca="1"/>
        <v>44006</v>
      </c>
      <c r="E10" s="4">
        <f ca="1"/>
        <v>44007</v>
      </c>
      <c r="F10" s="4">
        <f ca="1"/>
        <v>44008</v>
      </c>
      <c r="G10" s="4">
        <f ca="1"/>
        <v>44009</v>
      </c>
      <c r="H10" s="4">
        <f ca="1"/>
        <v>44010</v>
      </c>
    </row>
    <row r="11" spans="1:8" ht="40.5" customHeight="1">
      <c r="B11" s="14"/>
      <c r="C11" s="14"/>
      <c r="D11" s="14"/>
      <c r="E11" s="14"/>
      <c r="F11" s="14"/>
      <c r="G11" s="14"/>
      <c r="H11" s="14"/>
    </row>
    <row r="12" spans="1:8" ht="15" customHeight="1">
      <c r="B12" s="4">
        <f t="array" aca="1" ref="B12:H12" ca="1">DaysAndWeeks+DATE(CalendarYear,6,1)-WEEKDAY(DATE(CalendarYear,6,1),(WeekStart="M")+1)+29</f>
        <v>44011</v>
      </c>
      <c r="C12" s="4">
        <f ca="1"/>
        <v>44012</v>
      </c>
      <c r="D12" s="4">
        <f ca="1"/>
        <v>44013</v>
      </c>
      <c r="E12" s="4">
        <f ca="1"/>
        <v>44014</v>
      </c>
      <c r="F12" s="4">
        <f ca="1"/>
        <v>44015</v>
      </c>
      <c r="G12" s="4">
        <f ca="1"/>
        <v>44016</v>
      </c>
      <c r="H12" s="4">
        <f ca="1"/>
        <v>44017</v>
      </c>
    </row>
    <row r="13" spans="1:8" ht="39.75" customHeight="1">
      <c r="B13" s="14"/>
      <c r="C13" s="14"/>
      <c r="D13" s="14"/>
      <c r="E13" s="14"/>
      <c r="F13" s="14"/>
      <c r="G13" s="14"/>
      <c r="H13" s="14"/>
    </row>
    <row r="14" spans="1:8" ht="15" customHeight="1">
      <c r="B14" s="4">
        <f t="array" aca="1" ref="B14:H14" ca="1">DaysAndWeeks+DATE(CalendarYear,6,1)-WEEKDAY(DATE(CalendarYear,6,1),(WeekStart="M")+1)+36</f>
        <v>44018</v>
      </c>
      <c r="C14" s="4">
        <f ca="1"/>
        <v>44019</v>
      </c>
      <c r="D14" s="4">
        <f ca="1"/>
        <v>44020</v>
      </c>
      <c r="E14" s="4">
        <f ca="1"/>
        <v>44021</v>
      </c>
      <c r="F14" s="4">
        <f ca="1"/>
        <v>44022</v>
      </c>
      <c r="G14" s="4">
        <f ca="1"/>
        <v>44023</v>
      </c>
      <c r="H14" s="4">
        <f ca="1"/>
        <v>44024</v>
      </c>
    </row>
    <row r="15" spans="1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O23"/>
  <sheetViews>
    <sheetView showGridLines="0" tabSelected="1" topLeftCell="A21" zoomScale="132" zoomScaleNormal="100" workbookViewId="0">
      <selection activeCell="G38" sqref="G38"/>
    </sheetView>
  </sheetViews>
  <sheetFormatPr baseColWidth="10" defaultColWidth="8.83203125" defaultRowHeight="14"/>
  <cols>
    <col min="1" max="1" width="2.83203125" customWidth="1"/>
    <col min="2" max="2" width="14.6640625" customWidth="1"/>
    <col min="3" max="3" width="17.1640625" customWidth="1"/>
    <col min="4" max="4" width="17.33203125" customWidth="1"/>
    <col min="5" max="5" width="16.83203125" customWidth="1"/>
    <col min="6" max="6" width="15.1640625" customWidth="1"/>
    <col min="7" max="8" width="13.83203125" customWidth="1"/>
  </cols>
  <sheetData>
    <row r="1" spans="1:15" ht="30" customHeight="1">
      <c r="A1" s="12"/>
      <c r="B1" s="7"/>
      <c r="C1" s="6"/>
      <c r="D1" s="6"/>
      <c r="E1" s="1"/>
      <c r="F1" s="1"/>
      <c r="G1" s="1"/>
      <c r="H1" s="6"/>
    </row>
    <row r="2" spans="1:15" s="12" customFormat="1" ht="30" customHeight="1">
      <c r="A2" s="15"/>
      <c r="B2" s="16"/>
      <c r="C2" s="17" t="s">
        <v>46</v>
      </c>
      <c r="D2" s="16"/>
      <c r="E2" s="16"/>
      <c r="F2" s="16"/>
      <c r="G2" s="16"/>
      <c r="H2" s="16"/>
    </row>
    <row r="3" spans="1:15" ht="45" customHeight="1">
      <c r="A3" t="s">
        <v>45</v>
      </c>
      <c r="B3" s="8" t="s">
        <v>6</v>
      </c>
      <c r="C3" s="8"/>
      <c r="D3" s="8"/>
      <c r="E3" s="8"/>
      <c r="F3" s="3"/>
    </row>
    <row r="4" spans="1:15" s="12" customFormat="1" ht="45" customHeight="1">
      <c r="B4" s="8"/>
      <c r="C4" s="26" t="s">
        <v>39</v>
      </c>
      <c r="D4" s="27" t="s">
        <v>40</v>
      </c>
      <c r="E4" s="27" t="s">
        <v>44</v>
      </c>
      <c r="F4" s="27" t="s">
        <v>41</v>
      </c>
      <c r="G4" s="27" t="s">
        <v>42</v>
      </c>
      <c r="H4" s="27" t="s">
        <v>38</v>
      </c>
    </row>
    <row r="5" spans="1:15" s="12" customFormat="1" ht="45" customHeight="1">
      <c r="C5" s="24"/>
      <c r="D5" s="18"/>
      <c r="E5" s="25"/>
      <c r="F5" s="19"/>
      <c r="G5" s="20"/>
      <c r="H5" s="21"/>
      <c r="I5"/>
      <c r="K5"/>
      <c r="L5"/>
      <c r="M5"/>
      <c r="N5"/>
      <c r="O5"/>
    </row>
    <row r="6" spans="1:15" ht="18.75" customHeight="1">
      <c r="B6" s="36" t="str">
        <f>WeekStart</f>
        <v>M</v>
      </c>
      <c r="C6" s="36" t="str">
        <f t="shared" ref="C6:H6" ca="1" si="0">LEFT(TEXT(C7,"ddd"),1)</f>
        <v>T</v>
      </c>
      <c r="D6" s="36" t="str">
        <f t="shared" ca="1" si="0"/>
        <v>W</v>
      </c>
      <c r="E6" s="36" t="str">
        <f t="shared" ca="1" si="0"/>
        <v>T</v>
      </c>
      <c r="F6" s="36" t="str">
        <f t="shared" ca="1" si="0"/>
        <v>F</v>
      </c>
      <c r="G6" s="36" t="str">
        <f t="shared" ca="1" si="0"/>
        <v>S</v>
      </c>
      <c r="H6" s="36" t="str">
        <f t="shared" ca="1" si="0"/>
        <v>S</v>
      </c>
      <c r="I6" s="12"/>
      <c r="J6" s="12"/>
      <c r="K6" s="12"/>
      <c r="L6" s="12"/>
      <c r="M6" s="12"/>
      <c r="N6" s="12"/>
      <c r="O6" s="12"/>
    </row>
    <row r="7" spans="1:15" ht="36" customHeight="1">
      <c r="B7" s="28">
        <f t="array" aca="1" ref="B7:H7" ca="1">DaysAndWeeks+DATE(CalendarYear,7,1)-WEEKDAY(DATE(CalendarYear,7,1),(WeekStart="M")+1)+1</f>
        <v>44011</v>
      </c>
      <c r="C7" s="28">
        <f ca="1"/>
        <v>44012</v>
      </c>
      <c r="D7" s="28">
        <f ca="1"/>
        <v>44013</v>
      </c>
      <c r="E7" s="28">
        <f ca="1"/>
        <v>44014</v>
      </c>
      <c r="F7" s="28">
        <f ca="1"/>
        <v>44015</v>
      </c>
      <c r="G7" s="28">
        <f ca="1"/>
        <v>44016</v>
      </c>
      <c r="H7" s="28">
        <f ca="1"/>
        <v>44017</v>
      </c>
      <c r="I7" s="12"/>
      <c r="J7" s="12"/>
      <c r="K7" s="12"/>
      <c r="L7" s="12"/>
      <c r="M7" s="12"/>
      <c r="N7" s="12"/>
      <c r="O7" s="12"/>
    </row>
    <row r="8" spans="1:15" s="12" customFormat="1" ht="59" customHeight="1">
      <c r="B8" s="4"/>
      <c r="C8" s="4"/>
      <c r="D8" s="4"/>
      <c r="E8" s="4"/>
      <c r="F8" s="4"/>
      <c r="G8" s="4"/>
      <c r="H8" s="4"/>
      <c r="I8"/>
      <c r="K8"/>
      <c r="L8"/>
      <c r="M8"/>
      <c r="N8"/>
      <c r="O8"/>
    </row>
    <row r="9" spans="1:15" s="12" customFormat="1" ht="59" customHeight="1">
      <c r="B9" s="4"/>
      <c r="C9" s="4"/>
      <c r="D9" s="22"/>
      <c r="E9" s="4"/>
      <c r="F9" s="4"/>
      <c r="G9" s="4"/>
      <c r="H9" s="4"/>
      <c r="I9"/>
      <c r="K9"/>
      <c r="L9"/>
      <c r="M9"/>
      <c r="N9"/>
      <c r="O9"/>
    </row>
    <row r="10" spans="1:15" ht="83" customHeight="1">
      <c r="B10" s="30"/>
      <c r="C10" s="30"/>
      <c r="D10" s="32" t="s">
        <v>43</v>
      </c>
      <c r="E10" s="31"/>
      <c r="F10" s="30"/>
      <c r="G10" s="30"/>
      <c r="H10" s="30"/>
      <c r="I10" s="12"/>
      <c r="J10" s="12"/>
      <c r="K10" s="12"/>
      <c r="L10" s="12"/>
      <c r="M10" s="12"/>
      <c r="N10" s="12"/>
      <c r="O10" s="12"/>
    </row>
    <row r="11" spans="1:15" ht="20" customHeight="1">
      <c r="A11" s="29"/>
      <c r="B11" s="28">
        <f t="array" aca="1" ref="B11:H11" ca="1">DaysAndWeeks+DATE(CalendarYear,7,1)-WEEKDAY(DATE(CalendarYear,7,1),(WeekStart="M")+1)+8</f>
        <v>44018</v>
      </c>
      <c r="C11" s="28">
        <f ca="1"/>
        <v>44019</v>
      </c>
      <c r="D11" s="28">
        <f ca="1"/>
        <v>44020</v>
      </c>
      <c r="E11" s="28">
        <f ca="1"/>
        <v>44021</v>
      </c>
      <c r="F11" s="28">
        <f ca="1"/>
        <v>44022</v>
      </c>
      <c r="G11" s="28">
        <f ca="1"/>
        <v>44023</v>
      </c>
      <c r="H11" s="28">
        <f ca="1"/>
        <v>44024</v>
      </c>
      <c r="I11" s="12"/>
      <c r="J11" s="12"/>
      <c r="K11" s="12"/>
      <c r="L11" s="12"/>
      <c r="M11" s="12"/>
      <c r="N11" s="12"/>
      <c r="O11" s="12"/>
    </row>
    <row r="12" spans="1:15" s="12" customFormat="1" ht="42" customHeight="1">
      <c r="B12" s="4"/>
      <c r="C12" s="4"/>
      <c r="D12" s="4"/>
      <c r="E12" s="4"/>
      <c r="F12" s="4"/>
      <c r="G12" s="4"/>
      <c r="H12" s="4"/>
      <c r="I12"/>
      <c r="K12"/>
      <c r="L12"/>
      <c r="M12"/>
      <c r="N12"/>
      <c r="O12"/>
    </row>
    <row r="13" spans="1:15" s="12" customFormat="1" ht="77" customHeight="1">
      <c r="B13" s="4"/>
      <c r="C13" s="4"/>
      <c r="D13" s="4"/>
      <c r="E13" s="4"/>
      <c r="F13" s="4"/>
      <c r="G13" s="4"/>
      <c r="H13" s="4"/>
      <c r="I13"/>
      <c r="K13"/>
      <c r="L13"/>
      <c r="M13"/>
      <c r="N13"/>
      <c r="O13"/>
    </row>
    <row r="14" spans="1:15" ht="87" customHeight="1">
      <c r="B14" s="14"/>
      <c r="C14" s="14"/>
      <c r="D14" s="14"/>
      <c r="E14" s="23"/>
      <c r="F14" s="14"/>
      <c r="G14" s="14"/>
      <c r="H14" s="14"/>
      <c r="J14" s="12"/>
    </row>
    <row r="15" spans="1:15" ht="25" customHeight="1">
      <c r="A15" s="33"/>
      <c r="B15" s="34">
        <f t="array" aca="1" ref="B15:H15" ca="1">DaysAndWeeks+DATE(CalendarYear,7,1)-WEEKDAY(DATE(CalendarYear,7,1),(WeekStart="M")+1)+15</f>
        <v>44025</v>
      </c>
      <c r="C15" s="34">
        <f ca="1"/>
        <v>44026</v>
      </c>
      <c r="D15" s="34">
        <f ca="1"/>
        <v>44027</v>
      </c>
      <c r="E15" s="34">
        <f ca="1"/>
        <v>44028</v>
      </c>
      <c r="F15" s="34">
        <f ca="1"/>
        <v>44029</v>
      </c>
      <c r="G15" s="34">
        <f ca="1"/>
        <v>44030</v>
      </c>
      <c r="H15" s="34">
        <f ca="1"/>
        <v>44031</v>
      </c>
      <c r="J15" s="12"/>
    </row>
    <row r="16" spans="1:15" ht="246" customHeight="1">
      <c r="B16" s="14"/>
      <c r="C16" s="14"/>
      <c r="D16" s="14"/>
      <c r="E16" s="14"/>
      <c r="F16" s="14"/>
      <c r="G16" s="14"/>
      <c r="H16" s="14"/>
      <c r="J16" s="12"/>
    </row>
    <row r="17" spans="1:15" ht="15" customHeight="1">
      <c r="A17" s="33"/>
      <c r="B17" s="34">
        <f t="array" aca="1" ref="B17:H17" ca="1">DaysAndWeeks+DATE(CalendarYear,7,1)-WEEKDAY(DATE(CalendarYear,7,1),(WeekStart="M")+1)+22</f>
        <v>44032</v>
      </c>
      <c r="C17" s="34">
        <f ca="1"/>
        <v>44033</v>
      </c>
      <c r="D17" s="34">
        <f ca="1"/>
        <v>44034</v>
      </c>
      <c r="E17" s="34">
        <f ca="1"/>
        <v>44035</v>
      </c>
      <c r="F17" s="34">
        <f ca="1"/>
        <v>44036</v>
      </c>
      <c r="G17" s="34">
        <f ca="1"/>
        <v>44037</v>
      </c>
      <c r="H17" s="34">
        <f ca="1"/>
        <v>44038</v>
      </c>
      <c r="J17" s="12"/>
    </row>
    <row r="18" spans="1:15" ht="192" customHeight="1">
      <c r="B18" s="14"/>
      <c r="C18" s="14"/>
      <c r="D18" s="14"/>
      <c r="E18" s="14"/>
      <c r="F18" s="14"/>
      <c r="G18" s="14"/>
      <c r="H18" s="14"/>
      <c r="I18" s="12"/>
      <c r="J18" s="12"/>
      <c r="K18" s="12"/>
      <c r="L18" s="12"/>
      <c r="M18" s="12"/>
      <c r="N18" s="12"/>
      <c r="O18" s="12"/>
    </row>
    <row r="19" spans="1:15" ht="39" customHeight="1">
      <c r="B19" s="35">
        <f t="array" aca="1" ref="B19:H19" ca="1">DaysAndWeeks+DATE(CalendarYear,7,1)-WEEKDAY(DATE(CalendarYear,7,1),(WeekStart="M")+1)+29</f>
        <v>44039</v>
      </c>
      <c r="C19" s="35">
        <f ca="1"/>
        <v>44040</v>
      </c>
      <c r="D19" s="35">
        <f ca="1"/>
        <v>44041</v>
      </c>
      <c r="E19" s="35">
        <f ca="1"/>
        <v>44042</v>
      </c>
      <c r="F19" s="35">
        <f ca="1"/>
        <v>44043</v>
      </c>
      <c r="G19" s="35">
        <f ca="1"/>
        <v>44044</v>
      </c>
      <c r="H19" s="35">
        <f ca="1"/>
        <v>44045</v>
      </c>
      <c r="J19" s="12"/>
    </row>
    <row r="20" spans="1:15" s="12" customFormat="1" ht="208" customHeight="1">
      <c r="B20" s="4"/>
      <c r="C20" s="4"/>
      <c r="D20" s="4"/>
      <c r="E20" s="4"/>
      <c r="F20" s="4"/>
      <c r="G20" s="4"/>
      <c r="H20" s="4"/>
      <c r="I20"/>
      <c r="K20"/>
      <c r="L20"/>
      <c r="M20"/>
      <c r="N20"/>
      <c r="O20"/>
    </row>
    <row r="21" spans="1:15" ht="39.75" customHeight="1">
      <c r="B21" s="14"/>
      <c r="C21" s="14"/>
      <c r="D21" s="14"/>
      <c r="E21" s="14"/>
      <c r="F21" s="14"/>
      <c r="G21" s="14"/>
      <c r="H21" s="2"/>
      <c r="J21" s="12"/>
    </row>
    <row r="22" spans="1:15" ht="15" customHeight="1">
      <c r="B22" s="4">
        <f t="array" aca="1" ref="B22:H22" ca="1">DaysAndWeeks+DATE(CalendarYear,7,1)-WEEKDAY(DATE(CalendarYear,7,1),(WeekStart="M")+1)+36</f>
        <v>44046</v>
      </c>
      <c r="C22" s="4">
        <f ca="1"/>
        <v>44047</v>
      </c>
      <c r="D22" s="4">
        <f ca="1"/>
        <v>44048</v>
      </c>
      <c r="E22" s="4">
        <f ca="1"/>
        <v>44049</v>
      </c>
      <c r="F22" s="4">
        <f ca="1"/>
        <v>44050</v>
      </c>
      <c r="G22" s="4">
        <f ca="1"/>
        <v>44051</v>
      </c>
      <c r="H22" s="4">
        <f ca="1"/>
        <v>44052</v>
      </c>
    </row>
    <row r="23" spans="1:15" ht="39.75" customHeight="1">
      <c r="B23" s="14"/>
      <c r="C23" s="14"/>
      <c r="D23" s="14"/>
      <c r="E23" s="14"/>
      <c r="F23" s="14"/>
      <c r="G23" s="14"/>
      <c r="H23" s="14"/>
    </row>
  </sheetData>
  <conditionalFormatting sqref="B7:G9">
    <cfRule type="expression" dxfId="11" priority="2">
      <formula>DAY(B7)&gt;8</formula>
    </cfRule>
  </conditionalFormatting>
  <conditionalFormatting sqref="B19:H23">
    <cfRule type="expression" dxfId="10" priority="1">
      <formula>AND(DAY(B19)&gt;=1,DAY(B19)&lt;=15)</formula>
    </cfRule>
  </conditionalFormatting>
  <printOptions horizontalCentered="1"/>
  <pageMargins left="0.09" right="0.5" top="0.75" bottom="0.75" header="0.3" footer="0.3"/>
  <pageSetup fitToHeight="0" orientation="landscape" horizontalDpi="4294967293" verticalDpi="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/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1:8" ht="30" customHeight="1">
      <c r="A1" s="12"/>
      <c r="B1" s="7">
        <f ca="1">CalendarYear</f>
        <v>2020</v>
      </c>
      <c r="C1" s="6" t="s">
        <v>31</v>
      </c>
      <c r="D1" s="6" t="s">
        <v>32</v>
      </c>
      <c r="E1" s="1"/>
      <c r="F1" s="1"/>
      <c r="G1" s="1"/>
      <c r="H1" s="6"/>
    </row>
    <row r="2" spans="1:8" ht="45" customHeight="1">
      <c r="B2" s="8" t="s">
        <v>7</v>
      </c>
      <c r="C2" s="8"/>
      <c r="D2" s="8"/>
      <c r="E2" s="8"/>
      <c r="F2" s="3"/>
    </row>
    <row r="3" spans="1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>
      <c r="B4" s="4">
        <f t="array" aca="1" ref="B4:H4" ca="1">DaysAndWeeks+DATE(CalendarYear,8,1)-WEEKDAY(DATE(CalendarYear,8,1),(WeekStart="M")+1)+1</f>
        <v>44039</v>
      </c>
      <c r="C4" s="4">
        <f ca="1"/>
        <v>44040</v>
      </c>
      <c r="D4" s="4">
        <f ca="1"/>
        <v>44041</v>
      </c>
      <c r="E4" s="4">
        <f ca="1"/>
        <v>44042</v>
      </c>
      <c r="F4" s="4">
        <f ca="1"/>
        <v>44043</v>
      </c>
      <c r="G4" s="4">
        <f ca="1"/>
        <v>44044</v>
      </c>
      <c r="H4" s="4">
        <f ca="1"/>
        <v>44045</v>
      </c>
    </row>
    <row r="5" spans="1:8" ht="39.75" customHeight="1">
      <c r="B5" s="14"/>
      <c r="C5" s="14"/>
      <c r="D5" s="14"/>
      <c r="E5" s="14"/>
      <c r="F5" s="14"/>
      <c r="G5" s="14"/>
      <c r="H5" s="14"/>
    </row>
    <row r="6" spans="1:8" ht="15" customHeight="1">
      <c r="B6" s="4">
        <f t="array" aca="1" ref="B6:H6" ca="1">DaysAndWeeks+DATE(CalendarYear,8,1)-WEEKDAY(DATE(CalendarYear,8,1),(WeekStart="M")+1)+8</f>
        <v>44046</v>
      </c>
      <c r="C6" s="4">
        <f ca="1"/>
        <v>44047</v>
      </c>
      <c r="D6" s="4">
        <f ca="1"/>
        <v>44048</v>
      </c>
      <c r="E6" s="4">
        <f ca="1"/>
        <v>44049</v>
      </c>
      <c r="F6" s="4">
        <f ca="1"/>
        <v>44050</v>
      </c>
      <c r="G6" s="4">
        <f ca="1"/>
        <v>44051</v>
      </c>
      <c r="H6" s="4">
        <f ca="1"/>
        <v>44052</v>
      </c>
    </row>
    <row r="7" spans="1:8" ht="39.75" customHeight="1">
      <c r="B7" s="14"/>
      <c r="C7" s="14"/>
      <c r="D7" s="14"/>
      <c r="E7" s="14"/>
      <c r="F7" s="14"/>
      <c r="G7" s="14"/>
      <c r="H7" s="14"/>
    </row>
    <row r="8" spans="1:8" ht="15" customHeight="1">
      <c r="B8" s="4">
        <f t="array" aca="1" ref="B8:H8" ca="1">DaysAndWeeks+DATE(CalendarYear,8,1)-WEEKDAY(DATE(CalendarYear,8,1),(WeekStart="M")+1)+15</f>
        <v>44053</v>
      </c>
      <c r="C8" s="4">
        <f ca="1"/>
        <v>44054</v>
      </c>
      <c r="D8" s="4">
        <f ca="1"/>
        <v>44055</v>
      </c>
      <c r="E8" s="4">
        <f ca="1"/>
        <v>44056</v>
      </c>
      <c r="F8" s="4">
        <f ca="1"/>
        <v>44057</v>
      </c>
      <c r="G8" s="4">
        <f ca="1"/>
        <v>44058</v>
      </c>
      <c r="H8" s="4">
        <f ca="1"/>
        <v>44059</v>
      </c>
    </row>
    <row r="9" spans="1:8" ht="39.75" customHeight="1">
      <c r="B9" s="14"/>
      <c r="C9" s="14"/>
      <c r="D9" s="14"/>
      <c r="E9" s="14"/>
      <c r="F9" s="14"/>
      <c r="G9" s="14"/>
      <c r="H9" s="14"/>
    </row>
    <row r="10" spans="1:8" ht="15" customHeight="1">
      <c r="B10" s="4">
        <f t="array" aca="1" ref="B10:H10" ca="1">DaysAndWeeks+DATE(CalendarYear,8,1)-WEEKDAY(DATE(CalendarYear,8,1),(WeekStart="M")+1)+22</f>
        <v>44060</v>
      </c>
      <c r="C10" s="4">
        <f ca="1"/>
        <v>44061</v>
      </c>
      <c r="D10" s="4">
        <f ca="1"/>
        <v>44062</v>
      </c>
      <c r="E10" s="4">
        <f ca="1"/>
        <v>44063</v>
      </c>
      <c r="F10" s="4">
        <f ca="1"/>
        <v>44064</v>
      </c>
      <c r="G10" s="4">
        <f ca="1"/>
        <v>44065</v>
      </c>
      <c r="H10" s="4">
        <f ca="1"/>
        <v>44066</v>
      </c>
    </row>
    <row r="11" spans="1:8" ht="40.5" customHeight="1">
      <c r="B11" s="14"/>
      <c r="C11" s="14"/>
      <c r="D11" s="14"/>
      <c r="E11" s="14"/>
      <c r="F11" s="14"/>
      <c r="G11" s="14"/>
      <c r="H11" s="14"/>
    </row>
    <row r="12" spans="1:8" ht="15" customHeight="1">
      <c r="B12" s="4">
        <f t="array" aca="1" ref="B12:H12" ca="1">DaysAndWeeks+DATE(CalendarYear,8,1)-WEEKDAY(DATE(CalendarYear,8,1),(WeekStart="M")+1)+29</f>
        <v>44067</v>
      </c>
      <c r="C12" s="4">
        <f ca="1"/>
        <v>44068</v>
      </c>
      <c r="D12" s="4">
        <f ca="1"/>
        <v>44069</v>
      </c>
      <c r="E12" s="4">
        <f ca="1"/>
        <v>44070</v>
      </c>
      <c r="F12" s="4">
        <f ca="1"/>
        <v>44071</v>
      </c>
      <c r="G12" s="4">
        <f ca="1"/>
        <v>44072</v>
      </c>
      <c r="H12" s="4">
        <f ca="1"/>
        <v>44073</v>
      </c>
    </row>
    <row r="13" spans="1:8" ht="39.75" customHeight="1">
      <c r="B13" s="14"/>
      <c r="C13" s="14"/>
      <c r="D13" s="14"/>
      <c r="E13" s="14"/>
      <c r="F13" s="14"/>
      <c r="G13" s="14"/>
      <c r="H13" s="14"/>
    </row>
    <row r="14" spans="1:8" ht="15" customHeight="1">
      <c r="B14" s="4">
        <f t="array" aca="1" ref="B14:H14" ca="1">DaysAndWeeks+DATE(CalendarYear,8,1)-WEEKDAY(DATE(CalendarYear,8,1),(WeekStart="M")+1)+36</f>
        <v>44074</v>
      </c>
      <c r="C14" s="4">
        <f ca="1"/>
        <v>44075</v>
      </c>
      <c r="D14" s="4">
        <f ca="1"/>
        <v>44076</v>
      </c>
      <c r="E14" s="4">
        <f ca="1"/>
        <v>44077</v>
      </c>
      <c r="F14" s="4">
        <f ca="1"/>
        <v>44078</v>
      </c>
      <c r="G14" s="4">
        <f ca="1"/>
        <v>44079</v>
      </c>
      <c r="H14" s="4">
        <f ca="1"/>
        <v>44080</v>
      </c>
    </row>
    <row r="15" spans="1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/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1:8" ht="30" customHeight="1">
      <c r="A1" s="12"/>
      <c r="B1" s="7">
        <f ca="1">CalendarYear</f>
        <v>2020</v>
      </c>
      <c r="C1" s="6" t="s">
        <v>33</v>
      </c>
      <c r="D1" s="6" t="s">
        <v>34</v>
      </c>
      <c r="E1" s="1"/>
      <c r="F1" s="1"/>
      <c r="G1" s="1"/>
      <c r="H1" s="6"/>
    </row>
    <row r="2" spans="1:8" ht="45" customHeight="1">
      <c r="B2" s="8" t="s">
        <v>8</v>
      </c>
      <c r="C2" s="8"/>
      <c r="D2" s="8"/>
      <c r="E2" s="8"/>
      <c r="F2" s="3"/>
    </row>
    <row r="3" spans="1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>
      <c r="B4" s="4">
        <f t="array" aca="1" ref="B4:H4" ca="1">DaysAndWeeks+DATE(CalendarYear,9,1)-WEEKDAY(DATE(CalendarYear,9,1),(WeekStart="M")+1)+1</f>
        <v>44074</v>
      </c>
      <c r="C4" s="4">
        <f ca="1"/>
        <v>44075</v>
      </c>
      <c r="D4" s="4">
        <f ca="1"/>
        <v>44076</v>
      </c>
      <c r="E4" s="4">
        <f ca="1"/>
        <v>44077</v>
      </c>
      <c r="F4" s="4">
        <f ca="1"/>
        <v>44078</v>
      </c>
      <c r="G4" s="4">
        <f ca="1"/>
        <v>44079</v>
      </c>
      <c r="H4" s="4">
        <f ca="1"/>
        <v>44080</v>
      </c>
    </row>
    <row r="5" spans="1:8" ht="39.75" customHeight="1">
      <c r="B5" s="14"/>
      <c r="C5" s="14"/>
      <c r="D5" s="14"/>
      <c r="E5" s="14"/>
      <c r="F5" s="14"/>
      <c r="G5" s="14"/>
      <c r="H5" s="14"/>
    </row>
    <row r="6" spans="1:8" ht="15" customHeight="1">
      <c r="B6" s="4">
        <f t="array" aca="1" ref="B6:H6" ca="1">DaysAndWeeks+DATE(CalendarYear,9,1)-WEEKDAY(DATE(CalendarYear,9,1),(WeekStart="M")+1)+8</f>
        <v>44081</v>
      </c>
      <c r="C6" s="4">
        <f ca="1"/>
        <v>44082</v>
      </c>
      <c r="D6" s="4">
        <f ca="1"/>
        <v>44083</v>
      </c>
      <c r="E6" s="4">
        <f ca="1"/>
        <v>44084</v>
      </c>
      <c r="F6" s="4">
        <f ca="1"/>
        <v>44085</v>
      </c>
      <c r="G6" s="4">
        <f ca="1"/>
        <v>44086</v>
      </c>
      <c r="H6" s="4">
        <f ca="1"/>
        <v>44087</v>
      </c>
    </row>
    <row r="7" spans="1:8" ht="39.75" customHeight="1">
      <c r="B7" s="14"/>
      <c r="C7" s="14"/>
      <c r="D7" s="14"/>
      <c r="E7" s="14"/>
      <c r="F7" s="14"/>
      <c r="G7" s="14"/>
      <c r="H7" s="14"/>
    </row>
    <row r="8" spans="1:8" ht="15" customHeight="1">
      <c r="B8" s="4">
        <f t="array" aca="1" ref="B8:H8" ca="1">DaysAndWeeks+DATE(CalendarYear,9,1)-WEEKDAY(DATE(CalendarYear,9,1),(WeekStart="M")+1)+15</f>
        <v>44088</v>
      </c>
      <c r="C8" s="4">
        <f ca="1"/>
        <v>44089</v>
      </c>
      <c r="D8" s="4">
        <f ca="1"/>
        <v>44090</v>
      </c>
      <c r="E8" s="4">
        <f ca="1"/>
        <v>44091</v>
      </c>
      <c r="F8" s="4">
        <f ca="1"/>
        <v>44092</v>
      </c>
      <c r="G8" s="4">
        <f ca="1"/>
        <v>44093</v>
      </c>
      <c r="H8" s="4">
        <f ca="1"/>
        <v>44094</v>
      </c>
    </row>
    <row r="9" spans="1:8" ht="39.75" customHeight="1">
      <c r="B9" s="14"/>
      <c r="C9" s="14"/>
      <c r="D9" s="14"/>
      <c r="E9" s="14"/>
      <c r="F9" s="14"/>
      <c r="G9" s="14"/>
      <c r="H9" s="14"/>
    </row>
    <row r="10" spans="1:8" ht="15" customHeight="1">
      <c r="B10" s="4">
        <f t="array" aca="1" ref="B10:H10" ca="1">DaysAndWeeks+DATE(CalendarYear,9,1)-WEEKDAY(DATE(CalendarYear,9,1),(WeekStart="M")+1)+22</f>
        <v>44095</v>
      </c>
      <c r="C10" s="4">
        <f ca="1"/>
        <v>44096</v>
      </c>
      <c r="D10" s="4">
        <f ca="1"/>
        <v>44097</v>
      </c>
      <c r="E10" s="4">
        <f ca="1"/>
        <v>44098</v>
      </c>
      <c r="F10" s="4">
        <f ca="1"/>
        <v>44099</v>
      </c>
      <c r="G10" s="4">
        <f ca="1"/>
        <v>44100</v>
      </c>
      <c r="H10" s="4">
        <f ca="1"/>
        <v>44101</v>
      </c>
    </row>
    <row r="11" spans="1:8" ht="40.5" customHeight="1">
      <c r="B11" s="14"/>
      <c r="C11" s="14"/>
      <c r="D11" s="14"/>
      <c r="E11" s="14"/>
      <c r="F11" s="14"/>
      <c r="G11" s="14"/>
      <c r="H11" s="14"/>
    </row>
    <row r="12" spans="1:8" ht="15" customHeight="1">
      <c r="B12" s="4">
        <f t="array" aca="1" ref="B12:H12" ca="1">DaysAndWeeks+DATE(CalendarYear,9,1)-WEEKDAY(DATE(CalendarYear,9,1),(WeekStart="M")+1)+29</f>
        <v>44102</v>
      </c>
      <c r="C12" s="4">
        <f ca="1"/>
        <v>44103</v>
      </c>
      <c r="D12" s="4">
        <f ca="1"/>
        <v>44104</v>
      </c>
      <c r="E12" s="4">
        <f ca="1"/>
        <v>44105</v>
      </c>
      <c r="F12" s="4">
        <f ca="1"/>
        <v>44106</v>
      </c>
      <c r="G12" s="4">
        <f ca="1"/>
        <v>44107</v>
      </c>
      <c r="H12" s="4">
        <f ca="1"/>
        <v>44108</v>
      </c>
    </row>
    <row r="13" spans="1:8" ht="39.75" customHeight="1">
      <c r="B13" s="14"/>
      <c r="C13" s="14"/>
      <c r="D13" s="14"/>
      <c r="E13" s="14"/>
      <c r="F13" s="14"/>
      <c r="G13" s="14"/>
      <c r="H13" s="14"/>
    </row>
    <row r="14" spans="1:8" ht="15" customHeight="1">
      <c r="B14" s="4">
        <f t="array" aca="1" ref="B14:H14" ca="1">DaysAndWeeks+DATE(CalendarYear,9,1)-WEEKDAY(DATE(CalendarYear,9,1),(WeekStart="M")+1)+36</f>
        <v>44109</v>
      </c>
      <c r="C14" s="4">
        <f ca="1"/>
        <v>44110</v>
      </c>
      <c r="D14" s="4">
        <f ca="1"/>
        <v>44111</v>
      </c>
      <c r="E14" s="4">
        <f ca="1"/>
        <v>44112</v>
      </c>
      <c r="F14" s="4">
        <f ca="1"/>
        <v>44113</v>
      </c>
      <c r="G14" s="4">
        <f ca="1"/>
        <v>44114</v>
      </c>
      <c r="H14" s="4">
        <f ca="1"/>
        <v>44115</v>
      </c>
    </row>
    <row r="15" spans="1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/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1:8" ht="30" customHeight="1">
      <c r="A1" s="12"/>
      <c r="B1" s="7">
        <f ca="1">CalendarYear</f>
        <v>2020</v>
      </c>
      <c r="C1" s="6" t="s">
        <v>35</v>
      </c>
      <c r="D1" s="6" t="s">
        <v>36</v>
      </c>
      <c r="E1" s="1"/>
      <c r="F1" s="1"/>
      <c r="G1" s="1"/>
      <c r="H1" s="6"/>
    </row>
    <row r="2" spans="1:8" ht="45" customHeight="1">
      <c r="B2" s="8" t="s">
        <v>9</v>
      </c>
      <c r="C2" s="8"/>
      <c r="D2" s="8"/>
      <c r="E2" s="8"/>
      <c r="F2" s="3"/>
    </row>
    <row r="3" spans="1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>
      <c r="B4" s="4">
        <f t="array" aca="1" ref="B4:H4" ca="1">DaysAndWeeks+DATE(CalendarYear,10,1)-WEEKDAY(DATE(CalendarYear,10,1),(WeekStart="M")+1)+1</f>
        <v>44102</v>
      </c>
      <c r="C4" s="4">
        <f ca="1"/>
        <v>44103</v>
      </c>
      <c r="D4" s="4">
        <f ca="1"/>
        <v>44104</v>
      </c>
      <c r="E4" s="4">
        <f ca="1"/>
        <v>44105</v>
      </c>
      <c r="F4" s="4">
        <f ca="1"/>
        <v>44106</v>
      </c>
      <c r="G4" s="4">
        <f ca="1"/>
        <v>44107</v>
      </c>
      <c r="H4" s="4">
        <f ca="1"/>
        <v>44108</v>
      </c>
    </row>
    <row r="5" spans="1:8" ht="39.75" customHeight="1">
      <c r="B5" s="14"/>
      <c r="C5" s="14"/>
      <c r="D5" s="14"/>
      <c r="E5" s="14"/>
      <c r="F5" s="14"/>
      <c r="G5" s="14"/>
      <c r="H5" s="14"/>
    </row>
    <row r="6" spans="1:8" ht="15" customHeight="1">
      <c r="B6" s="4">
        <f t="array" aca="1" ref="B6:H6" ca="1">DaysAndWeeks+DATE(CalendarYear,10,1)-WEEKDAY(DATE(CalendarYear,10,1),(WeekStart="M")+1)+8</f>
        <v>44109</v>
      </c>
      <c r="C6" s="4">
        <f ca="1"/>
        <v>44110</v>
      </c>
      <c r="D6" s="4">
        <f ca="1"/>
        <v>44111</v>
      </c>
      <c r="E6" s="4">
        <f ca="1"/>
        <v>44112</v>
      </c>
      <c r="F6" s="4">
        <f ca="1"/>
        <v>44113</v>
      </c>
      <c r="G6" s="4">
        <f ca="1"/>
        <v>44114</v>
      </c>
      <c r="H6" s="4">
        <f ca="1"/>
        <v>44115</v>
      </c>
    </row>
    <row r="7" spans="1:8" ht="39.75" customHeight="1">
      <c r="B7" s="14"/>
      <c r="C7" s="14"/>
      <c r="D7" s="14"/>
      <c r="E7" s="14"/>
      <c r="F7" s="14"/>
      <c r="G7" s="14"/>
      <c r="H7" s="14"/>
    </row>
    <row r="8" spans="1:8" ht="15" customHeight="1">
      <c r="B8" s="4">
        <f t="array" aca="1" ref="B8:H8" ca="1">DaysAndWeeks+DATE(CalendarYear,10,1)-WEEKDAY(DATE(CalendarYear,10,1),(WeekStart="M")+1)+15</f>
        <v>44116</v>
      </c>
      <c r="C8" s="4">
        <f ca="1"/>
        <v>44117</v>
      </c>
      <c r="D8" s="4">
        <f ca="1"/>
        <v>44118</v>
      </c>
      <c r="E8" s="4">
        <f ca="1"/>
        <v>44119</v>
      </c>
      <c r="F8" s="4">
        <f ca="1"/>
        <v>44120</v>
      </c>
      <c r="G8" s="4">
        <f ca="1"/>
        <v>44121</v>
      </c>
      <c r="H8" s="4">
        <f ca="1"/>
        <v>44122</v>
      </c>
    </row>
    <row r="9" spans="1:8" ht="39.75" customHeight="1">
      <c r="B9" s="14"/>
      <c r="C9" s="14"/>
      <c r="D9" s="14"/>
      <c r="E9" s="14"/>
      <c r="F9" s="14"/>
      <c r="G9" s="14"/>
      <c r="H9" s="14"/>
    </row>
    <row r="10" spans="1:8" ht="15" customHeight="1">
      <c r="B10" s="4">
        <f t="array" aca="1" ref="B10:H10" ca="1">DaysAndWeeks+DATE(CalendarYear,10,1)-WEEKDAY(DATE(CalendarYear,10,1),(WeekStart="M")+1)+22</f>
        <v>44123</v>
      </c>
      <c r="C10" s="4">
        <f ca="1"/>
        <v>44124</v>
      </c>
      <c r="D10" s="4">
        <f ca="1"/>
        <v>44125</v>
      </c>
      <c r="E10" s="4">
        <f ca="1"/>
        <v>44126</v>
      </c>
      <c r="F10" s="4">
        <f ca="1"/>
        <v>44127</v>
      </c>
      <c r="G10" s="4">
        <f ca="1"/>
        <v>44128</v>
      </c>
      <c r="H10" s="4">
        <f ca="1"/>
        <v>44129</v>
      </c>
    </row>
    <row r="11" spans="1:8" ht="40.5" customHeight="1">
      <c r="B11" s="14"/>
      <c r="C11" s="14"/>
      <c r="D11" s="14"/>
      <c r="E11" s="14"/>
      <c r="F11" s="14"/>
      <c r="G11" s="14"/>
      <c r="H11" s="14"/>
    </row>
    <row r="12" spans="1:8" ht="15" customHeight="1">
      <c r="B12" s="4">
        <f t="array" aca="1" ref="B12:H12" ca="1">DaysAndWeeks+DATE(CalendarYear,10,1)-WEEKDAY(DATE(CalendarYear,10,1),(WeekStart="M")+1)+29</f>
        <v>44130</v>
      </c>
      <c r="C12" s="4">
        <f ca="1"/>
        <v>44131</v>
      </c>
      <c r="D12" s="4">
        <f ca="1"/>
        <v>44132</v>
      </c>
      <c r="E12" s="4">
        <f ca="1"/>
        <v>44133</v>
      </c>
      <c r="F12" s="4">
        <f ca="1"/>
        <v>44134</v>
      </c>
      <c r="G12" s="4">
        <f ca="1"/>
        <v>44135</v>
      </c>
      <c r="H12" s="4">
        <f ca="1"/>
        <v>44136</v>
      </c>
    </row>
    <row r="13" spans="1:8" ht="39.75" customHeight="1">
      <c r="B13" s="14"/>
      <c r="C13" s="14"/>
      <c r="D13" s="14"/>
      <c r="E13" s="14"/>
      <c r="F13" s="14"/>
      <c r="G13" s="14"/>
      <c r="H13" s="14"/>
    </row>
    <row r="14" spans="1:8" ht="15" customHeight="1">
      <c r="B14" s="4">
        <f t="array" aca="1" ref="B14:H14" ca="1">DaysAndWeeks+DATE(CalendarYear,10,1)-WEEKDAY(DATE(CalendarYear,10,1),(WeekStart="M")+1)+36</f>
        <v>44137</v>
      </c>
      <c r="C14" s="4">
        <f ca="1"/>
        <v>44138</v>
      </c>
      <c r="D14" s="4">
        <f ca="1"/>
        <v>44139</v>
      </c>
      <c r="E14" s="4">
        <f ca="1"/>
        <v>44140</v>
      </c>
      <c r="F14" s="4">
        <f ca="1"/>
        <v>44141</v>
      </c>
      <c r="G14" s="4">
        <f ca="1"/>
        <v>44142</v>
      </c>
      <c r="H14" s="4">
        <f ca="1"/>
        <v>44143</v>
      </c>
    </row>
    <row r="15" spans="1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/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1:8" ht="30" customHeight="1">
      <c r="A1" s="12"/>
      <c r="B1" s="7">
        <f ca="1">CalendarYear</f>
        <v>2020</v>
      </c>
      <c r="C1" s="6" t="s">
        <v>23</v>
      </c>
      <c r="D1" s="6" t="s">
        <v>24</v>
      </c>
      <c r="E1" s="1"/>
      <c r="F1" s="1"/>
      <c r="G1" s="1"/>
      <c r="H1" s="6"/>
    </row>
    <row r="2" spans="1:8" ht="45" customHeight="1">
      <c r="B2" s="8" t="s">
        <v>10</v>
      </c>
      <c r="C2" s="8"/>
      <c r="D2" s="8"/>
      <c r="E2" s="8"/>
      <c r="F2" s="3"/>
    </row>
    <row r="3" spans="1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>
      <c r="B4" s="4">
        <f t="array" aca="1" ref="B4:H4" ca="1">DaysAndWeeks+DATE(CalendarYear,11,1)-WEEKDAY(DATE(CalendarYear,11,1),(WeekStart="M")+1)+1</f>
        <v>44130</v>
      </c>
      <c r="C4" s="4">
        <f ca="1"/>
        <v>44131</v>
      </c>
      <c r="D4" s="4">
        <f ca="1"/>
        <v>44132</v>
      </c>
      <c r="E4" s="4">
        <f ca="1"/>
        <v>44133</v>
      </c>
      <c r="F4" s="4">
        <f ca="1"/>
        <v>44134</v>
      </c>
      <c r="G4" s="4">
        <f ca="1"/>
        <v>44135</v>
      </c>
      <c r="H4" s="4">
        <f ca="1"/>
        <v>44136</v>
      </c>
    </row>
    <row r="5" spans="1:8" ht="39.75" customHeight="1">
      <c r="B5" s="14"/>
      <c r="C5" s="14"/>
      <c r="D5" s="14"/>
      <c r="E5" s="14"/>
      <c r="F5" s="14"/>
      <c r="G5" s="14"/>
      <c r="H5" s="14"/>
    </row>
    <row r="6" spans="1:8" ht="15" customHeight="1">
      <c r="B6" s="4">
        <f t="array" aca="1" ref="B6:H6" ca="1">DaysAndWeeks+DATE(CalendarYear,11,1)-WEEKDAY(DATE(CalendarYear,11,1),(WeekStart="M")+1)+8</f>
        <v>44137</v>
      </c>
      <c r="C6" s="4">
        <f ca="1"/>
        <v>44138</v>
      </c>
      <c r="D6" s="4">
        <f ca="1"/>
        <v>44139</v>
      </c>
      <c r="E6" s="4">
        <f ca="1"/>
        <v>44140</v>
      </c>
      <c r="F6" s="4">
        <f ca="1"/>
        <v>44141</v>
      </c>
      <c r="G6" s="4">
        <f ca="1"/>
        <v>44142</v>
      </c>
      <c r="H6" s="4">
        <f ca="1"/>
        <v>44143</v>
      </c>
    </row>
    <row r="7" spans="1:8" ht="39.75" customHeight="1">
      <c r="B7" s="14"/>
      <c r="C7" s="14"/>
      <c r="D7" s="14"/>
      <c r="E7" s="14"/>
      <c r="F7" s="14"/>
      <c r="G7" s="14"/>
      <c r="H7" s="14"/>
    </row>
    <row r="8" spans="1:8" ht="15" customHeight="1">
      <c r="B8" s="4">
        <f t="array" aca="1" ref="B8:H8" ca="1">DaysAndWeeks+DATE(CalendarYear,11,1)-WEEKDAY(DATE(CalendarYear,11,1),(WeekStart="M")+1)+15</f>
        <v>44144</v>
      </c>
      <c r="C8" s="4">
        <f ca="1"/>
        <v>44145</v>
      </c>
      <c r="D8" s="4">
        <f ca="1"/>
        <v>44146</v>
      </c>
      <c r="E8" s="4">
        <f ca="1"/>
        <v>44147</v>
      </c>
      <c r="F8" s="4">
        <f ca="1"/>
        <v>44148</v>
      </c>
      <c r="G8" s="4">
        <f ca="1"/>
        <v>44149</v>
      </c>
      <c r="H8" s="4">
        <f ca="1"/>
        <v>44150</v>
      </c>
    </row>
    <row r="9" spans="1:8" ht="39.75" customHeight="1">
      <c r="B9" s="14"/>
      <c r="C9" s="14"/>
      <c r="D9" s="14"/>
      <c r="E9" s="14"/>
      <c r="F9" s="14"/>
      <c r="G9" s="14"/>
      <c r="H9" s="14"/>
    </row>
    <row r="10" spans="1:8" ht="15" customHeight="1">
      <c r="B10" s="4">
        <f t="array" aca="1" ref="B10:H10" ca="1">DaysAndWeeks+DATE(CalendarYear,11,1)-WEEKDAY(DATE(CalendarYear,11,1),(WeekStart="M")+1)+22</f>
        <v>44151</v>
      </c>
      <c r="C10" s="4">
        <f ca="1"/>
        <v>44152</v>
      </c>
      <c r="D10" s="4">
        <f ca="1"/>
        <v>44153</v>
      </c>
      <c r="E10" s="4">
        <f ca="1"/>
        <v>44154</v>
      </c>
      <c r="F10" s="4">
        <f ca="1"/>
        <v>44155</v>
      </c>
      <c r="G10" s="4">
        <f ca="1"/>
        <v>44156</v>
      </c>
      <c r="H10" s="4">
        <f ca="1"/>
        <v>44157</v>
      </c>
    </row>
    <row r="11" spans="1:8" ht="40.5" customHeight="1">
      <c r="B11" s="14"/>
      <c r="C11" s="14"/>
      <c r="D11" s="14"/>
      <c r="E11" s="14"/>
      <c r="F11" s="14"/>
      <c r="G11" s="14"/>
      <c r="H11" s="14"/>
    </row>
    <row r="12" spans="1:8" ht="15" customHeight="1">
      <c r="B12" s="4">
        <f t="array" aca="1" ref="B12:H12" ca="1">DaysAndWeeks+DATE(CalendarYear,11,1)-WEEKDAY(DATE(CalendarYear,11,1),(WeekStart="M")+1)+29</f>
        <v>44158</v>
      </c>
      <c r="C12" s="4">
        <f ca="1"/>
        <v>44159</v>
      </c>
      <c r="D12" s="4">
        <f ca="1"/>
        <v>44160</v>
      </c>
      <c r="E12" s="4">
        <f ca="1"/>
        <v>44161</v>
      </c>
      <c r="F12" s="4">
        <f ca="1"/>
        <v>44162</v>
      </c>
      <c r="G12" s="4">
        <f ca="1"/>
        <v>44163</v>
      </c>
      <c r="H12" s="4">
        <f ca="1"/>
        <v>44164</v>
      </c>
    </row>
    <row r="13" spans="1:8" ht="39.75" customHeight="1">
      <c r="B13" s="14"/>
      <c r="C13" s="14"/>
      <c r="D13" s="14"/>
      <c r="E13" s="14"/>
      <c r="F13" s="14"/>
      <c r="G13" s="14"/>
      <c r="H13" s="14"/>
    </row>
    <row r="14" spans="1:8" ht="15" customHeight="1">
      <c r="B14" s="4">
        <f t="array" aca="1" ref="B14:H14" ca="1">DaysAndWeeks+DATE(CalendarYear,11,1)-WEEKDAY(DATE(CalendarYear,11,1),(WeekStart="M")+1)+36</f>
        <v>44165</v>
      </c>
      <c r="C14" s="4">
        <f ca="1"/>
        <v>44166</v>
      </c>
      <c r="D14" s="4">
        <f ca="1"/>
        <v>44167</v>
      </c>
      <c r="E14" s="4">
        <f ca="1"/>
        <v>44168</v>
      </c>
      <c r="F14" s="4">
        <f ca="1"/>
        <v>44169</v>
      </c>
      <c r="G14" s="4">
        <f ca="1"/>
        <v>44170</v>
      </c>
      <c r="H14" s="4">
        <f ca="1"/>
        <v>44171</v>
      </c>
    </row>
    <row r="15" spans="1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zoomScaleNormal="100" workbookViewId="0">
      <selection activeCell="D1" sqref="D1"/>
    </sheetView>
  </sheetViews>
  <sheetFormatPr baseColWidth="10" defaultColWidth="8.83203125" defaultRowHeight="14"/>
  <cols>
    <col min="1" max="1" width="2.83203125" customWidth="1"/>
    <col min="2" max="8" width="13.83203125" customWidth="1"/>
  </cols>
  <sheetData>
    <row r="1" spans="1:8" ht="30" customHeight="1">
      <c r="A1" s="12"/>
      <c r="B1" s="7">
        <f ca="1">CalendarYear</f>
        <v>2020</v>
      </c>
      <c r="C1" s="6" t="s">
        <v>22</v>
      </c>
      <c r="D1" s="6" t="s">
        <v>37</v>
      </c>
      <c r="E1" s="1"/>
      <c r="F1" s="1"/>
      <c r="G1" s="1"/>
      <c r="H1" s="6"/>
    </row>
    <row r="2" spans="1:8" ht="45" customHeight="1">
      <c r="B2" s="8" t="s">
        <v>11</v>
      </c>
      <c r="C2" s="8"/>
      <c r="D2" s="8"/>
      <c r="E2" s="8"/>
      <c r="F2" s="3"/>
    </row>
    <row r="3" spans="1:8" ht="18.75" customHeight="1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>
      <c r="B4" s="4">
        <f t="array" aca="1" ref="B4:H4" ca="1">DaysAndWeeks+DATE(CalendarYear,12,1)-WEEKDAY(DATE(CalendarYear,12,1),(WeekStart="M")+1)+1</f>
        <v>44165</v>
      </c>
      <c r="C4" s="4">
        <f ca="1"/>
        <v>44166</v>
      </c>
      <c r="D4" s="4">
        <f ca="1"/>
        <v>44167</v>
      </c>
      <c r="E4" s="4">
        <f ca="1"/>
        <v>44168</v>
      </c>
      <c r="F4" s="4">
        <f ca="1"/>
        <v>44169</v>
      </c>
      <c r="G4" s="4">
        <f ca="1"/>
        <v>44170</v>
      </c>
      <c r="H4" s="4">
        <f ca="1"/>
        <v>44171</v>
      </c>
    </row>
    <row r="5" spans="1:8" ht="39.75" customHeight="1">
      <c r="B5" s="14"/>
      <c r="C5" s="14"/>
      <c r="D5" s="14"/>
      <c r="E5" s="14"/>
      <c r="F5" s="14"/>
      <c r="G5" s="14"/>
      <c r="H5" s="14"/>
    </row>
    <row r="6" spans="1:8" ht="15" customHeight="1">
      <c r="B6" s="4">
        <f t="array" aca="1" ref="B6:H6" ca="1">DaysAndWeeks+DATE(CalendarYear,12,1)-WEEKDAY(DATE(CalendarYear,12,1),(WeekStart="M")+1)+8</f>
        <v>44172</v>
      </c>
      <c r="C6" s="4">
        <f ca="1"/>
        <v>44173</v>
      </c>
      <c r="D6" s="4">
        <f ca="1"/>
        <v>44174</v>
      </c>
      <c r="E6" s="4">
        <f ca="1"/>
        <v>44175</v>
      </c>
      <c r="F6" s="4">
        <f ca="1"/>
        <v>44176</v>
      </c>
      <c r="G6" s="4">
        <f ca="1"/>
        <v>44177</v>
      </c>
      <c r="H6" s="4">
        <f ca="1"/>
        <v>44178</v>
      </c>
    </row>
    <row r="7" spans="1:8" ht="39.75" customHeight="1">
      <c r="B7" s="14"/>
      <c r="C7" s="14"/>
      <c r="D7" s="14"/>
      <c r="E7" s="14"/>
      <c r="F7" s="14"/>
      <c r="G7" s="14"/>
      <c r="H7" s="14"/>
    </row>
    <row r="8" spans="1:8" ht="15" customHeight="1">
      <c r="B8" s="4">
        <f t="array" aca="1" ref="B8:H8" ca="1">DaysAndWeeks+DATE(CalendarYear,12,1)-WEEKDAY(DATE(CalendarYear,12,1),(WeekStart="M")+1)+15</f>
        <v>44179</v>
      </c>
      <c r="C8" s="4">
        <f ca="1"/>
        <v>44180</v>
      </c>
      <c r="D8" s="4">
        <f ca="1"/>
        <v>44181</v>
      </c>
      <c r="E8" s="4">
        <f ca="1"/>
        <v>44182</v>
      </c>
      <c r="F8" s="4">
        <f ca="1"/>
        <v>44183</v>
      </c>
      <c r="G8" s="4">
        <f ca="1"/>
        <v>44184</v>
      </c>
      <c r="H8" s="4">
        <f ca="1"/>
        <v>44185</v>
      </c>
    </row>
    <row r="9" spans="1:8" ht="39.75" customHeight="1">
      <c r="B9" s="14"/>
      <c r="C9" s="14"/>
      <c r="D9" s="14"/>
      <c r="E9" s="14"/>
      <c r="F9" s="14"/>
      <c r="G9" s="14"/>
      <c r="H9" s="14"/>
    </row>
    <row r="10" spans="1:8" ht="15" customHeight="1">
      <c r="B10" s="4">
        <f t="array" aca="1" ref="B10:H10" ca="1">DaysAndWeeks+DATE(CalendarYear,12,1)-WEEKDAY(DATE(CalendarYear,12,1),(WeekStart="M")+1)+22</f>
        <v>44186</v>
      </c>
      <c r="C10" s="4">
        <f ca="1"/>
        <v>44187</v>
      </c>
      <c r="D10" s="4">
        <f ca="1"/>
        <v>44188</v>
      </c>
      <c r="E10" s="4">
        <f ca="1"/>
        <v>44189</v>
      </c>
      <c r="F10" s="4">
        <f ca="1"/>
        <v>44190</v>
      </c>
      <c r="G10" s="4">
        <f ca="1"/>
        <v>44191</v>
      </c>
      <c r="H10" s="4">
        <f ca="1"/>
        <v>44192</v>
      </c>
    </row>
    <row r="11" spans="1:8" ht="40.5" customHeight="1">
      <c r="B11" s="14"/>
      <c r="C11" s="14"/>
      <c r="D11" s="14"/>
      <c r="E11" s="14"/>
      <c r="F11" s="14"/>
      <c r="G11" s="14"/>
      <c r="H11" s="14"/>
    </row>
    <row r="12" spans="1:8" ht="15" customHeight="1">
      <c r="B12" s="4">
        <f t="array" aca="1" ref="B12:H12" ca="1">DaysAndWeeks+DATE(CalendarYear,12,1)-WEEKDAY(DATE(CalendarYear,12,1),(WeekStart="M")+1)+29</f>
        <v>44193</v>
      </c>
      <c r="C12" s="4">
        <f ca="1"/>
        <v>44194</v>
      </c>
      <c r="D12" s="4">
        <f ca="1"/>
        <v>44195</v>
      </c>
      <c r="E12" s="4">
        <f ca="1"/>
        <v>44196</v>
      </c>
      <c r="F12" s="4">
        <f ca="1"/>
        <v>44197</v>
      </c>
      <c r="G12" s="4">
        <f ca="1"/>
        <v>44198</v>
      </c>
      <c r="H12" s="4">
        <f ca="1"/>
        <v>44199</v>
      </c>
    </row>
    <row r="13" spans="1:8" ht="39.75" customHeight="1">
      <c r="B13" s="14"/>
      <c r="C13" s="14"/>
      <c r="D13" s="14"/>
      <c r="E13" s="14"/>
      <c r="F13" s="14"/>
      <c r="G13" s="14"/>
      <c r="H13" s="14"/>
    </row>
    <row r="14" spans="1:8" ht="15" customHeight="1">
      <c r="B14" s="4">
        <f t="array" aca="1" ref="B14:H14" ca="1">DaysAndWeeks+DATE(CalendarYear,12,1)-WEEKDAY(DATE(CalendarYear,12,1),(WeekStart="M")+1)+36</f>
        <v>44200</v>
      </c>
      <c r="C14" s="4">
        <f ca="1"/>
        <v>44201</v>
      </c>
      <c r="D14" s="4">
        <f ca="1"/>
        <v>44202</v>
      </c>
      <c r="E14" s="4">
        <f ca="1"/>
        <v>44203</v>
      </c>
      <c r="F14" s="4">
        <f ca="1"/>
        <v>44204</v>
      </c>
      <c r="G14" s="4">
        <f ca="1"/>
        <v>44205</v>
      </c>
      <c r="H14" s="4">
        <f ca="1"/>
        <v>44206</v>
      </c>
    </row>
    <row r="15" spans="1:8" ht="39.75" customHeight="1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2016-11-11T22:25:27Z</dcterms:created>
  <dcterms:modified xsi:type="dcterms:W3CDTF">2020-07-02T04:03:55Z</dcterms:modified>
</cp:coreProperties>
</file>