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irweston/Documents/PhD_Basic_Medical_Biosciences/Dynamics_Backup/Year_2/Saturation_Mutagenesis/IL-36RA/"/>
    </mc:Choice>
  </mc:AlternateContent>
  <xr:revisionPtr revIDLastSave="0" documentId="13_ncr:1_{65958962-6A40-C441-9457-CAB23A7325E3}" xr6:coauthVersionLast="46" xr6:coauthVersionMax="46" xr10:uidLastSave="{00000000-0000-0000-0000-000000000000}"/>
  <bookViews>
    <workbookView xWindow="28800" yWindow="1800" windowWidth="38400" windowHeight="22400" activeTab="3" xr2:uid="{28167B06-5766-8143-AAE6-DDC2C33498C2}"/>
  </bookViews>
  <sheets>
    <sheet name="POPS" sheetId="12" r:id="rId1"/>
    <sheet name="POPSCOMP" sheetId="8" r:id="rId2"/>
    <sheet name="ZoomVar" sheetId="1" r:id="rId3"/>
    <sheet name="Positions" sheetId="13" r:id="rId4"/>
    <sheet name="gnomAD v2.1.1" sheetId="2" r:id="rId5"/>
    <sheet name="gnomAD v3.1" sheetId="3" r:id="rId6"/>
    <sheet name="ClinVar" sheetId="5" r:id="rId7"/>
    <sheet name="Collated" sheetId="4" r:id="rId8"/>
    <sheet name="Partitioned" sheetId="6" r:id="rId9"/>
    <sheet name="Tables" sheetId="10" r:id="rId10"/>
    <sheet name="Script Input" sheetId="7" r:id="rId11"/>
  </sheets>
  <definedNames>
    <definedName name="clinvar_result__IL36RA" localSheetId="7">Collated!$B$179:$Q$204</definedName>
    <definedName name="clinvar_result__IL36RA_1" localSheetId="6">ClinVar!$A$1:$P$27</definedName>
    <definedName name="gnomAD_v2.1.1_IL36RA_2021_03_03_15_40_29" localSheetId="4">'gnomAD v2.1.1'!$A$1:$AY$108</definedName>
    <definedName name="gnomAD_v3.1_IL36RA_2021_03_03_15_42_35" localSheetId="5">'gnomAD v3.1'!$A$1:$BG$69</definedName>
    <definedName name="residueDeltaSASA_il36ra" localSheetId="1">POPSCOMP!$A$1:$H$91</definedName>
    <definedName name="residueIsoSASA_il36ra" localSheetId="0">POPS!$A$1:$K$464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3" l="1" a="1"/>
  <c r="G30" i="13" s="1"/>
  <c r="G31" i="13" a="1"/>
  <c r="G31" i="13" s="1"/>
  <c r="G32" i="13" a="1"/>
  <c r="G32" i="13" s="1"/>
  <c r="G33" i="13" a="1"/>
  <c r="G33" i="13"/>
  <c r="G34" i="13" a="1"/>
  <c r="G34" i="13" s="1"/>
  <c r="G35" i="13" a="1"/>
  <c r="G35" i="13" s="1"/>
  <c r="G36" i="13" a="1"/>
  <c r="G36" i="13" s="1"/>
  <c r="G37" i="13" a="1"/>
  <c r="G37" i="13"/>
  <c r="G38" i="13" a="1"/>
  <c r="G38" i="13" s="1"/>
  <c r="G39" i="13" a="1"/>
  <c r="G39" i="13" s="1"/>
  <c r="G40" i="13" a="1"/>
  <c r="G40" i="13" s="1"/>
  <c r="G41" i="13" a="1"/>
  <c r="G41" i="13"/>
  <c r="G42" i="13" a="1"/>
  <c r="G42" i="13" s="1"/>
  <c r="G43" i="13" a="1"/>
  <c r="G43" i="13" s="1"/>
  <c r="G44" i="13" a="1"/>
  <c r="G44" i="13" s="1"/>
  <c r="G45" i="13" a="1"/>
  <c r="G45" i="13"/>
  <c r="G46" i="13" a="1"/>
  <c r="G46" i="13" s="1"/>
  <c r="G47" i="13" a="1"/>
  <c r="G47" i="13" s="1"/>
  <c r="G48" i="13" a="1"/>
  <c r="G48" i="13" s="1"/>
  <c r="G49" i="13" a="1"/>
  <c r="G49" i="13"/>
  <c r="G50" i="13" a="1"/>
  <c r="G50" i="13" s="1"/>
  <c r="G51" i="13" a="1"/>
  <c r="G51" i="13" s="1"/>
  <c r="G52" i="13" a="1"/>
  <c r="G52" i="13" s="1"/>
  <c r="G53" i="13" a="1"/>
  <c r="G53" i="13"/>
  <c r="G54" i="13" a="1"/>
  <c r="G54" i="13" s="1"/>
  <c r="G55" i="13" a="1"/>
  <c r="G55" i="13" s="1"/>
  <c r="G56" i="13" a="1"/>
  <c r="G56" i="13" s="1"/>
  <c r="G57" i="13" a="1"/>
  <c r="G57" i="13"/>
  <c r="G58" i="13" a="1"/>
  <c r="G58" i="13" s="1"/>
  <c r="G59" i="13" a="1"/>
  <c r="G59" i="13" s="1"/>
  <c r="G60" i="13" a="1"/>
  <c r="G60" i="13" s="1"/>
  <c r="G61" i="13" a="1"/>
  <c r="G61" i="13"/>
  <c r="G62" i="13" a="1"/>
  <c r="G62" i="13" s="1"/>
  <c r="G63" i="13" a="1"/>
  <c r="G63" i="13" s="1"/>
  <c r="G64" i="13" a="1"/>
  <c r="G64" i="13" s="1"/>
  <c r="G65" i="13" a="1"/>
  <c r="G65" i="13"/>
  <c r="G66" i="13" a="1"/>
  <c r="G66" i="13" s="1"/>
  <c r="G67" i="13" a="1"/>
  <c r="G67" i="13" s="1"/>
  <c r="G68" i="13" a="1"/>
  <c r="G68" i="13" s="1"/>
  <c r="G69" i="13" a="1"/>
  <c r="G69" i="13"/>
  <c r="G70" i="13" a="1"/>
  <c r="G70" i="13" s="1"/>
  <c r="G71" i="13" a="1"/>
  <c r="G71" i="13" s="1"/>
  <c r="G72" i="13" a="1"/>
  <c r="G72" i="13" s="1"/>
  <c r="G73" i="13" a="1"/>
  <c r="G73" i="13"/>
  <c r="G74" i="13" a="1"/>
  <c r="G74" i="13" s="1"/>
  <c r="G75" i="13" a="1"/>
  <c r="G75" i="13" s="1"/>
  <c r="G76" i="13" a="1"/>
  <c r="G76" i="13" s="1"/>
  <c r="G77" i="13" a="1"/>
  <c r="G77" i="13" s="1"/>
  <c r="G78" i="13" a="1"/>
  <c r="G78" i="13" s="1"/>
  <c r="G79" i="13" a="1"/>
  <c r="G79" i="13" s="1"/>
  <c r="G80" i="13" a="1"/>
  <c r="G80" i="13" s="1"/>
  <c r="G81" i="13" a="1"/>
  <c r="G81" i="13" s="1"/>
  <c r="G82" i="13" a="1"/>
  <c r="G82" i="13" s="1"/>
  <c r="G83" i="13" a="1"/>
  <c r="G83" i="13" s="1"/>
  <c r="G84" i="13" a="1"/>
  <c r="G84" i="13" s="1"/>
  <c r="G85" i="13" a="1"/>
  <c r="G85" i="13" s="1"/>
  <c r="G86" i="13" a="1"/>
  <c r="G86" i="13" s="1"/>
  <c r="G87" i="13" a="1"/>
  <c r="G87" i="13" s="1"/>
  <c r="G88" i="13" a="1"/>
  <c r="G88" i="13" s="1"/>
  <c r="G89" i="13" a="1"/>
  <c r="G89" i="13" s="1"/>
  <c r="G90" i="13" a="1"/>
  <c r="G90" i="13" s="1"/>
  <c r="G91" i="13" a="1"/>
  <c r="G91" i="13" s="1"/>
  <c r="G92" i="13" a="1"/>
  <c r="G92" i="13" s="1"/>
  <c r="G93" i="13" a="1"/>
  <c r="G93" i="13"/>
  <c r="G94" i="13" a="1"/>
  <c r="G94" i="13" s="1"/>
  <c r="G95" i="13" a="1"/>
  <c r="G95" i="13" s="1"/>
  <c r="G96" i="13" a="1"/>
  <c r="G96" i="13" s="1"/>
  <c r="G97" i="13" a="1"/>
  <c r="G97" i="13"/>
  <c r="G98" i="13" a="1"/>
  <c r="G98" i="13" s="1"/>
  <c r="G99" i="13" a="1"/>
  <c r="G99" i="13" s="1"/>
  <c r="G100" i="13" a="1"/>
  <c r="G100" i="13" s="1"/>
  <c r="G101" i="13" a="1"/>
  <c r="G101" i="13"/>
  <c r="G102" i="13" a="1"/>
  <c r="G102" i="13" s="1"/>
  <c r="G103" i="13" a="1"/>
  <c r="G103" i="13" s="1"/>
  <c r="G104" i="13" a="1"/>
  <c r="G104" i="13" s="1"/>
  <c r="G105" i="13" a="1"/>
  <c r="G105" i="13"/>
  <c r="G106" i="13" a="1"/>
  <c r="G106" i="13" s="1"/>
  <c r="G107" i="13" a="1"/>
  <c r="G107" i="13" s="1"/>
  <c r="G108" i="13" a="1"/>
  <c r="G108" i="13" s="1"/>
  <c r="G109" i="13" a="1"/>
  <c r="G109" i="13" s="1"/>
  <c r="G110" i="13" a="1"/>
  <c r="G110" i="13" s="1"/>
  <c r="G111" i="13" a="1"/>
  <c r="G111" i="13" s="1"/>
  <c r="G112" i="13" a="1"/>
  <c r="G112" i="13" s="1"/>
  <c r="G113" i="13" a="1"/>
  <c r="G113" i="13" s="1"/>
  <c r="G114" i="13" a="1"/>
  <c r="G114" i="13" s="1"/>
  <c r="G115" i="13" a="1"/>
  <c r="G115" i="13" s="1"/>
  <c r="G116" i="13" a="1"/>
  <c r="G116" i="13" s="1"/>
  <c r="G117" i="13" a="1"/>
  <c r="G117" i="13" s="1"/>
  <c r="G118" i="13" a="1"/>
  <c r="G118" i="13" s="1"/>
  <c r="G119" i="13" a="1"/>
  <c r="G119" i="13" s="1"/>
  <c r="G120" i="13" a="1"/>
  <c r="G120" i="13" s="1"/>
  <c r="G121" i="13" a="1"/>
  <c r="G121" i="13"/>
  <c r="G122" i="13" a="1"/>
  <c r="G122" i="13" s="1"/>
  <c r="G123" i="13" a="1"/>
  <c r="G123" i="13" s="1"/>
  <c r="G124" i="13" a="1"/>
  <c r="G124" i="13" s="1"/>
  <c r="G125" i="13" a="1"/>
  <c r="G125" i="13"/>
  <c r="G126" i="13" a="1"/>
  <c r="G126" i="13" s="1"/>
  <c r="G127" i="13" a="1"/>
  <c r="G127" i="13" s="1"/>
  <c r="G128" i="13" a="1"/>
  <c r="G128" i="13" s="1"/>
  <c r="G129" i="13" a="1"/>
  <c r="G129" i="13"/>
  <c r="G130" i="13" a="1"/>
  <c r="G130" i="13" s="1"/>
  <c r="G131" i="13" a="1"/>
  <c r="G131" i="13" s="1"/>
  <c r="G132" i="13" a="1"/>
  <c r="G132" i="13" s="1"/>
  <c r="G133" i="13" a="1"/>
  <c r="G133" i="13"/>
  <c r="G134" i="13" a="1"/>
  <c r="G134" i="13" s="1"/>
  <c r="G135" i="13" a="1"/>
  <c r="G135" i="13" s="1"/>
  <c r="G136" i="13" a="1"/>
  <c r="G136" i="13" s="1"/>
  <c r="G137" i="13" a="1"/>
  <c r="G137" i="13"/>
  <c r="G138" i="13" a="1"/>
  <c r="G138" i="13" s="1"/>
  <c r="G139" i="13" a="1"/>
  <c r="G139" i="13" s="1"/>
  <c r="G140" i="13" a="1"/>
  <c r="G140" i="13" s="1"/>
  <c r="G141" i="13" a="1"/>
  <c r="G141" i="13" s="1"/>
  <c r="G142" i="13" a="1"/>
  <c r="G142" i="13" s="1"/>
  <c r="G143" i="13" a="1"/>
  <c r="G143" i="13" s="1"/>
  <c r="G144" i="13" a="1"/>
  <c r="G144" i="13" s="1"/>
  <c r="G145" i="13" a="1"/>
  <c r="G145" i="13" s="1"/>
  <c r="G146" i="13" a="1"/>
  <c r="G146" i="13" s="1"/>
  <c r="G147" i="13" a="1"/>
  <c r="G147" i="13" s="1"/>
  <c r="G148" i="13" a="1"/>
  <c r="G148" i="13" s="1"/>
  <c r="G149" i="13" a="1"/>
  <c r="G149" i="13" s="1"/>
  <c r="G150" i="13" a="1"/>
  <c r="G150" i="13" s="1"/>
  <c r="G151" i="13" a="1"/>
  <c r="G151" i="13" s="1"/>
  <c r="G152" i="13" a="1"/>
  <c r="G152" i="13" s="1"/>
  <c r="G153" i="13" a="1"/>
  <c r="G153" i="13"/>
  <c r="G154" i="13" a="1"/>
  <c r="G154" i="13" s="1"/>
  <c r="G155" i="13" a="1"/>
  <c r="G155" i="13" s="1"/>
  <c r="G156" i="13" a="1"/>
  <c r="G156" i="13" s="1"/>
  <c r="G157" i="13" a="1"/>
  <c r="G157" i="13"/>
  <c r="G158" i="13" a="1"/>
  <c r="G158" i="13" s="1"/>
  <c r="G159" i="13" a="1"/>
  <c r="G159" i="13" s="1"/>
  <c r="G160" i="13" a="1"/>
  <c r="G160" i="13" s="1"/>
  <c r="G161" i="13" a="1"/>
  <c r="G161" i="13"/>
  <c r="G162" i="13" a="1"/>
  <c r="G162" i="13" s="1"/>
  <c r="G163" i="13" a="1"/>
  <c r="G163" i="13" s="1"/>
  <c r="G164" i="13" a="1"/>
  <c r="G164" i="13" s="1"/>
  <c r="G165" i="13" a="1"/>
  <c r="G165" i="13"/>
  <c r="G166" i="13" a="1"/>
  <c r="G166" i="13" s="1"/>
  <c r="G167" i="13" a="1"/>
  <c r="G167" i="13" s="1"/>
  <c r="G168" i="13" a="1"/>
  <c r="G168" i="13" s="1"/>
  <c r="G169" i="13" a="1"/>
  <c r="G169" i="13"/>
  <c r="G170" i="13" a="1"/>
  <c r="G170" i="13" s="1"/>
  <c r="G171" i="13" a="1"/>
  <c r="G171" i="13" s="1"/>
  <c r="G172" i="13" a="1"/>
  <c r="G172" i="13" s="1"/>
  <c r="G173" i="13" a="1"/>
  <c r="G173" i="13" s="1"/>
  <c r="G174" i="13" a="1"/>
  <c r="G174" i="13" s="1"/>
  <c r="G175" i="13" a="1"/>
  <c r="G175" i="13" s="1"/>
  <c r="G176" i="13" a="1"/>
  <c r="G176" i="13" s="1"/>
  <c r="G177" i="13" a="1"/>
  <c r="G177" i="13" s="1"/>
  <c r="G178" i="13" a="1"/>
  <c r="G178" i="13" s="1"/>
  <c r="G179" i="13" a="1"/>
  <c r="G179" i="13" s="1"/>
  <c r="G180" i="13" a="1"/>
  <c r="G180" i="13" s="1"/>
  <c r="G181" i="13" a="1"/>
  <c r="G181" i="13" s="1"/>
  <c r="G182" i="13" a="1"/>
  <c r="G182" i="13" s="1"/>
  <c r="G183" i="13" a="1"/>
  <c r="G183" i="13" s="1"/>
  <c r="G184" i="13" a="1"/>
  <c r="G184" i="13" s="1"/>
  <c r="G185" i="13" a="1"/>
  <c r="G185" i="13"/>
  <c r="G186" i="13" a="1"/>
  <c r="G186" i="13" s="1"/>
  <c r="G187" i="13" a="1"/>
  <c r="G187" i="13" s="1"/>
  <c r="G188" i="13" a="1"/>
  <c r="G188" i="13" s="1"/>
  <c r="G189" i="13" a="1"/>
  <c r="G189" i="13"/>
  <c r="G190" i="13" a="1"/>
  <c r="G190" i="13" s="1"/>
  <c r="G191" i="13" a="1"/>
  <c r="G191" i="13" s="1"/>
  <c r="G192" i="13" a="1"/>
  <c r="G192" i="13" s="1"/>
  <c r="G193" i="13" a="1"/>
  <c r="G193" i="13"/>
  <c r="G194" i="13" a="1"/>
  <c r="G194" i="13" s="1"/>
  <c r="G195" i="13" a="1"/>
  <c r="G195" i="13" s="1"/>
  <c r="G196" i="13" a="1"/>
  <c r="G196" i="13" s="1"/>
  <c r="G197" i="13" a="1"/>
  <c r="G197" i="13"/>
  <c r="G198" i="13" a="1"/>
  <c r="G198" i="13" s="1"/>
  <c r="G199" i="13" a="1"/>
  <c r="G199" i="13" s="1"/>
  <c r="G200" i="13" a="1"/>
  <c r="G200" i="13" s="1"/>
  <c r="G201" i="13" a="1"/>
  <c r="G201" i="13"/>
  <c r="G202" i="13" a="1"/>
  <c r="G202" i="13" s="1"/>
  <c r="G203" i="13" a="1"/>
  <c r="G203" i="13" s="1"/>
  <c r="G204" i="13" a="1"/>
  <c r="G204" i="13" s="1"/>
  <c r="G205" i="13" a="1"/>
  <c r="G205" i="13" s="1"/>
  <c r="G206" i="13" a="1"/>
  <c r="G206" i="13" s="1"/>
  <c r="G207" i="13" a="1"/>
  <c r="G207" i="13" s="1"/>
  <c r="G208" i="13" a="1"/>
  <c r="G208" i="13" s="1"/>
  <c r="G209" i="13" a="1"/>
  <c r="G209" i="13" s="1"/>
  <c r="G210" i="13" a="1"/>
  <c r="G210" i="13" s="1"/>
  <c r="G211" i="13" a="1"/>
  <c r="G211" i="13" s="1"/>
  <c r="G212" i="13" a="1"/>
  <c r="G212" i="13" s="1"/>
  <c r="G213" i="13" a="1"/>
  <c r="G213" i="13" s="1"/>
  <c r="G214" i="13" a="1"/>
  <c r="G214" i="13" s="1"/>
  <c r="G215" i="13" a="1"/>
  <c r="G215" i="13" s="1"/>
  <c r="G216" i="13" a="1"/>
  <c r="G216" i="13" s="1"/>
  <c r="G217" i="13" a="1"/>
  <c r="G217" i="13"/>
  <c r="G218" i="13" a="1"/>
  <c r="G218" i="13" s="1"/>
  <c r="G219" i="13" a="1"/>
  <c r="G219" i="13" s="1"/>
  <c r="G220" i="13" a="1"/>
  <c r="G220" i="13" s="1"/>
  <c r="G221" i="13" a="1"/>
  <c r="G221" i="13"/>
  <c r="G222" i="13" a="1"/>
  <c r="G222" i="13" s="1"/>
  <c r="G223" i="13" a="1"/>
  <c r="G223" i="13" s="1"/>
  <c r="G224" i="13" a="1"/>
  <c r="G224" i="13" s="1"/>
  <c r="G225" i="13" a="1"/>
  <c r="G225" i="13"/>
  <c r="G226" i="13" a="1"/>
  <c r="G226" i="13" s="1"/>
  <c r="G227" i="13" a="1"/>
  <c r="G227" i="13" s="1"/>
  <c r="G228" i="13" a="1"/>
  <c r="G228" i="13" s="1"/>
  <c r="G229" i="13" a="1"/>
  <c r="G229" i="13"/>
  <c r="G230" i="13" a="1"/>
  <c r="G230" i="13" s="1"/>
  <c r="G231" i="13" a="1"/>
  <c r="G231" i="13" s="1"/>
  <c r="G232" i="13" a="1"/>
  <c r="G232" i="13" s="1"/>
  <c r="G233" i="13" a="1"/>
  <c r="G233" i="13"/>
  <c r="G234" i="13" a="1"/>
  <c r="G234" i="13" s="1"/>
  <c r="G235" i="13" a="1"/>
  <c r="G235" i="13" s="1"/>
  <c r="G236" i="13" a="1"/>
  <c r="G236" i="13" s="1"/>
  <c r="G237" i="13" a="1"/>
  <c r="G237" i="13" s="1"/>
  <c r="G238" i="13" a="1"/>
  <c r="G238" i="13" s="1"/>
  <c r="G239" i="13" a="1"/>
  <c r="G239" i="13" s="1"/>
  <c r="G240" i="13" a="1"/>
  <c r="G240" i="13" s="1"/>
  <c r="G241" i="13" a="1"/>
  <c r="G241" i="13" s="1"/>
  <c r="G242" i="13" a="1"/>
  <c r="G242" i="13" s="1"/>
  <c r="G243" i="13" a="1"/>
  <c r="G243" i="13" s="1"/>
  <c r="G244" i="13" a="1"/>
  <c r="G244" i="13" s="1"/>
  <c r="G245" i="13" a="1"/>
  <c r="G245" i="13" s="1"/>
  <c r="G246" i="13" a="1"/>
  <c r="G246" i="13" s="1"/>
  <c r="G247" i="13" a="1"/>
  <c r="G247" i="13" s="1"/>
  <c r="G248" i="13" a="1"/>
  <c r="G248" i="13" s="1"/>
  <c r="G249" i="13" a="1"/>
  <c r="G249" i="13"/>
  <c r="G250" i="13" a="1"/>
  <c r="G250" i="13" s="1"/>
  <c r="G251" i="13" a="1"/>
  <c r="G251" i="13" s="1"/>
  <c r="G252" i="13" a="1"/>
  <c r="G252" i="13" s="1"/>
  <c r="G253" i="13" a="1"/>
  <c r="G253" i="13"/>
  <c r="G254" i="13" a="1"/>
  <c r="G254" i="13" s="1"/>
  <c r="G255" i="13" a="1"/>
  <c r="G255" i="13" s="1"/>
  <c r="G256" i="13" a="1"/>
  <c r="G256" i="13" s="1"/>
  <c r="G257" i="13" a="1"/>
  <c r="G257" i="13"/>
  <c r="G258" i="13" a="1"/>
  <c r="G258" i="13" s="1"/>
  <c r="G259" i="13" a="1"/>
  <c r="G259" i="13" s="1"/>
  <c r="G260" i="13" a="1"/>
  <c r="G260" i="13" s="1"/>
  <c r="G261" i="13" a="1"/>
  <c r="G261" i="13"/>
  <c r="G262" i="13" a="1"/>
  <c r="G262" i="13" s="1"/>
  <c r="G263" i="13" a="1"/>
  <c r="G263" i="13" s="1"/>
  <c r="G264" i="13" a="1"/>
  <c r="G264" i="13" s="1"/>
  <c r="G265" i="13" a="1"/>
  <c r="G265" i="13"/>
  <c r="G266" i="13" a="1"/>
  <c r="G266" i="13" s="1"/>
  <c r="G267" i="13" a="1"/>
  <c r="G267" i="13" s="1"/>
  <c r="G268" i="13" a="1"/>
  <c r="G268" i="13" s="1"/>
  <c r="G269" i="13" a="1"/>
  <c r="G269" i="13" s="1"/>
  <c r="G270" i="13" a="1"/>
  <c r="G270" i="13" s="1"/>
  <c r="G271" i="13" a="1"/>
  <c r="G271" i="13" s="1"/>
  <c r="G272" i="13" a="1"/>
  <c r="G272" i="13" s="1"/>
  <c r="G273" i="13" a="1"/>
  <c r="G273" i="13" s="1"/>
  <c r="G274" i="13" a="1"/>
  <c r="G274" i="13" s="1"/>
  <c r="G275" i="13" a="1"/>
  <c r="G275" i="13" s="1"/>
  <c r="G276" i="13" a="1"/>
  <c r="G276" i="13" s="1"/>
  <c r="G277" i="13" a="1"/>
  <c r="G277" i="13" s="1"/>
  <c r="G278" i="13" a="1"/>
  <c r="G278" i="13" s="1"/>
  <c r="G279" i="13" a="1"/>
  <c r="G279" i="13" s="1"/>
  <c r="G280" i="13" a="1"/>
  <c r="G280" i="13" s="1"/>
  <c r="G281" i="13" a="1"/>
  <c r="G281" i="13"/>
  <c r="G282" i="13" a="1"/>
  <c r="G282" i="13" s="1"/>
  <c r="G283" i="13" a="1"/>
  <c r="G283" i="13" s="1"/>
  <c r="G284" i="13" a="1"/>
  <c r="G284" i="13" s="1"/>
  <c r="G285" i="13" a="1"/>
  <c r="G285" i="13"/>
  <c r="G286" i="13" a="1"/>
  <c r="G286" i="13" s="1"/>
  <c r="G287" i="13" a="1"/>
  <c r="G287" i="13" s="1"/>
  <c r="G288" i="13" a="1"/>
  <c r="G288" i="13" s="1"/>
  <c r="G289" i="13" a="1"/>
  <c r="G289" i="13"/>
  <c r="G290" i="13" a="1"/>
  <c r="G290" i="13" s="1"/>
  <c r="G291" i="13" a="1"/>
  <c r="G291" i="13"/>
  <c r="G292" i="13" a="1"/>
  <c r="G292" i="13" s="1"/>
  <c r="G293" i="13" a="1"/>
  <c r="G293" i="13"/>
  <c r="G294" i="13" a="1"/>
  <c r="G294" i="13" s="1"/>
  <c r="G295" i="13" a="1"/>
  <c r="G295" i="13" s="1"/>
  <c r="G296" i="13" a="1"/>
  <c r="G296" i="13" s="1"/>
  <c r="G297" i="13" a="1"/>
  <c r="G297" i="13" s="1"/>
  <c r="G298" i="13" a="1"/>
  <c r="G298" i="13" s="1"/>
  <c r="G299" i="13" a="1"/>
  <c r="G299" i="13" s="1"/>
  <c r="G300" i="13" a="1"/>
  <c r="G300" i="13" s="1"/>
  <c r="G301" i="13" a="1"/>
  <c r="G301" i="13"/>
  <c r="G302" i="13" a="1"/>
  <c r="G302" i="13" s="1"/>
  <c r="G303" i="13" a="1"/>
  <c r="G303" i="13"/>
  <c r="G304" i="13" a="1"/>
  <c r="G304" i="13" s="1"/>
  <c r="G305" i="13" a="1"/>
  <c r="G305" i="13"/>
  <c r="G306" i="13" a="1"/>
  <c r="G306" i="13" s="1"/>
  <c r="G307" i="13" a="1"/>
  <c r="G307" i="13"/>
  <c r="G308" i="13" a="1"/>
  <c r="G308" i="13" s="1"/>
  <c r="G309" i="13" a="1"/>
  <c r="G309" i="13"/>
  <c r="G310" i="13" a="1"/>
  <c r="G310" i="13" s="1"/>
  <c r="G311" i="13" a="1"/>
  <c r="G311" i="13" s="1"/>
  <c r="G312" i="13" a="1"/>
  <c r="G312" i="13" s="1"/>
  <c r="G313" i="13" a="1"/>
  <c r="G313" i="13" s="1"/>
  <c r="G314" i="13" a="1"/>
  <c r="G314" i="13" s="1"/>
  <c r="G315" i="13" a="1"/>
  <c r="G315" i="13" s="1"/>
  <c r="G316" i="13" a="1"/>
  <c r="G316" i="13" s="1"/>
  <c r="G317" i="13" a="1"/>
  <c r="G317" i="13"/>
  <c r="G318" i="13" a="1"/>
  <c r="G318" i="13" s="1"/>
  <c r="G319" i="13" a="1"/>
  <c r="G319" i="13"/>
  <c r="G320" i="13" a="1"/>
  <c r="G320" i="13" s="1"/>
  <c r="G321" i="13" a="1"/>
  <c r="G321" i="13"/>
  <c r="G322" i="13" a="1"/>
  <c r="G322" i="13" s="1"/>
  <c r="G323" i="13" a="1"/>
  <c r="G323" i="13"/>
  <c r="G324" i="13" a="1"/>
  <c r="G324" i="13" s="1"/>
  <c r="G325" i="13" a="1"/>
  <c r="G325" i="13"/>
  <c r="G326" i="13" a="1"/>
  <c r="G326" i="13" s="1"/>
  <c r="G327" i="13" a="1"/>
  <c r="G327" i="13" s="1"/>
  <c r="G328" i="13" a="1"/>
  <c r="G328" i="13" s="1"/>
  <c r="G329" i="13" a="1"/>
  <c r="G329" i="13" s="1"/>
  <c r="G330" i="13" a="1"/>
  <c r="G330" i="13" s="1"/>
  <c r="G331" i="13" a="1"/>
  <c r="G331" i="13" s="1"/>
  <c r="G332" i="13" a="1"/>
  <c r="G332" i="13" s="1"/>
  <c r="G333" i="13" a="1"/>
  <c r="G333" i="13"/>
  <c r="G334" i="13" a="1"/>
  <c r="G334" i="13" s="1"/>
  <c r="G335" i="13" a="1"/>
  <c r="G335" i="13"/>
  <c r="G336" i="13" a="1"/>
  <c r="G336" i="13" s="1"/>
  <c r="G337" i="13" a="1"/>
  <c r="G337" i="13"/>
  <c r="G338" i="13" a="1"/>
  <c r="G338" i="13" s="1"/>
  <c r="G339" i="13" a="1"/>
  <c r="G339" i="13"/>
  <c r="G340" i="13" a="1"/>
  <c r="G340" i="13" s="1"/>
  <c r="G341" i="13" a="1"/>
  <c r="G341" i="13"/>
  <c r="G342" i="13" a="1"/>
  <c r="G342" i="13" s="1"/>
  <c r="G343" i="13" a="1"/>
  <c r="G343" i="13" s="1"/>
  <c r="G344" i="13" a="1"/>
  <c r="G344" i="13" s="1"/>
  <c r="G345" i="13" a="1"/>
  <c r="G345" i="13" s="1"/>
  <c r="G346" i="13" a="1"/>
  <c r="G346" i="13" s="1"/>
  <c r="G347" i="13" a="1"/>
  <c r="G347" i="13" s="1"/>
  <c r="G348" i="13" a="1"/>
  <c r="G348" i="13" s="1"/>
  <c r="G349" i="13" a="1"/>
  <c r="G349" i="13"/>
  <c r="G350" i="13" a="1"/>
  <c r="G350" i="13" s="1"/>
  <c r="G351" i="13" a="1"/>
  <c r="G351" i="13"/>
  <c r="G352" i="13" a="1"/>
  <c r="G352" i="13" s="1"/>
  <c r="G353" i="13" a="1"/>
  <c r="G353" i="13"/>
  <c r="G354" i="13" a="1"/>
  <c r="G354" i="13" s="1"/>
  <c r="G355" i="13" a="1"/>
  <c r="G355" i="13"/>
  <c r="G356" i="13" a="1"/>
  <c r="G356" i="13" s="1"/>
  <c r="G357" i="13" a="1"/>
  <c r="G357" i="13"/>
  <c r="G358" i="13" a="1"/>
  <c r="G358" i="13" s="1"/>
  <c r="G359" i="13" a="1"/>
  <c r="G359" i="13" s="1"/>
  <c r="G360" i="13" a="1"/>
  <c r="G360" i="13" s="1"/>
  <c r="G361" i="13" a="1"/>
  <c r="G361" i="13" s="1"/>
  <c r="G362" i="13" a="1"/>
  <c r="G362" i="13" s="1"/>
  <c r="G363" i="13" a="1"/>
  <c r="G363" i="13" s="1"/>
  <c r="G364" i="13" a="1"/>
  <c r="G364" i="13" s="1"/>
  <c r="G365" i="13" a="1"/>
  <c r="G365" i="13"/>
  <c r="G366" i="13" a="1"/>
  <c r="G366" i="13" s="1"/>
  <c r="G367" i="13" a="1"/>
  <c r="G367" i="13"/>
  <c r="G368" i="13" a="1"/>
  <c r="G368" i="13" s="1"/>
  <c r="G369" i="13" a="1"/>
  <c r="G369" i="13"/>
  <c r="G370" i="13" a="1"/>
  <c r="G370" i="13"/>
  <c r="G371" i="13" a="1"/>
  <c r="G371" i="13" s="1"/>
  <c r="G372" i="13" a="1"/>
  <c r="G372" i="13"/>
  <c r="G373" i="13" a="1"/>
  <c r="G373" i="13"/>
  <c r="G374" i="13" a="1"/>
  <c r="G374" i="13"/>
  <c r="G375" i="13" a="1"/>
  <c r="G375" i="13" s="1"/>
  <c r="G376" i="13" a="1"/>
  <c r="G376" i="13"/>
  <c r="G377" i="13" a="1"/>
  <c r="G377" i="13"/>
  <c r="G378" i="13" a="1"/>
  <c r="G378" i="13"/>
  <c r="G379" i="13" a="1"/>
  <c r="G379" i="13" s="1"/>
  <c r="G380" i="13" a="1"/>
  <c r="G380" i="13"/>
  <c r="G381" i="13" a="1"/>
  <c r="G381" i="13"/>
  <c r="G382" i="13" a="1"/>
  <c r="G382" i="13"/>
  <c r="G383" i="13" a="1"/>
  <c r="G383" i="13" s="1"/>
  <c r="G384" i="13" a="1"/>
  <c r="G384" i="13"/>
  <c r="G385" i="13" a="1"/>
  <c r="G385" i="13"/>
  <c r="G386" i="13" a="1"/>
  <c r="G386" i="13" s="1"/>
  <c r="G387" i="13" a="1"/>
  <c r="G387" i="13" s="1"/>
  <c r="G388" i="13" a="1"/>
  <c r="G388" i="13"/>
  <c r="G389" i="13" a="1"/>
  <c r="G389" i="13"/>
  <c r="G390" i="13" a="1"/>
  <c r="G390" i="13"/>
  <c r="G391" i="13" a="1"/>
  <c r="G391" i="13" s="1"/>
  <c r="G392" i="13" a="1"/>
  <c r="G392" i="13"/>
  <c r="G393" i="13" a="1"/>
  <c r="G393" i="13"/>
  <c r="G394" i="13" a="1"/>
  <c r="G394" i="13"/>
  <c r="G395" i="13" a="1"/>
  <c r="G395" i="13" s="1"/>
  <c r="G396" i="13" a="1"/>
  <c r="G396" i="13"/>
  <c r="G397" i="13" a="1"/>
  <c r="G397" i="13"/>
  <c r="G398" i="13" a="1"/>
  <c r="G398" i="13"/>
  <c r="G399" i="13" a="1"/>
  <c r="G399" i="13" s="1"/>
  <c r="G400" i="13" a="1"/>
  <c r="G400" i="13"/>
  <c r="G401" i="13" a="1"/>
  <c r="G401" i="13" s="1"/>
  <c r="G402" i="13" a="1"/>
  <c r="G402" i="13"/>
  <c r="G403" i="13" a="1"/>
  <c r="G403" i="13" s="1"/>
  <c r="G404" i="13" a="1"/>
  <c r="G404" i="13"/>
  <c r="G405" i="13" a="1"/>
  <c r="G405" i="13" s="1"/>
  <c r="G406" i="13" a="1"/>
  <c r="G406" i="13"/>
  <c r="G407" i="13" a="1"/>
  <c r="G407" i="13" s="1"/>
  <c r="G408" i="13" a="1"/>
  <c r="G408" i="13"/>
  <c r="G409" i="13" a="1"/>
  <c r="G409" i="13" s="1"/>
  <c r="G410" i="13" a="1"/>
  <c r="G410" i="13" s="1"/>
  <c r="G411" i="13" a="1"/>
  <c r="G411" i="13" s="1"/>
  <c r="G412" i="13" a="1"/>
  <c r="G412" i="13"/>
  <c r="G413" i="13" a="1"/>
  <c r="G413" i="13" s="1"/>
  <c r="G414" i="13" a="1"/>
  <c r="G414" i="13" s="1"/>
  <c r="G415" i="13" a="1"/>
  <c r="G415" i="13" s="1"/>
  <c r="G416" i="13" a="1"/>
  <c r="G416" i="13"/>
  <c r="G417" i="13" a="1"/>
  <c r="G417" i="13" s="1"/>
  <c r="G418" i="13" a="1"/>
  <c r="G418" i="13" s="1"/>
  <c r="G419" i="13" a="1"/>
  <c r="G419" i="13" s="1"/>
  <c r="G420" i="13" a="1"/>
  <c r="G420" i="13"/>
  <c r="G421" i="13" a="1"/>
  <c r="G421" i="13" s="1"/>
  <c r="G422" i="13" a="1"/>
  <c r="G422" i="13" s="1"/>
  <c r="G423" i="13" a="1"/>
  <c r="G423" i="13" s="1"/>
  <c r="G424" i="13" a="1"/>
  <c r="G424" i="13"/>
  <c r="G425" i="13" a="1"/>
  <c r="G425" i="13" s="1"/>
  <c r="G426" i="13" a="1"/>
  <c r="G426" i="13" s="1"/>
  <c r="G427" i="13" a="1"/>
  <c r="G427" i="13" s="1"/>
  <c r="G428" i="13" a="1"/>
  <c r="G428" i="13"/>
  <c r="G429" i="13" a="1"/>
  <c r="G429" i="13" s="1"/>
  <c r="G430" i="13" a="1"/>
  <c r="G430" i="13" s="1"/>
  <c r="G431" i="13" a="1"/>
  <c r="G431" i="13" s="1"/>
  <c r="G432" i="13" a="1"/>
  <c r="G432" i="13"/>
  <c r="G433" i="13" a="1"/>
  <c r="G433" i="13" s="1"/>
  <c r="G434" i="13" a="1"/>
  <c r="G434" i="13" s="1"/>
  <c r="G435" i="13" a="1"/>
  <c r="G435" i="13" s="1"/>
  <c r="G436" i="13" a="1"/>
  <c r="G436" i="13"/>
  <c r="G437" i="13" a="1"/>
  <c r="G437" i="13" s="1"/>
  <c r="G438" i="13" a="1"/>
  <c r="G438" i="13" s="1"/>
  <c r="G439" i="13" a="1"/>
  <c r="G439" i="13" s="1"/>
  <c r="G440" i="13" a="1"/>
  <c r="G440" i="13"/>
  <c r="G441" i="13" a="1"/>
  <c r="G441" i="13" s="1"/>
  <c r="G442" i="13" a="1"/>
  <c r="G442" i="13" s="1"/>
  <c r="G443" i="13" a="1"/>
  <c r="G443" i="13" s="1"/>
  <c r="G444" i="13" a="1"/>
  <c r="G444" i="13"/>
  <c r="G445" i="13" a="1"/>
  <c r="G445" i="13" s="1"/>
  <c r="G446" i="13" a="1"/>
  <c r="G446" i="13" s="1"/>
  <c r="G447" i="13" a="1"/>
  <c r="G447" i="13" s="1"/>
  <c r="G448" i="13" a="1"/>
  <c r="G448" i="13"/>
  <c r="G449" i="13" a="1"/>
  <c r="G449" i="13" s="1"/>
  <c r="G450" i="13" a="1"/>
  <c r="G450" i="13" s="1"/>
  <c r="G451" i="13" a="1"/>
  <c r="G451" i="13" s="1"/>
  <c r="G452" i="13" a="1"/>
  <c r="G452" i="13"/>
  <c r="G453" i="13" a="1"/>
  <c r="G453" i="13" s="1"/>
  <c r="G454" i="13" a="1"/>
  <c r="G454" i="13" s="1"/>
  <c r="G455" i="13" a="1"/>
  <c r="G455" i="13" s="1"/>
  <c r="G456" i="13" a="1"/>
  <c r="G456" i="13"/>
  <c r="G457" i="13" a="1"/>
  <c r="G457" i="13" s="1"/>
  <c r="G458" i="13" a="1"/>
  <c r="G458" i="13" s="1"/>
  <c r="G459" i="13" a="1"/>
  <c r="G459" i="13" s="1"/>
  <c r="G460" i="13" a="1"/>
  <c r="G460" i="13"/>
  <c r="G461" i="13" a="1"/>
  <c r="G461" i="13" s="1"/>
  <c r="G462" i="13" a="1"/>
  <c r="G462" i="13" s="1"/>
  <c r="G463" i="13" a="1"/>
  <c r="G463" i="13" s="1"/>
  <c r="G464" i="13" a="1"/>
  <c r="G464" i="13"/>
  <c r="G3" i="13" a="1"/>
  <c r="G3" i="13" s="1"/>
  <c r="G4" i="13" a="1"/>
  <c r="G4" i="13" s="1"/>
  <c r="G5" i="13" a="1"/>
  <c r="G5" i="13" s="1"/>
  <c r="G6" i="13" a="1"/>
  <c r="G6" i="13" s="1"/>
  <c r="G7" i="13" a="1"/>
  <c r="G7" i="13" s="1"/>
  <c r="G8" i="13" a="1"/>
  <c r="G8" i="13"/>
  <c r="G9" i="13" a="1"/>
  <c r="G9" i="13" s="1"/>
  <c r="G10" i="13" a="1"/>
  <c r="G10" i="13"/>
  <c r="G11" i="13" a="1"/>
  <c r="G11" i="13" s="1"/>
  <c r="G12" i="13" a="1"/>
  <c r="G12" i="13"/>
  <c r="G13" i="13" a="1"/>
  <c r="G13" i="13" s="1"/>
  <c r="G14" i="13" a="1"/>
  <c r="G14" i="13"/>
  <c r="G15" i="13" a="1"/>
  <c r="G15" i="13" s="1"/>
  <c r="G16" i="13" a="1"/>
  <c r="G16" i="13"/>
  <c r="G17" i="13" a="1"/>
  <c r="G17" i="13" s="1"/>
  <c r="G18" i="13" a="1"/>
  <c r="G18" i="13"/>
  <c r="G19" i="13" a="1"/>
  <c r="G19" i="13" s="1"/>
  <c r="G20" i="13" a="1"/>
  <c r="G20" i="13"/>
  <c r="G21" i="13" a="1"/>
  <c r="G21" i="13" s="1"/>
  <c r="G22" i="13" a="1"/>
  <c r="G22" i="13"/>
  <c r="G23" i="13" a="1"/>
  <c r="G23" i="13" s="1"/>
  <c r="G24" i="13" a="1"/>
  <c r="G24" i="13"/>
  <c r="G25" i="13" a="1"/>
  <c r="G25" i="13" s="1"/>
  <c r="G26" i="13" a="1"/>
  <c r="G26" i="13"/>
  <c r="G27" i="13" a="1"/>
  <c r="G27" i="13" s="1"/>
  <c r="G28" i="13" a="1"/>
  <c r="G28" i="13"/>
  <c r="G29" i="13" a="1"/>
  <c r="G29" i="13" s="1"/>
  <c r="G2" i="13" a="1"/>
  <c r="G2" i="13" s="1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2" i="13"/>
  <c r="P12" i="10"/>
  <c r="Q12" i="10"/>
  <c r="R12" i="10"/>
  <c r="S12" i="10"/>
  <c r="T12" i="10"/>
  <c r="U12" i="10"/>
  <c r="P13" i="10"/>
  <c r="Q13" i="10"/>
  <c r="R13" i="10"/>
  <c r="S13" i="10"/>
  <c r="T13" i="10"/>
  <c r="U13" i="10"/>
  <c r="U11" i="10"/>
  <c r="T11" i="10"/>
  <c r="S11" i="10"/>
  <c r="R11" i="10"/>
  <c r="Q11" i="10"/>
  <c r="P11" i="10"/>
  <c r="Q6" i="10"/>
  <c r="R6" i="10"/>
  <c r="S6" i="10"/>
  <c r="T6" i="10"/>
  <c r="V6" i="10"/>
  <c r="W6" i="10"/>
  <c r="X6" i="10"/>
  <c r="P6" i="10"/>
  <c r="X10" i="10"/>
  <c r="X9" i="10"/>
  <c r="X8" i="10"/>
  <c r="X7" i="10"/>
  <c r="X5" i="10"/>
  <c r="X4" i="10"/>
  <c r="X3" i="10"/>
  <c r="W10" i="10"/>
  <c r="W9" i="10"/>
  <c r="W8" i="10"/>
  <c r="W7" i="10"/>
  <c r="W5" i="10"/>
  <c r="W4" i="10"/>
  <c r="W3" i="10"/>
  <c r="V10" i="10"/>
  <c r="V9" i="10"/>
  <c r="V8" i="10"/>
  <c r="V7" i="10"/>
  <c r="V5" i="10"/>
  <c r="V4" i="10"/>
  <c r="V3" i="10"/>
  <c r="M127" i="10" a="1"/>
  <c r="M127" i="10" s="1"/>
  <c r="M126" i="10" a="1"/>
  <c r="M126" i="10" s="1"/>
  <c r="M125" i="10" a="1"/>
  <c r="M125" i="10" s="1"/>
  <c r="M124" i="10" a="1"/>
  <c r="M124" i="10" s="1"/>
  <c r="M123" i="10" a="1"/>
  <c r="M123" i="10" s="1"/>
  <c r="M122" i="10" a="1"/>
  <c r="M122" i="10" s="1"/>
  <c r="M121" i="10" a="1"/>
  <c r="M121" i="10" s="1"/>
  <c r="M120" i="10" a="1"/>
  <c r="M120" i="10" s="1"/>
  <c r="M119" i="10" a="1"/>
  <c r="M119" i="10" s="1"/>
  <c r="M118" i="10" a="1"/>
  <c r="M118" i="10" s="1"/>
  <c r="M117" i="10" a="1"/>
  <c r="M117" i="10" s="1"/>
  <c r="M116" i="10" a="1"/>
  <c r="M116" i="10" s="1"/>
  <c r="M115" i="10" a="1"/>
  <c r="M115" i="10" s="1"/>
  <c r="M114" i="10" a="1"/>
  <c r="M114" i="10" s="1"/>
  <c r="M113" i="10" a="1"/>
  <c r="M113" i="10" s="1"/>
  <c r="M112" i="10" a="1"/>
  <c r="M112" i="10" s="1"/>
  <c r="M111" i="10" a="1"/>
  <c r="M111" i="10" s="1"/>
  <c r="M110" i="10" a="1"/>
  <c r="M110" i="10" s="1"/>
  <c r="M109" i="10" a="1"/>
  <c r="M109" i="10" s="1"/>
  <c r="M108" i="10" a="1"/>
  <c r="M108" i="10" s="1"/>
  <c r="M107" i="10" a="1"/>
  <c r="M107" i="10" s="1"/>
  <c r="M106" i="10" a="1"/>
  <c r="M106" i="10" s="1"/>
  <c r="M105" i="10" a="1"/>
  <c r="M105" i="10" s="1"/>
  <c r="M104" i="10" a="1"/>
  <c r="M104" i="10" s="1"/>
  <c r="M103" i="10" a="1"/>
  <c r="M103" i="10" s="1"/>
  <c r="M102" i="10" a="1"/>
  <c r="M102" i="10" s="1"/>
  <c r="M101" i="10" a="1"/>
  <c r="M101" i="10" s="1"/>
  <c r="M100" i="10" a="1"/>
  <c r="M100" i="10" s="1"/>
  <c r="M99" i="10" a="1"/>
  <c r="M99" i="10" s="1"/>
  <c r="M98" i="10" a="1"/>
  <c r="M98" i="10" s="1"/>
  <c r="M97" i="10" a="1"/>
  <c r="M97" i="10" s="1"/>
  <c r="M96" i="10" a="1"/>
  <c r="M96" i="10" s="1"/>
  <c r="M95" i="10" a="1"/>
  <c r="M95" i="10" s="1"/>
  <c r="M94" i="10" a="1"/>
  <c r="M94" i="10" s="1"/>
  <c r="M93" i="10" a="1"/>
  <c r="M93" i="10" s="1"/>
  <c r="M92" i="10" a="1"/>
  <c r="M92" i="10" s="1"/>
  <c r="M91" i="10" a="1"/>
  <c r="M91" i="10" s="1"/>
  <c r="M90" i="10" a="1"/>
  <c r="M90" i="10" s="1"/>
  <c r="M89" i="10" a="1"/>
  <c r="M89" i="10" s="1"/>
  <c r="M88" i="10" a="1"/>
  <c r="M88" i="10" s="1"/>
  <c r="M87" i="10" a="1"/>
  <c r="M87" i="10" s="1"/>
  <c r="M86" i="10" a="1"/>
  <c r="M86" i="10" s="1"/>
  <c r="M85" i="10" a="1"/>
  <c r="M85" i="10" s="1"/>
  <c r="M84" i="10" a="1"/>
  <c r="M84" i="10" s="1"/>
  <c r="M83" i="10" a="1"/>
  <c r="M83" i="10" s="1"/>
  <c r="M82" i="10" a="1"/>
  <c r="M82" i="10" s="1"/>
  <c r="M81" i="10" a="1"/>
  <c r="M81" i="10" s="1"/>
  <c r="M80" i="10" a="1"/>
  <c r="M80" i="10" s="1"/>
  <c r="M79" i="10" a="1"/>
  <c r="M79" i="10" s="1"/>
  <c r="M78" i="10" a="1"/>
  <c r="M78" i="10" s="1"/>
  <c r="M77" i="10" a="1"/>
  <c r="M77" i="10" s="1"/>
  <c r="M76" i="10" a="1"/>
  <c r="M76" i="10" s="1"/>
  <c r="M75" i="10" a="1"/>
  <c r="M75" i="10" s="1"/>
  <c r="M74" i="10" a="1"/>
  <c r="M74" i="10" s="1"/>
  <c r="M73" i="10" a="1"/>
  <c r="M73" i="10" s="1"/>
  <c r="M72" i="10" a="1"/>
  <c r="M72" i="10" s="1"/>
  <c r="M71" i="10" a="1"/>
  <c r="M71" i="10" s="1"/>
  <c r="M70" i="10" a="1"/>
  <c r="M70" i="10" s="1"/>
  <c r="M69" i="10" a="1"/>
  <c r="M69" i="10" s="1"/>
  <c r="M68" i="10" a="1"/>
  <c r="M68" i="10" s="1"/>
  <c r="M67" i="10" a="1"/>
  <c r="M67" i="10" s="1"/>
  <c r="M66" i="10" a="1"/>
  <c r="M66" i="10" s="1"/>
  <c r="M65" i="10" a="1"/>
  <c r="M65" i="10" s="1"/>
  <c r="M64" i="10" a="1"/>
  <c r="M64" i="10" s="1"/>
  <c r="M63" i="10" a="1"/>
  <c r="M63" i="10" s="1"/>
  <c r="M62" i="10" a="1"/>
  <c r="M62" i="10" s="1"/>
  <c r="M61" i="10" a="1"/>
  <c r="M61" i="10" s="1"/>
  <c r="M60" i="10" a="1"/>
  <c r="M60" i="10" s="1"/>
  <c r="M59" i="10" a="1"/>
  <c r="M59" i="10" s="1"/>
  <c r="M58" i="10" a="1"/>
  <c r="M58" i="10" s="1"/>
  <c r="M57" i="10" a="1"/>
  <c r="M57" i="10" s="1"/>
  <c r="M56" i="10" a="1"/>
  <c r="M56" i="10" s="1"/>
  <c r="M55" i="10" a="1"/>
  <c r="M55" i="10" s="1"/>
  <c r="M54" i="10" a="1"/>
  <c r="M54" i="10" s="1"/>
  <c r="M53" i="10" a="1"/>
  <c r="M53" i="10" s="1"/>
  <c r="M52" i="10" a="1"/>
  <c r="M52" i="10" s="1"/>
  <c r="M51" i="10" a="1"/>
  <c r="M51" i="10" s="1"/>
  <c r="M50" i="10" a="1"/>
  <c r="M50" i="10" s="1"/>
  <c r="M49" i="10" a="1"/>
  <c r="M49" i="10" s="1"/>
  <c r="M48" i="10" a="1"/>
  <c r="M48" i="10" s="1"/>
  <c r="M47" i="10" a="1"/>
  <c r="M47" i="10" s="1"/>
  <c r="M46" i="10" a="1"/>
  <c r="M46" i="10" s="1"/>
  <c r="M45" i="10" a="1"/>
  <c r="M45" i="10" s="1"/>
  <c r="M44" i="10" a="1"/>
  <c r="M44" i="10" s="1"/>
  <c r="M43" i="10" a="1"/>
  <c r="M43" i="10" s="1"/>
  <c r="M42" i="10" a="1"/>
  <c r="M42" i="10" s="1"/>
  <c r="M41" i="10" a="1"/>
  <c r="M41" i="10" s="1"/>
  <c r="M40" i="10" a="1"/>
  <c r="M40" i="10" s="1"/>
  <c r="M39" i="10" a="1"/>
  <c r="M39" i="10" s="1"/>
  <c r="M38" i="10" a="1"/>
  <c r="M38" i="10" s="1"/>
  <c r="M37" i="10" a="1"/>
  <c r="M37" i="10" s="1"/>
  <c r="M36" i="10" a="1"/>
  <c r="M36" i="10" s="1"/>
  <c r="M35" i="10" a="1"/>
  <c r="M35" i="10" s="1"/>
  <c r="M34" i="10" a="1"/>
  <c r="M34" i="10" s="1"/>
  <c r="M33" i="10" a="1"/>
  <c r="M33" i="10" s="1"/>
  <c r="M32" i="10" a="1"/>
  <c r="M32" i="10" s="1"/>
  <c r="M31" i="10" a="1"/>
  <c r="M31" i="10" s="1"/>
  <c r="M30" i="10" a="1"/>
  <c r="M30" i="10" s="1"/>
  <c r="M29" i="10" a="1"/>
  <c r="M29" i="10" s="1"/>
  <c r="M28" i="10" a="1"/>
  <c r="M28" i="10" s="1"/>
  <c r="M27" i="10" a="1"/>
  <c r="M27" i="10" s="1"/>
  <c r="M26" i="10" a="1"/>
  <c r="M26" i="10" s="1"/>
  <c r="M25" i="10" a="1"/>
  <c r="M25" i="10" s="1"/>
  <c r="M24" i="10" a="1"/>
  <c r="M24" i="10" s="1"/>
  <c r="M23" i="10" a="1"/>
  <c r="M23" i="10" s="1"/>
  <c r="M22" i="10" a="1"/>
  <c r="M22" i="10" s="1"/>
  <c r="M21" i="10" a="1"/>
  <c r="M21" i="10" s="1"/>
  <c r="M20" i="10" a="1"/>
  <c r="M20" i="10" s="1"/>
  <c r="M19" i="10" a="1"/>
  <c r="M19" i="10" s="1"/>
  <c r="M18" i="10" a="1"/>
  <c r="M18" i="10" s="1"/>
  <c r="M17" i="10" a="1"/>
  <c r="M17" i="10" s="1"/>
  <c r="M16" i="10" a="1"/>
  <c r="M16" i="10" s="1"/>
  <c r="M15" i="10" a="1"/>
  <c r="M15" i="10" s="1"/>
  <c r="M14" i="10" a="1"/>
  <c r="M14" i="10" s="1"/>
  <c r="M13" i="10" a="1"/>
  <c r="M13" i="10" s="1"/>
  <c r="M12" i="10" a="1"/>
  <c r="M12" i="10" s="1"/>
  <c r="M11" i="10" a="1"/>
  <c r="M11" i="10" s="1"/>
  <c r="M10" i="10" a="1"/>
  <c r="M10" i="10" s="1"/>
  <c r="M9" i="10" a="1"/>
  <c r="M9" i="10" s="1"/>
  <c r="M8" i="10" a="1"/>
  <c r="M8" i="10" s="1"/>
  <c r="M7" i="10" a="1"/>
  <c r="M7" i="10" s="1"/>
  <c r="M6" i="10" a="1"/>
  <c r="M6" i="10" s="1"/>
  <c r="M5" i="10" a="1"/>
  <c r="M5" i="10" s="1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M4" i="10" s="1" a="1"/>
  <c r="M4" i="10" s="1"/>
  <c r="J11" i="10"/>
  <c r="H27" i="10" a="1"/>
  <c r="H27" i="10" s="1"/>
  <c r="A11" i="10"/>
  <c r="A12" i="10"/>
  <c r="A42" i="10"/>
  <c r="A6" i="10"/>
  <c r="K6" i="10" s="1"/>
  <c r="A7" i="10"/>
  <c r="A75" i="10"/>
  <c r="A81" i="10"/>
  <c r="A82" i="10"/>
  <c r="A83" i="10"/>
  <c r="A84" i="10"/>
  <c r="A9" i="10"/>
  <c r="K9" i="10" s="1"/>
  <c r="A107" i="10"/>
  <c r="K107" i="10" s="1"/>
  <c r="A39" i="10"/>
  <c r="K39" i="10" s="1"/>
  <c r="A40" i="10"/>
  <c r="A111" i="10"/>
  <c r="A35" i="10"/>
  <c r="K35" i="10" s="1"/>
  <c r="A36" i="10"/>
  <c r="A37" i="10"/>
  <c r="A38" i="10"/>
  <c r="A66" i="10"/>
  <c r="A85" i="10"/>
  <c r="K85" i="10" s="1"/>
  <c r="A102" i="10"/>
  <c r="A103" i="10"/>
  <c r="K103" i="10" s="1"/>
  <c r="A119" i="10"/>
  <c r="K119" i="10" s="1"/>
  <c r="A127" i="10"/>
  <c r="A41" i="10"/>
  <c r="K41" i="10" s="1"/>
  <c r="A126" i="10"/>
  <c r="K126" i="10" s="1"/>
  <c r="A54" i="10"/>
  <c r="A55" i="10"/>
  <c r="K55" i="10" s="1"/>
  <c r="A8" i="10"/>
  <c r="A104" i="10"/>
  <c r="A105" i="10"/>
  <c r="K105" i="10" s="1"/>
  <c r="A106" i="10"/>
  <c r="A125" i="10"/>
  <c r="A53" i="10"/>
  <c r="K53" i="10" s="1"/>
  <c r="A94" i="10"/>
  <c r="A110" i="10"/>
  <c r="K110" i="10" s="1"/>
  <c r="A26" i="10"/>
  <c r="A69" i="10"/>
  <c r="A77" i="10"/>
  <c r="K77" i="10" s="1"/>
  <c r="A87" i="10"/>
  <c r="A112" i="10"/>
  <c r="K112" i="10" s="1"/>
  <c r="A113" i="10"/>
  <c r="K113" i="10" s="1"/>
  <c r="A114" i="10"/>
  <c r="A115" i="10"/>
  <c r="K115" i="10" s="1"/>
  <c r="A19" i="10"/>
  <c r="A22" i="10"/>
  <c r="A23" i="10"/>
  <c r="K23" i="10" s="1"/>
  <c r="A25" i="10"/>
  <c r="A50" i="10"/>
  <c r="A51" i="10"/>
  <c r="A56" i="10"/>
  <c r="A57" i="10"/>
  <c r="A74" i="10"/>
  <c r="A16" i="10"/>
  <c r="A118" i="10"/>
  <c r="K118" i="10" s="1"/>
  <c r="A27" i="10"/>
  <c r="K27" i="10" s="1"/>
  <c r="A49" i="10"/>
  <c r="K49" i="10" s="1"/>
  <c r="A88" i="10"/>
  <c r="K88" i="10" s="1"/>
  <c r="A89" i="10"/>
  <c r="A109" i="10"/>
  <c r="K109" i="10" s="1"/>
  <c r="A15" i="10"/>
  <c r="A17" i="10"/>
  <c r="K17" i="10" s="1"/>
  <c r="A18" i="10"/>
  <c r="K18" i="10" s="1"/>
  <c r="A20" i="10"/>
  <c r="K20" i="10" s="1"/>
  <c r="A21" i="10"/>
  <c r="K21" i="10" s="1"/>
  <c r="A5" i="10"/>
  <c r="K5" i="10" s="1"/>
  <c r="A44" i="10"/>
  <c r="A70" i="10"/>
  <c r="A24" i="10"/>
  <c r="A76" i="10"/>
  <c r="K76" i="10" s="1"/>
  <c r="A86" i="10"/>
  <c r="K86" i="10" s="1"/>
  <c r="A67" i="10"/>
  <c r="A68" i="10"/>
  <c r="K68" i="10" s="1"/>
  <c r="A92" i="10"/>
  <c r="K92" i="10" s="1"/>
  <c r="A93" i="10"/>
  <c r="A98" i="10"/>
  <c r="K98" i="10" s="1"/>
  <c r="A124" i="10"/>
  <c r="A96" i="10"/>
  <c r="A97" i="10"/>
  <c r="K97" i="10" s="1"/>
  <c r="A117" i="10"/>
  <c r="K117" i="10" s="1"/>
  <c r="A33" i="10"/>
  <c r="A34" i="10"/>
  <c r="K34" i="10" s="1"/>
  <c r="A46" i="10"/>
  <c r="A47" i="10"/>
  <c r="A58" i="10"/>
  <c r="A63" i="10"/>
  <c r="K63" i="10" s="1"/>
  <c r="A64" i="10"/>
  <c r="K64" i="10" s="1"/>
  <c r="A90" i="10"/>
  <c r="K90" i="10" s="1"/>
  <c r="A91" i="10"/>
  <c r="K91" i="10" s="1"/>
  <c r="A95" i="10"/>
  <c r="K95" i="10" s="1"/>
  <c r="A10" i="10"/>
  <c r="A28" i="10"/>
  <c r="K28" i="10" s="1"/>
  <c r="A43" i="10"/>
  <c r="A45" i="10"/>
  <c r="K45" i="10" s="1"/>
  <c r="A52" i="10"/>
  <c r="K52" i="10" s="1"/>
  <c r="A99" i="10"/>
  <c r="A100" i="10"/>
  <c r="K100" i="10" s="1"/>
  <c r="A108" i="10"/>
  <c r="K108" i="10" s="1"/>
  <c r="A59" i="10"/>
  <c r="A60" i="10"/>
  <c r="A61" i="10"/>
  <c r="A62" i="10"/>
  <c r="K62" i="10" s="1"/>
  <c r="A78" i="10"/>
  <c r="K78" i="10" s="1"/>
  <c r="A79" i="10"/>
  <c r="K79" i="10" s="1"/>
  <c r="A80" i="10"/>
  <c r="K80" i="10" s="1"/>
  <c r="A120" i="10"/>
  <c r="K120" i="10" s="1"/>
  <c r="A121" i="10"/>
  <c r="A122" i="10"/>
  <c r="A123" i="10"/>
  <c r="K75" i="10" s="1"/>
  <c r="A71" i="10"/>
  <c r="K71" i="10" s="1"/>
  <c r="A72" i="10"/>
  <c r="K72" i="10" s="1"/>
  <c r="A73" i="10"/>
  <c r="K73" i="10" s="1"/>
  <c r="A101" i="10"/>
  <c r="A13" i="10"/>
  <c r="K13" i="10" s="1"/>
  <c r="A14" i="10"/>
  <c r="A4" i="10"/>
  <c r="A29" i="10"/>
  <c r="A30" i="10"/>
  <c r="K30" i="10" s="1"/>
  <c r="A31" i="10"/>
  <c r="K31" i="10" s="1"/>
  <c r="A32" i="10"/>
  <c r="K32" i="10" s="1"/>
  <c r="A48" i="10"/>
  <c r="K48" i="10" s="1"/>
  <c r="A65" i="10"/>
  <c r="K65" i="10" s="1"/>
  <c r="A116" i="10"/>
  <c r="K50" i="10"/>
  <c r="K15" i="10"/>
  <c r="K33" i="10"/>
  <c r="K122" i="10"/>
  <c r="K11" i="10"/>
  <c r="K83" i="10"/>
  <c r="H11" i="10" a="1"/>
  <c r="H11" i="10" s="1"/>
  <c r="H12" i="10" a="1"/>
  <c r="H12" i="10" s="1"/>
  <c r="H42" i="10" a="1"/>
  <c r="H42" i="10" s="1"/>
  <c r="H6" i="10" a="1"/>
  <c r="H6" i="10" s="1"/>
  <c r="H7" i="10" a="1"/>
  <c r="H7" i="10" s="1"/>
  <c r="H75" i="10" a="1"/>
  <c r="H75" i="10" s="1"/>
  <c r="H81" i="10" a="1"/>
  <c r="H81" i="10" s="1"/>
  <c r="H82" i="10" a="1"/>
  <c r="H82" i="10" s="1"/>
  <c r="H83" i="10" a="1"/>
  <c r="H83" i="10" s="1"/>
  <c r="H84" i="10" a="1"/>
  <c r="H84" i="10" s="1"/>
  <c r="H9" i="10" a="1"/>
  <c r="H9" i="10" s="1"/>
  <c r="H107" i="10" a="1"/>
  <c r="H107" i="10" s="1"/>
  <c r="H39" i="10" a="1"/>
  <c r="H39" i="10" s="1"/>
  <c r="H40" i="10" a="1"/>
  <c r="H40" i="10" s="1"/>
  <c r="H111" i="10" a="1"/>
  <c r="H111" i="10" s="1"/>
  <c r="H35" i="10" a="1"/>
  <c r="H35" i="10" s="1"/>
  <c r="H36" i="10" a="1"/>
  <c r="H36" i="10" s="1"/>
  <c r="H37" i="10" a="1"/>
  <c r="H37" i="10" s="1"/>
  <c r="H38" i="10" a="1"/>
  <c r="H38" i="10" s="1"/>
  <c r="H66" i="10" a="1"/>
  <c r="H66" i="10" s="1"/>
  <c r="H85" i="10" a="1"/>
  <c r="H85" i="10" s="1"/>
  <c r="H102" i="10" a="1"/>
  <c r="H102" i="10" s="1"/>
  <c r="H103" i="10" a="1"/>
  <c r="H103" i="10" s="1"/>
  <c r="H119" i="10" a="1"/>
  <c r="H119" i="10" s="1"/>
  <c r="H127" i="10" a="1"/>
  <c r="H127" i="10" s="1"/>
  <c r="H41" i="10" a="1"/>
  <c r="H41" i="10" s="1"/>
  <c r="H126" i="10" a="1"/>
  <c r="H126" i="10" s="1"/>
  <c r="H54" i="10" a="1"/>
  <c r="H54" i="10" s="1"/>
  <c r="H55" i="10" a="1"/>
  <c r="H55" i="10" s="1"/>
  <c r="H8" i="10" a="1"/>
  <c r="H8" i="10" s="1"/>
  <c r="H104" i="10" a="1"/>
  <c r="H104" i="10" s="1"/>
  <c r="H105" i="10" a="1"/>
  <c r="H105" i="10" s="1"/>
  <c r="H106" i="10" a="1"/>
  <c r="H106" i="10" s="1"/>
  <c r="H125" i="10" a="1"/>
  <c r="H125" i="10" s="1"/>
  <c r="H53" i="10" a="1"/>
  <c r="H53" i="10" s="1"/>
  <c r="H94" i="10" a="1"/>
  <c r="H94" i="10" s="1"/>
  <c r="H110" i="10" a="1"/>
  <c r="H110" i="10" s="1"/>
  <c r="H26" i="10" a="1"/>
  <c r="H26" i="10" s="1"/>
  <c r="H69" i="10" a="1"/>
  <c r="H69" i="10" s="1"/>
  <c r="H77" i="10" a="1"/>
  <c r="H77" i="10" s="1"/>
  <c r="H87" i="10" a="1"/>
  <c r="H87" i="10" s="1"/>
  <c r="H112" i="10" a="1"/>
  <c r="H112" i="10" s="1"/>
  <c r="H113" i="10" a="1"/>
  <c r="H113" i="10" s="1"/>
  <c r="H114" i="10" a="1"/>
  <c r="H114" i="10" s="1"/>
  <c r="H115" i="10" a="1"/>
  <c r="H115" i="10" s="1"/>
  <c r="H19" i="10" a="1"/>
  <c r="H19" i="10" s="1"/>
  <c r="H22" i="10" a="1"/>
  <c r="H22" i="10" s="1"/>
  <c r="H23" i="10" a="1"/>
  <c r="H23" i="10" s="1"/>
  <c r="H25" i="10" a="1"/>
  <c r="H25" i="10" s="1"/>
  <c r="H50" i="10" a="1"/>
  <c r="H50" i="10" s="1"/>
  <c r="H51" i="10" a="1"/>
  <c r="H51" i="10" s="1"/>
  <c r="H56" i="10" a="1"/>
  <c r="H56" i="10" s="1"/>
  <c r="H57" i="10" a="1"/>
  <c r="H57" i="10" s="1"/>
  <c r="H74" i="10" a="1"/>
  <c r="H74" i="10" s="1"/>
  <c r="H16" i="10" a="1"/>
  <c r="H16" i="10" s="1"/>
  <c r="H118" i="10" a="1"/>
  <c r="H118" i="10" s="1"/>
  <c r="H49" i="10" a="1"/>
  <c r="H49" i="10" s="1"/>
  <c r="H88" i="10" a="1"/>
  <c r="H88" i="10" s="1"/>
  <c r="H89" i="10" a="1"/>
  <c r="H89" i="10" s="1"/>
  <c r="H109" i="10" a="1"/>
  <c r="H109" i="10" s="1"/>
  <c r="H15" i="10" a="1"/>
  <c r="H15" i="10" s="1"/>
  <c r="H17" i="10" a="1"/>
  <c r="H17" i="10" s="1"/>
  <c r="H18" i="10" a="1"/>
  <c r="H18" i="10" s="1"/>
  <c r="H20" i="10" a="1"/>
  <c r="H20" i="10" s="1"/>
  <c r="H21" i="10" a="1"/>
  <c r="H21" i="10" s="1"/>
  <c r="H5" i="10" a="1"/>
  <c r="H5" i="10" s="1"/>
  <c r="H44" i="10" a="1"/>
  <c r="H44" i="10" s="1"/>
  <c r="H70" i="10" a="1"/>
  <c r="H70" i="10" s="1"/>
  <c r="H24" i="10" a="1"/>
  <c r="H24" i="10" s="1"/>
  <c r="H76" i="10" a="1"/>
  <c r="H76" i="10" s="1"/>
  <c r="H86" i="10" a="1"/>
  <c r="H86" i="10" s="1"/>
  <c r="H67" i="10" a="1"/>
  <c r="H67" i="10" s="1"/>
  <c r="H68" i="10" a="1"/>
  <c r="H68" i="10" s="1"/>
  <c r="H92" i="10" a="1"/>
  <c r="H92" i="10" s="1"/>
  <c r="H93" i="10" a="1"/>
  <c r="H93" i="10" s="1"/>
  <c r="H98" i="10" a="1"/>
  <c r="H98" i="10" s="1"/>
  <c r="H124" i="10" a="1"/>
  <c r="H124" i="10" s="1"/>
  <c r="H96" i="10" a="1"/>
  <c r="H96" i="10" s="1"/>
  <c r="H97" i="10" a="1"/>
  <c r="H97" i="10" s="1"/>
  <c r="H117" i="10" a="1"/>
  <c r="H117" i="10" s="1"/>
  <c r="H33" i="10" a="1"/>
  <c r="H33" i="10" s="1"/>
  <c r="H34" i="10" a="1"/>
  <c r="H34" i="10" s="1"/>
  <c r="H46" i="10" a="1"/>
  <c r="H46" i="10" s="1"/>
  <c r="H47" i="10" a="1"/>
  <c r="H47" i="10" s="1"/>
  <c r="H58" i="10" a="1"/>
  <c r="H58" i="10" s="1"/>
  <c r="H63" i="10" a="1"/>
  <c r="H63" i="10" s="1"/>
  <c r="H64" i="10" a="1"/>
  <c r="H64" i="10" s="1"/>
  <c r="H90" i="10" a="1"/>
  <c r="H90" i="10" s="1"/>
  <c r="H91" i="10" a="1"/>
  <c r="H91" i="10" s="1"/>
  <c r="H95" i="10" a="1"/>
  <c r="H95" i="10" s="1"/>
  <c r="H10" i="10" a="1"/>
  <c r="H10" i="10" s="1"/>
  <c r="H28" i="10" a="1"/>
  <c r="H28" i="10" s="1"/>
  <c r="H43" i="10" a="1"/>
  <c r="H43" i="10" s="1"/>
  <c r="H45" i="10" a="1"/>
  <c r="H45" i="10" s="1"/>
  <c r="H52" i="10" a="1"/>
  <c r="H52" i="10" s="1"/>
  <c r="H99" i="10" a="1"/>
  <c r="H99" i="10" s="1"/>
  <c r="H100" i="10" a="1"/>
  <c r="H100" i="10" s="1"/>
  <c r="H108" i="10" a="1"/>
  <c r="H108" i="10" s="1"/>
  <c r="H59" i="10" a="1"/>
  <c r="H59" i="10" s="1"/>
  <c r="H60" i="10" a="1"/>
  <c r="H60" i="10" s="1"/>
  <c r="H61" i="10" a="1"/>
  <c r="H61" i="10" s="1"/>
  <c r="H62" i="10" a="1"/>
  <c r="H62" i="10" s="1"/>
  <c r="H78" i="10" a="1"/>
  <c r="H78" i="10" s="1"/>
  <c r="H79" i="10" a="1"/>
  <c r="H79" i="10" s="1"/>
  <c r="H80" i="10" a="1"/>
  <c r="H80" i="10" s="1"/>
  <c r="H120" i="10" a="1"/>
  <c r="H120" i="10" s="1"/>
  <c r="H121" i="10" a="1"/>
  <c r="H121" i="10" s="1"/>
  <c r="H122" i="10" a="1"/>
  <c r="H122" i="10" s="1"/>
  <c r="H123" i="10" a="1"/>
  <c r="H123" i="10" s="1"/>
  <c r="H71" i="10" a="1"/>
  <c r="H71" i="10" s="1"/>
  <c r="H72" i="10" a="1"/>
  <c r="H72" i="10" s="1"/>
  <c r="H73" i="10" a="1"/>
  <c r="H73" i="10" s="1"/>
  <c r="H101" i="10" a="1"/>
  <c r="H101" i="10" s="1"/>
  <c r="H13" i="10" a="1"/>
  <c r="H13" i="10" s="1"/>
  <c r="H14" i="10" a="1"/>
  <c r="H14" i="10" s="1"/>
  <c r="H4" i="10" a="1"/>
  <c r="H4" i="10" s="1"/>
  <c r="H29" i="10" a="1"/>
  <c r="H29" i="10" s="1"/>
  <c r="H30" i="10" a="1"/>
  <c r="H30" i="10" s="1"/>
  <c r="H31" i="10" a="1"/>
  <c r="H31" i="10" s="1"/>
  <c r="H32" i="10" a="1"/>
  <c r="H32" i="10" s="1"/>
  <c r="H48" i="10" a="1"/>
  <c r="H48" i="10" s="1"/>
  <c r="H65" i="10" a="1"/>
  <c r="H65" i="10" s="1"/>
  <c r="H116" i="10" a="1"/>
  <c r="H116" i="10" s="1"/>
  <c r="E11" i="10" a="1"/>
  <c r="E11" i="10" s="1"/>
  <c r="E12" i="10" a="1"/>
  <c r="E12" i="10" s="1"/>
  <c r="E42" i="10" a="1"/>
  <c r="E42" i="10" s="1"/>
  <c r="E6" i="10" a="1"/>
  <c r="E6" i="10" s="1"/>
  <c r="E7" i="10" a="1"/>
  <c r="E7" i="10" s="1"/>
  <c r="E75" i="10" a="1"/>
  <c r="E75" i="10" s="1"/>
  <c r="E81" i="10" a="1"/>
  <c r="E81" i="10" s="1"/>
  <c r="E82" i="10" a="1"/>
  <c r="E82" i="10" s="1"/>
  <c r="E83" i="10" a="1"/>
  <c r="E83" i="10" s="1"/>
  <c r="E84" i="10" a="1"/>
  <c r="E84" i="10" s="1"/>
  <c r="E9" i="10" a="1"/>
  <c r="E9" i="10" s="1"/>
  <c r="E107" i="10" a="1"/>
  <c r="E107" i="10" s="1"/>
  <c r="E39" i="10" a="1"/>
  <c r="E39" i="10" s="1"/>
  <c r="E40" i="10" a="1"/>
  <c r="E40" i="10" s="1"/>
  <c r="E111" i="10" a="1"/>
  <c r="E111" i="10" s="1"/>
  <c r="E35" i="10" a="1"/>
  <c r="E35" i="10" s="1"/>
  <c r="E36" i="10" a="1"/>
  <c r="E36" i="10" s="1"/>
  <c r="E37" i="10" a="1"/>
  <c r="E37" i="10" s="1"/>
  <c r="E38" i="10" a="1"/>
  <c r="E38" i="10" s="1"/>
  <c r="E66" i="10" a="1"/>
  <c r="E66" i="10" s="1"/>
  <c r="E85" i="10" a="1"/>
  <c r="E85" i="10" s="1"/>
  <c r="E102" i="10" a="1"/>
  <c r="E102" i="10" s="1"/>
  <c r="E103" i="10" a="1"/>
  <c r="E103" i="10" s="1"/>
  <c r="E119" i="10" a="1"/>
  <c r="E119" i="10" s="1"/>
  <c r="E127" i="10" a="1"/>
  <c r="E127" i="10" s="1"/>
  <c r="E41" i="10" a="1"/>
  <c r="E41" i="10" s="1"/>
  <c r="E126" i="10" a="1"/>
  <c r="E126" i="10" s="1"/>
  <c r="E54" i="10" a="1"/>
  <c r="E54" i="10" s="1"/>
  <c r="E55" i="10" a="1"/>
  <c r="E55" i="10" s="1"/>
  <c r="E8" i="10" a="1"/>
  <c r="E8" i="10" s="1"/>
  <c r="E104" i="10" a="1"/>
  <c r="E104" i="10" s="1"/>
  <c r="E105" i="10" a="1"/>
  <c r="E105" i="10" s="1"/>
  <c r="E106" i="10" a="1"/>
  <c r="E106" i="10" s="1"/>
  <c r="E125" i="10" a="1"/>
  <c r="E125" i="10" s="1"/>
  <c r="E53" i="10" a="1"/>
  <c r="E53" i="10" s="1"/>
  <c r="E94" i="10" a="1"/>
  <c r="E94" i="10" s="1"/>
  <c r="E110" i="10" a="1"/>
  <c r="E110" i="10" s="1"/>
  <c r="E26" i="10" a="1"/>
  <c r="E26" i="10" s="1"/>
  <c r="E69" i="10" a="1"/>
  <c r="E69" i="10" s="1"/>
  <c r="E77" i="10" a="1"/>
  <c r="E77" i="10" s="1"/>
  <c r="E87" i="10" a="1"/>
  <c r="E87" i="10" s="1"/>
  <c r="E112" i="10" a="1"/>
  <c r="E112" i="10" s="1"/>
  <c r="E113" i="10" a="1"/>
  <c r="E113" i="10" s="1"/>
  <c r="E114" i="10" a="1"/>
  <c r="E114" i="10" s="1"/>
  <c r="E115" i="10" a="1"/>
  <c r="E115" i="10" s="1"/>
  <c r="E19" i="10" a="1"/>
  <c r="E19" i="10" s="1"/>
  <c r="E22" i="10" a="1"/>
  <c r="E22" i="10" s="1"/>
  <c r="E23" i="10" a="1"/>
  <c r="E23" i="10" s="1"/>
  <c r="E25" i="10" a="1"/>
  <c r="E25" i="10" s="1"/>
  <c r="E50" i="10" a="1"/>
  <c r="E50" i="10" s="1"/>
  <c r="E51" i="10" a="1"/>
  <c r="E51" i="10" s="1"/>
  <c r="E56" i="10" a="1"/>
  <c r="E56" i="10" s="1"/>
  <c r="E57" i="10" a="1"/>
  <c r="E57" i="10" s="1"/>
  <c r="E74" i="10" a="1"/>
  <c r="E74" i="10" s="1"/>
  <c r="E16" i="10" a="1"/>
  <c r="E16" i="10" s="1"/>
  <c r="E118" i="10" a="1"/>
  <c r="E118" i="10" s="1"/>
  <c r="E27" i="10" a="1"/>
  <c r="E27" i="10" s="1"/>
  <c r="E49" i="10" a="1"/>
  <c r="E49" i="10" s="1"/>
  <c r="E88" i="10" a="1"/>
  <c r="E88" i="10" s="1"/>
  <c r="E89" i="10" a="1"/>
  <c r="E89" i="10" s="1"/>
  <c r="E109" i="10" a="1"/>
  <c r="E109" i="10" s="1"/>
  <c r="E15" i="10" a="1"/>
  <c r="E15" i="10" s="1"/>
  <c r="E17" i="10" a="1"/>
  <c r="E17" i="10" s="1"/>
  <c r="E18" i="10" a="1"/>
  <c r="E18" i="10" s="1"/>
  <c r="E20" i="10" a="1"/>
  <c r="E20" i="10" s="1"/>
  <c r="E21" i="10" a="1"/>
  <c r="E21" i="10" s="1"/>
  <c r="E5" i="10" a="1"/>
  <c r="E5" i="10" s="1"/>
  <c r="E44" i="10" a="1"/>
  <c r="E44" i="10" s="1"/>
  <c r="E70" i="10" a="1"/>
  <c r="E70" i="10" s="1"/>
  <c r="E24" i="10" a="1"/>
  <c r="E24" i="10" s="1"/>
  <c r="E76" i="10" a="1"/>
  <c r="E76" i="10" s="1"/>
  <c r="E86" i="10" a="1"/>
  <c r="E86" i="10" s="1"/>
  <c r="E67" i="10" a="1"/>
  <c r="E67" i="10" s="1"/>
  <c r="E68" i="10" a="1"/>
  <c r="E68" i="10" s="1"/>
  <c r="E92" i="10" a="1"/>
  <c r="E92" i="10" s="1"/>
  <c r="E93" i="10" a="1"/>
  <c r="E93" i="10" s="1"/>
  <c r="E98" i="10" a="1"/>
  <c r="E98" i="10" s="1"/>
  <c r="E124" i="10" a="1"/>
  <c r="E124" i="10" s="1"/>
  <c r="E96" i="10" a="1"/>
  <c r="E96" i="10" s="1"/>
  <c r="E97" i="10" a="1"/>
  <c r="E97" i="10" s="1"/>
  <c r="E117" i="10" a="1"/>
  <c r="E117" i="10" s="1"/>
  <c r="E33" i="10" a="1"/>
  <c r="E33" i="10" s="1"/>
  <c r="E34" i="10" a="1"/>
  <c r="E34" i="10" s="1"/>
  <c r="E46" i="10" a="1"/>
  <c r="E46" i="10" s="1"/>
  <c r="E47" i="10" a="1"/>
  <c r="E47" i="10" s="1"/>
  <c r="E58" i="10" a="1"/>
  <c r="E58" i="10" s="1"/>
  <c r="E63" i="10" a="1"/>
  <c r="E63" i="10" s="1"/>
  <c r="E64" i="10" a="1"/>
  <c r="E64" i="10" s="1"/>
  <c r="E90" i="10" a="1"/>
  <c r="E90" i="10" s="1"/>
  <c r="E91" i="10" a="1"/>
  <c r="E91" i="10" s="1"/>
  <c r="E95" i="10" a="1"/>
  <c r="E95" i="10" s="1"/>
  <c r="E10" i="10" a="1"/>
  <c r="E10" i="10" s="1"/>
  <c r="E28" i="10" a="1"/>
  <c r="E28" i="10" s="1"/>
  <c r="E43" i="10" a="1"/>
  <c r="E43" i="10" s="1"/>
  <c r="E45" i="10" a="1"/>
  <c r="E45" i="10" s="1"/>
  <c r="E52" i="10" a="1"/>
  <c r="E52" i="10" s="1"/>
  <c r="E99" i="10" a="1"/>
  <c r="E99" i="10" s="1"/>
  <c r="E100" i="10" a="1"/>
  <c r="E100" i="10" s="1"/>
  <c r="E108" i="10" a="1"/>
  <c r="E108" i="10" s="1"/>
  <c r="E59" i="10" a="1"/>
  <c r="E59" i="10" s="1"/>
  <c r="E60" i="10" a="1"/>
  <c r="E60" i="10" s="1"/>
  <c r="E61" i="10" a="1"/>
  <c r="E61" i="10" s="1"/>
  <c r="E62" i="10" a="1"/>
  <c r="E62" i="10" s="1"/>
  <c r="E78" i="10" a="1"/>
  <c r="E78" i="10" s="1"/>
  <c r="E79" i="10" a="1"/>
  <c r="E79" i="10" s="1"/>
  <c r="E80" i="10" a="1"/>
  <c r="E80" i="10" s="1"/>
  <c r="E120" i="10" a="1"/>
  <c r="E120" i="10" s="1"/>
  <c r="E121" i="10" a="1"/>
  <c r="E121" i="10" s="1"/>
  <c r="E122" i="10" a="1"/>
  <c r="E122" i="10" s="1"/>
  <c r="E123" i="10" a="1"/>
  <c r="E123" i="10" s="1"/>
  <c r="E71" i="10" a="1"/>
  <c r="E71" i="10" s="1"/>
  <c r="E72" i="10" a="1"/>
  <c r="E72" i="10" s="1"/>
  <c r="E73" i="10" a="1"/>
  <c r="E73" i="10" s="1"/>
  <c r="E101" i="10" a="1"/>
  <c r="E101" i="10" s="1"/>
  <c r="E13" i="10" a="1"/>
  <c r="E13" i="10" s="1"/>
  <c r="E14" i="10" a="1"/>
  <c r="E14" i="10" s="1"/>
  <c r="E4" i="10" a="1"/>
  <c r="E4" i="10" s="1"/>
  <c r="E29" i="10" a="1"/>
  <c r="E29" i="10" s="1"/>
  <c r="E30" i="10" a="1"/>
  <c r="E30" i="10" s="1"/>
  <c r="E31" i="10" a="1"/>
  <c r="E31" i="10" s="1"/>
  <c r="E32" i="10" a="1"/>
  <c r="E32" i="10" s="1"/>
  <c r="E48" i="10" a="1"/>
  <c r="E48" i="10" s="1"/>
  <c r="E65" i="10" a="1"/>
  <c r="E65" i="10" s="1"/>
  <c r="E116" i="10" a="1"/>
  <c r="E116" i="10" s="1"/>
  <c r="J116" i="10"/>
  <c r="I82" i="10"/>
  <c r="I83" i="10"/>
  <c r="I84" i="10"/>
  <c r="I9" i="10"/>
  <c r="I107" i="10"/>
  <c r="I39" i="10"/>
  <c r="I40" i="10"/>
  <c r="I111" i="10"/>
  <c r="I35" i="10"/>
  <c r="I36" i="10"/>
  <c r="I37" i="10"/>
  <c r="I38" i="10"/>
  <c r="I66" i="10"/>
  <c r="I85" i="10"/>
  <c r="I102" i="10"/>
  <c r="I103" i="10"/>
  <c r="I119" i="10"/>
  <c r="I127" i="10"/>
  <c r="I41" i="10"/>
  <c r="I126" i="10"/>
  <c r="I54" i="10"/>
  <c r="I55" i="10"/>
  <c r="I8" i="10"/>
  <c r="I104" i="10"/>
  <c r="I105" i="10"/>
  <c r="I106" i="10"/>
  <c r="I125" i="10"/>
  <c r="I53" i="10"/>
  <c r="I94" i="10"/>
  <c r="I110" i="10"/>
  <c r="I26" i="10"/>
  <c r="I69" i="10"/>
  <c r="I77" i="10"/>
  <c r="I87" i="10"/>
  <c r="I112" i="10"/>
  <c r="I113" i="10"/>
  <c r="I114" i="10"/>
  <c r="I115" i="10"/>
  <c r="I19" i="10"/>
  <c r="I22" i="10"/>
  <c r="I23" i="10"/>
  <c r="I25" i="10"/>
  <c r="I50" i="10"/>
  <c r="I51" i="10"/>
  <c r="I56" i="10"/>
  <c r="I57" i="10"/>
  <c r="I74" i="10"/>
  <c r="I16" i="10"/>
  <c r="I118" i="10"/>
  <c r="I27" i="10"/>
  <c r="I49" i="10"/>
  <c r="I88" i="10"/>
  <c r="I89" i="10"/>
  <c r="I109" i="10"/>
  <c r="I15" i="10"/>
  <c r="I17" i="10"/>
  <c r="I18" i="10"/>
  <c r="I20" i="10"/>
  <c r="I21" i="10"/>
  <c r="I5" i="10"/>
  <c r="I44" i="10"/>
  <c r="I70" i="10"/>
  <c r="I24" i="10"/>
  <c r="I76" i="10"/>
  <c r="I86" i="10"/>
  <c r="I67" i="10"/>
  <c r="I68" i="10"/>
  <c r="I92" i="10"/>
  <c r="I93" i="10"/>
  <c r="I98" i="10"/>
  <c r="I124" i="10"/>
  <c r="I96" i="10"/>
  <c r="I97" i="10"/>
  <c r="I117" i="10"/>
  <c r="I33" i="10"/>
  <c r="I34" i="10"/>
  <c r="I46" i="10"/>
  <c r="I47" i="10"/>
  <c r="I58" i="10"/>
  <c r="I63" i="10"/>
  <c r="I64" i="10"/>
  <c r="I90" i="10"/>
  <c r="I91" i="10"/>
  <c r="I95" i="10"/>
  <c r="I10" i="10"/>
  <c r="I28" i="10"/>
  <c r="I43" i="10"/>
  <c r="I45" i="10"/>
  <c r="I52" i="10"/>
  <c r="I99" i="10"/>
  <c r="I100" i="10"/>
  <c r="I108" i="10"/>
  <c r="I59" i="10"/>
  <c r="I60" i="10"/>
  <c r="I61" i="10"/>
  <c r="I62" i="10"/>
  <c r="I78" i="10"/>
  <c r="I79" i="10"/>
  <c r="I80" i="10"/>
  <c r="I120" i="10"/>
  <c r="I121" i="10"/>
  <c r="I122" i="10"/>
  <c r="I123" i="10"/>
  <c r="I71" i="10"/>
  <c r="I72" i="10"/>
  <c r="I73" i="10"/>
  <c r="I101" i="10"/>
  <c r="I13" i="10"/>
  <c r="I14" i="10"/>
  <c r="I4" i="10"/>
  <c r="I29" i="10"/>
  <c r="I30" i="10"/>
  <c r="I31" i="10"/>
  <c r="I32" i="10"/>
  <c r="I48" i="10"/>
  <c r="I65" i="10"/>
  <c r="I11" i="10"/>
  <c r="I12" i="10"/>
  <c r="I42" i="10"/>
  <c r="I6" i="10"/>
  <c r="I7" i="10"/>
  <c r="I75" i="10"/>
  <c r="I81" i="10"/>
  <c r="I116" i="10"/>
  <c r="J54" i="10"/>
  <c r="J55" i="10"/>
  <c r="J8" i="10"/>
  <c r="J104" i="10"/>
  <c r="J105" i="10"/>
  <c r="J106" i="10"/>
  <c r="J125" i="10"/>
  <c r="J53" i="10"/>
  <c r="J94" i="10"/>
  <c r="J110" i="10"/>
  <c r="J26" i="10"/>
  <c r="J69" i="10"/>
  <c r="J77" i="10"/>
  <c r="J87" i="10"/>
  <c r="J112" i="10"/>
  <c r="J113" i="10"/>
  <c r="J114" i="10"/>
  <c r="J115" i="10"/>
  <c r="J19" i="10"/>
  <c r="J22" i="10"/>
  <c r="J23" i="10"/>
  <c r="J25" i="10"/>
  <c r="J50" i="10"/>
  <c r="J51" i="10"/>
  <c r="J56" i="10"/>
  <c r="J57" i="10"/>
  <c r="J74" i="10"/>
  <c r="J16" i="10"/>
  <c r="J118" i="10"/>
  <c r="J27" i="10"/>
  <c r="J49" i="10"/>
  <c r="J88" i="10"/>
  <c r="J89" i="10"/>
  <c r="J109" i="10"/>
  <c r="J15" i="10"/>
  <c r="J17" i="10"/>
  <c r="J18" i="10"/>
  <c r="J20" i="10"/>
  <c r="J21" i="10"/>
  <c r="J5" i="10"/>
  <c r="J44" i="10"/>
  <c r="J70" i="10"/>
  <c r="J24" i="10"/>
  <c r="J76" i="10"/>
  <c r="J86" i="10"/>
  <c r="J67" i="10"/>
  <c r="J68" i="10"/>
  <c r="J92" i="10"/>
  <c r="J93" i="10"/>
  <c r="J98" i="10"/>
  <c r="J124" i="10"/>
  <c r="J96" i="10"/>
  <c r="J97" i="10"/>
  <c r="J117" i="10"/>
  <c r="J33" i="10"/>
  <c r="J34" i="10"/>
  <c r="J46" i="10"/>
  <c r="J47" i="10"/>
  <c r="J58" i="10"/>
  <c r="J63" i="10"/>
  <c r="J64" i="10"/>
  <c r="J90" i="10"/>
  <c r="J91" i="10"/>
  <c r="J95" i="10"/>
  <c r="J10" i="10"/>
  <c r="J28" i="10"/>
  <c r="J43" i="10"/>
  <c r="J45" i="10"/>
  <c r="J52" i="10"/>
  <c r="J99" i="10"/>
  <c r="J100" i="10"/>
  <c r="J108" i="10"/>
  <c r="J59" i="10"/>
  <c r="J60" i="10"/>
  <c r="J61" i="10"/>
  <c r="J62" i="10"/>
  <c r="J78" i="10"/>
  <c r="J79" i="10"/>
  <c r="J80" i="10"/>
  <c r="J120" i="10"/>
  <c r="J121" i="10"/>
  <c r="J122" i="10"/>
  <c r="J123" i="10"/>
  <c r="J71" i="10"/>
  <c r="J72" i="10"/>
  <c r="J73" i="10"/>
  <c r="J101" i="10"/>
  <c r="J13" i="10"/>
  <c r="J14" i="10"/>
  <c r="J4" i="10"/>
  <c r="J29" i="10"/>
  <c r="J30" i="10"/>
  <c r="J31" i="10"/>
  <c r="J32" i="10"/>
  <c r="J48" i="10"/>
  <c r="J65" i="10"/>
  <c r="J12" i="10"/>
  <c r="J42" i="10"/>
  <c r="J6" i="10"/>
  <c r="J7" i="10"/>
  <c r="J75" i="10"/>
  <c r="J81" i="10"/>
  <c r="J82" i="10"/>
  <c r="J83" i="10"/>
  <c r="J84" i="10"/>
  <c r="J9" i="10"/>
  <c r="J107" i="10"/>
  <c r="J39" i="10"/>
  <c r="J40" i="10"/>
  <c r="J111" i="10"/>
  <c r="J35" i="10"/>
  <c r="J36" i="10"/>
  <c r="J37" i="10"/>
  <c r="J38" i="10"/>
  <c r="J66" i="10"/>
  <c r="J85" i="10"/>
  <c r="J102" i="10"/>
  <c r="J103" i="10"/>
  <c r="J119" i="10"/>
  <c r="J127" i="10"/>
  <c r="J41" i="10"/>
  <c r="J126" i="10"/>
  <c r="I177" i="6"/>
  <c r="I176" i="6"/>
  <c r="I175" i="6"/>
  <c r="I174" i="6"/>
  <c r="I173" i="6"/>
  <c r="I21" i="6"/>
  <c r="I172" i="6"/>
  <c r="I171" i="6"/>
  <c r="I170" i="6"/>
  <c r="I169" i="6"/>
  <c r="I168" i="6"/>
  <c r="I167" i="6"/>
  <c r="I166" i="6"/>
  <c r="I20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49" i="6"/>
  <c r="I150" i="6"/>
  <c r="I148" i="6"/>
  <c r="I147" i="6"/>
  <c r="I146" i="6"/>
  <c r="I145" i="6"/>
  <c r="I144" i="6"/>
  <c r="I143" i="6"/>
  <c r="I142" i="6"/>
  <c r="I19" i="6"/>
  <c r="I18" i="6"/>
  <c r="I141" i="6"/>
  <c r="I17" i="6"/>
  <c r="I16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15" i="6"/>
  <c r="I96" i="6"/>
  <c r="I14" i="6"/>
  <c r="I95" i="6"/>
  <c r="I93" i="6"/>
  <c r="I94" i="6"/>
  <c r="I92" i="6"/>
  <c r="I89" i="6"/>
  <c r="I91" i="6"/>
  <c r="I90" i="6"/>
  <c r="I13" i="6"/>
  <c r="I12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11" i="6"/>
  <c r="I10" i="6"/>
  <c r="I75" i="6"/>
  <c r="I74" i="6"/>
  <c r="I73" i="6"/>
  <c r="I72" i="6"/>
  <c r="I71" i="6"/>
  <c r="I70" i="6"/>
  <c r="I69" i="6"/>
  <c r="I68" i="6"/>
  <c r="I67" i="6"/>
  <c r="I66" i="6"/>
  <c r="I65" i="6"/>
  <c r="I9" i="6"/>
  <c r="I64" i="6"/>
  <c r="I63" i="6"/>
  <c r="I8" i="6"/>
  <c r="I62" i="6"/>
  <c r="I7" i="6"/>
  <c r="I61" i="6"/>
  <c r="I60" i="6"/>
  <c r="I6" i="6"/>
  <c r="I5" i="6"/>
  <c r="I59" i="6"/>
  <c r="I58" i="6"/>
  <c r="I57" i="6"/>
  <c r="I56" i="6"/>
  <c r="I55" i="6"/>
  <c r="I54" i="6"/>
  <c r="I53" i="6"/>
  <c r="I52" i="6"/>
  <c r="I51" i="6"/>
  <c r="I50" i="6"/>
  <c r="I49" i="6"/>
  <c r="I48" i="6"/>
  <c r="I4" i="6"/>
  <c r="I47" i="6"/>
  <c r="I46" i="6"/>
  <c r="I45" i="6"/>
  <c r="I44" i="6"/>
  <c r="I43" i="6"/>
  <c r="I42" i="6"/>
  <c r="I3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32" i="4"/>
  <c r="I35" i="4"/>
  <c r="I36" i="4"/>
  <c r="I39" i="4"/>
  <c r="I40" i="4"/>
  <c r="I41" i="4"/>
  <c r="I42" i="4"/>
  <c r="I45" i="4"/>
  <c r="I48" i="4"/>
  <c r="I52" i="4"/>
  <c r="I53" i="4"/>
  <c r="I59" i="4"/>
  <c r="I60" i="4"/>
  <c r="I64" i="4"/>
  <c r="I66" i="4"/>
  <c r="I67" i="4"/>
  <c r="I68" i="4"/>
  <c r="I69" i="4"/>
  <c r="I71" i="4"/>
  <c r="I72" i="4"/>
  <c r="I73" i="4"/>
  <c r="I76" i="4"/>
  <c r="I77" i="4"/>
  <c r="I79" i="4"/>
  <c r="I81" i="4"/>
  <c r="I84" i="4"/>
  <c r="I87" i="4"/>
  <c r="I89" i="4"/>
  <c r="I90" i="4"/>
  <c r="I93" i="4"/>
  <c r="I94" i="4"/>
  <c r="I95" i="4"/>
  <c r="I96" i="4"/>
  <c r="I100" i="4"/>
  <c r="I101" i="4"/>
  <c r="I105" i="4"/>
  <c r="I108" i="4"/>
  <c r="I109" i="4"/>
  <c r="I110" i="4"/>
  <c r="I113" i="4"/>
  <c r="I114" i="4"/>
  <c r="I116" i="4"/>
  <c r="I117" i="4"/>
  <c r="I118" i="4"/>
  <c r="I119" i="4"/>
  <c r="I121" i="4"/>
  <c r="I123" i="4"/>
  <c r="I124" i="4"/>
  <c r="I125" i="4"/>
  <c r="I126" i="4"/>
  <c r="I128" i="4"/>
  <c r="I129" i="4"/>
  <c r="I133" i="4"/>
  <c r="I134" i="4"/>
  <c r="I138" i="4"/>
  <c r="I140" i="4"/>
  <c r="I142" i="4"/>
  <c r="I144" i="4"/>
  <c r="I145" i="4"/>
  <c r="I147" i="4"/>
  <c r="I149" i="4"/>
  <c r="I151" i="4"/>
  <c r="I153" i="4"/>
  <c r="I156" i="4"/>
  <c r="I158" i="4"/>
  <c r="I162" i="4"/>
  <c r="I166" i="4"/>
  <c r="I167" i="4"/>
  <c r="I168" i="4"/>
  <c r="I170" i="4"/>
  <c r="I171" i="4"/>
  <c r="I176" i="4"/>
  <c r="I179" i="4"/>
  <c r="I181" i="4"/>
  <c r="I182" i="4"/>
  <c r="I183" i="4"/>
  <c r="I184" i="4"/>
  <c r="I185" i="4"/>
  <c r="I187" i="4"/>
  <c r="I188" i="4"/>
  <c r="I189" i="4"/>
  <c r="I192" i="4"/>
  <c r="I193" i="4"/>
  <c r="I194" i="4"/>
  <c r="I195" i="4"/>
  <c r="I196" i="4"/>
  <c r="I198" i="4"/>
  <c r="I200" i="4"/>
  <c r="I202" i="4"/>
  <c r="I203" i="4"/>
  <c r="I7" i="4"/>
  <c r="I10" i="4"/>
  <c r="I12" i="4"/>
  <c r="I15" i="4"/>
  <c r="I17" i="4"/>
  <c r="I18" i="4"/>
  <c r="I20" i="4"/>
  <c r="I22" i="4"/>
  <c r="I24" i="4"/>
  <c r="I29" i="4"/>
  <c r="I33" i="4"/>
  <c r="I37" i="4"/>
  <c r="I43" i="4"/>
  <c r="I46" i="4"/>
  <c r="I47" i="4"/>
  <c r="I49" i="4"/>
  <c r="I50" i="4"/>
  <c r="I54" i="4"/>
  <c r="I55" i="4"/>
  <c r="I56" i="4"/>
  <c r="I57" i="4"/>
  <c r="I61" i="4"/>
  <c r="I62" i="4"/>
  <c r="I65" i="4"/>
  <c r="I74" i="4"/>
  <c r="I78" i="4"/>
  <c r="I80" i="4"/>
  <c r="I82" i="4"/>
  <c r="I83" i="4"/>
  <c r="I85" i="4"/>
  <c r="I88" i="4"/>
  <c r="I91" i="4"/>
  <c r="I97" i="4"/>
  <c r="I98" i="4"/>
  <c r="I102" i="4"/>
  <c r="I103" i="4"/>
  <c r="I106" i="4"/>
  <c r="I111" i="4"/>
  <c r="I112" i="4"/>
  <c r="I115" i="4"/>
  <c r="I122" i="4"/>
  <c r="I127" i="4"/>
  <c r="I130" i="4"/>
  <c r="I131" i="4"/>
  <c r="I135" i="4"/>
  <c r="I136" i="4"/>
  <c r="I139" i="4"/>
  <c r="I141" i="4"/>
  <c r="I143" i="4"/>
  <c r="I146" i="4"/>
  <c r="I148" i="4"/>
  <c r="I150" i="4"/>
  <c r="I152" i="4"/>
  <c r="I154" i="4"/>
  <c r="I159" i="4"/>
  <c r="I161" i="4"/>
  <c r="I163" i="4"/>
  <c r="I169" i="4"/>
  <c r="I172" i="4"/>
  <c r="I173" i="4"/>
  <c r="I175" i="4"/>
  <c r="I177" i="4"/>
  <c r="I178" i="4"/>
  <c r="I180" i="4"/>
  <c r="I190" i="4"/>
  <c r="I197" i="4"/>
  <c r="I199" i="4"/>
  <c r="I201" i="4"/>
  <c r="I4" i="4"/>
  <c r="I5" i="4"/>
  <c r="I6" i="4"/>
  <c r="I8" i="4"/>
  <c r="I9" i="4"/>
  <c r="I11" i="4"/>
  <c r="I13" i="4"/>
  <c r="I14" i="4"/>
  <c r="I16" i="4"/>
  <c r="I19" i="4"/>
  <c r="I21" i="4"/>
  <c r="I23" i="4"/>
  <c r="I26" i="4"/>
  <c r="I27" i="4"/>
  <c r="I28" i="4"/>
  <c r="I30" i="4"/>
  <c r="I3" i="4"/>
  <c r="K102" i="10" l="1"/>
  <c r="K81" i="10"/>
  <c r="K16" i="10"/>
  <c r="K111" i="10"/>
  <c r="K40" i="10"/>
  <c r="K29" i="10"/>
  <c r="K22" i="10"/>
  <c r="K123" i="10"/>
  <c r="K19" i="10"/>
  <c r="K26" i="10"/>
  <c r="K58" i="10"/>
  <c r="K104" i="10"/>
  <c r="K8" i="10"/>
  <c r="K121" i="10"/>
  <c r="K89" i="10"/>
  <c r="K10" i="10"/>
  <c r="K56" i="10"/>
  <c r="K66" i="10"/>
  <c r="K93" i="10"/>
  <c r="K44" i="10"/>
  <c r="K114" i="10"/>
  <c r="K47" i="10"/>
  <c r="K82" i="10"/>
  <c r="K4" i="10"/>
  <c r="K61" i="10"/>
  <c r="K54" i="10"/>
  <c r="K14" i="10"/>
  <c r="K60" i="10"/>
  <c r="K24" i="10"/>
  <c r="K74" i="10"/>
  <c r="K69" i="10"/>
  <c r="K101" i="10"/>
  <c r="K59" i="10"/>
  <c r="K46" i="10"/>
  <c r="K70" i="10"/>
  <c r="K57" i="10"/>
  <c r="K116" i="10"/>
  <c r="K7" i="10"/>
  <c r="K51" i="10"/>
  <c r="K38" i="10"/>
  <c r="K42" i="10"/>
  <c r="K43" i="10"/>
  <c r="K96" i="10"/>
  <c r="K94" i="10"/>
  <c r="K125" i="10"/>
  <c r="K84" i="10"/>
  <c r="K12" i="10"/>
  <c r="K124" i="10"/>
  <c r="K37" i="10"/>
  <c r="K99" i="10"/>
  <c r="K67" i="10"/>
  <c r="K25" i="10"/>
  <c r="K87" i="10"/>
  <c r="K106" i="10"/>
  <c r="K127" i="10"/>
  <c r="K36" i="10"/>
  <c r="Q10" i="10"/>
  <c r="U10" i="10"/>
  <c r="S8" i="10"/>
  <c r="P4" i="10"/>
  <c r="S3" i="10"/>
  <c r="R7" i="10"/>
  <c r="T8" i="10"/>
  <c r="U8" i="10" s="1"/>
  <c r="Q3" i="10"/>
  <c r="S4" i="10"/>
  <c r="P9" i="10"/>
  <c r="S7" i="10"/>
  <c r="Q4" i="10"/>
  <c r="T3" i="10"/>
  <c r="Q9" i="10"/>
  <c r="T7" i="10"/>
  <c r="U7" i="10" s="1"/>
  <c r="P10" i="10"/>
  <c r="P5" i="10"/>
  <c r="T4" i="10"/>
  <c r="U4" i="10" s="1"/>
  <c r="R9" i="10"/>
  <c r="Q5" i="10"/>
  <c r="U3" i="10"/>
  <c r="S9" i="10"/>
  <c r="P8" i="10"/>
  <c r="R10" i="10"/>
  <c r="R3" i="10"/>
  <c r="S5" i="10"/>
  <c r="T9" i="10"/>
  <c r="U9" i="10" s="1"/>
  <c r="Q8" i="10"/>
  <c r="S10" i="10"/>
  <c r="R4" i="10"/>
  <c r="T5" i="10"/>
  <c r="U5" i="10" s="1"/>
  <c r="U6" i="10" s="1"/>
  <c r="P7" i="10"/>
  <c r="R8" i="10"/>
  <c r="T10" i="10"/>
  <c r="P3" i="10"/>
  <c r="R5" i="10"/>
  <c r="Q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C281D-64E3-9549-B679-0AFBD9BAC213}" name="clinvar_result _IL36RA" type="6" refreshedVersion="6" background="1" saveData="1">
    <textPr sourceFile="/Users/timirweston/Documents/PhD_Basic_Medical_Biosciences/Dynamics_Backup/Year_2/Saturation_Mutagenesis/IL-36RA/clinvar_result _IL36RA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0F3527B-9959-A94B-8CBC-2C33FA4105E5}" name="clinvar_result _IL36RA1" type="6" refreshedVersion="6" background="1" saveData="1">
    <textPr sourceFile="/Users/timirweston/Documents/PhD_Basic_Medical_Biosciences/Dynamics_Backup/Year_2/Saturation_Mutagenesis/IL-36RA/clinvar_result _IL36RA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FB0D5E3-5F0A-F04B-8D36-4CBFE126F5FD}" name="gnomAD_v2.1.1_IL36RA_2021_03_03_15_40_29" type="6" refreshedVersion="6" background="1" saveData="1">
    <textPr sourceFile="/Users/timirweston/Documents/PhD_Basic_Medical_Biosciences/Dynamics_Backup/Year_2/Saturation_Mutagenesis/IL-36RA/gnomAD_v2.1.1_IL36RA_2021_03_03_15_40_29.csv" tab="0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420A845-BE3C-9848-B04C-EC3E8D41104B}" name="gnomAD_v3.1_IL36RA_2021_03_03_15_42_35" type="6" refreshedVersion="6" background="1" saveData="1">
    <textPr sourceFile="/Users/timirweston/Documents/PhD_Basic_Medical_Biosciences/Dynamics_Backup/Year_2/Saturation_Mutagenesis/IL-36RA/gnomAD_v3.1_IL36RA_2021_03_03_15_42_35.csv" tab="0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7F4D301-2AFC-8240-B45E-FFFB254585D3}" name="residueDeltaSASA_il36ra" type="6" refreshedVersion="6" background="1" saveData="1">
    <textPr sourceFile="/Users/timirweston/Documents/PhD_Basic_Medical_Biosciences/Dynamics_Backup/Year_2/Saturation_Mutagenesis/IL-36RA/residueDeltaSASA_il36ra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B50CB6BE-ED74-DB44-8435-C9F81B6EAFFC}" name="residueIsoSASA_il36ra" type="6" refreshedVersion="6" background="1" saveData="1">
    <textPr sourceFile="/Users/timirweston/Documents/PhD_Basic_Medical_Biosciences/Dynamics_Backup/Year_2/Saturation_Mutagenesis/IL-36RA/residueIsoSASA_il36r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<sst xmlns="http://schemas.openxmlformats.org/spreadsheetml/2006/main" count="6325" uniqueCount="835">
  <si>
    <t>position</t>
  </si>
  <si>
    <t>variant</t>
  </si>
  <si>
    <t>domain</t>
  </si>
  <si>
    <t>disorder</t>
  </si>
  <si>
    <t>QSASA</t>
  </si>
  <si>
    <t>region</t>
  </si>
  <si>
    <t>p.L27P</t>
  </si>
  <si>
    <t>NA</t>
  </si>
  <si>
    <t>ordered</t>
  </si>
  <si>
    <t>core</t>
  </si>
  <si>
    <t>p.K35R</t>
  </si>
  <si>
    <t>surface</t>
  </si>
  <si>
    <t>p.R48W</t>
  </si>
  <si>
    <t>IL1</t>
  </si>
  <si>
    <t>p.R102W</t>
  </si>
  <si>
    <t>p.S113L</t>
  </si>
  <si>
    <t>p.T123R</t>
  </si>
  <si>
    <t>p.T123M</t>
  </si>
  <si>
    <t>database</t>
  </si>
  <si>
    <t>ClinVar</t>
  </si>
  <si>
    <t>p.S4R</t>
  </si>
  <si>
    <t>disordered</t>
  </si>
  <si>
    <t>p.A6V</t>
  </si>
  <si>
    <t>p.S14L</t>
  </si>
  <si>
    <t>p.A15E</t>
  </si>
  <si>
    <t>p.G29R</t>
  </si>
  <si>
    <t>p.I37T</t>
  </si>
  <si>
    <t>p.V44M</t>
  </si>
  <si>
    <t>p.P46L</t>
  </si>
  <si>
    <t>p.L54M</t>
  </si>
  <si>
    <t>p.S55F</t>
  </si>
  <si>
    <t>p.V57I</t>
  </si>
  <si>
    <t>p.G60S</t>
  </si>
  <si>
    <t>p.G71E</t>
  </si>
  <si>
    <t>p.M86I</t>
  </si>
  <si>
    <t>p.L88F</t>
  </si>
  <si>
    <t>p.A92D</t>
  </si>
  <si>
    <t>p.S95F</t>
  </si>
  <si>
    <t>p.S97N</t>
  </si>
  <si>
    <t>p.R102Q</t>
  </si>
  <si>
    <t>p.G106E</t>
  </si>
  <si>
    <t>p.E112K</t>
  </si>
  <si>
    <t>p.P117Q</t>
  </si>
  <si>
    <t>p.P117L</t>
  </si>
  <si>
    <t>p.D128N</t>
  </si>
  <si>
    <t>p.L136I</t>
  </si>
  <si>
    <t>p.E138K</t>
  </si>
  <si>
    <t>p.G140V</t>
  </si>
  <si>
    <t>p.W142L</t>
  </si>
  <si>
    <t>COSMIC</t>
  </si>
  <si>
    <t>Chromosome</t>
  </si>
  <si>
    <t>Position</t>
  </si>
  <si>
    <t>rsID</t>
  </si>
  <si>
    <t>Reference</t>
  </si>
  <si>
    <t>Alternate</t>
  </si>
  <si>
    <t>Source</t>
  </si>
  <si>
    <t>Filters - exomes</t>
  </si>
  <si>
    <t>Filters - genomes</t>
  </si>
  <si>
    <t>HGVS Consequence</t>
  </si>
  <si>
    <t>Protein Consequence</t>
  </si>
  <si>
    <t>Transcript Consequence</t>
  </si>
  <si>
    <t>VEP Annotation</t>
  </si>
  <si>
    <t>ClinVar Clinical Significance</t>
  </si>
  <si>
    <t>Flags</t>
  </si>
  <si>
    <t>Allele Count</t>
  </si>
  <si>
    <t>Allele Number</t>
  </si>
  <si>
    <t>Allele Frequency</t>
  </si>
  <si>
    <t>Homozygote Count</t>
  </si>
  <si>
    <t>Hemizygote Count</t>
  </si>
  <si>
    <t>Allele Count African/African-American</t>
  </si>
  <si>
    <t>Allele Number African/African-American</t>
  </si>
  <si>
    <t>Homozygote Count African/African-American</t>
  </si>
  <si>
    <t>Hemizygote Count African/African-American</t>
  </si>
  <si>
    <t>Allele Count Latino/Admixed American</t>
  </si>
  <si>
    <t>Allele Number Latino/Admixed American</t>
  </si>
  <si>
    <t>Homozygote Count Latino/Admixed American</t>
  </si>
  <si>
    <t>Hemizygote Count Latino/Admixed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</si>
  <si>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</si>
  <si>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</si>
  <si>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</si>
  <si>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</si>
  <si>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</si>
  <si>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</si>
  <si>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</si>
  <si>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</si>
  <si>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</si>
  <si>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</si>
  <si>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</si>
  <si>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</si>
  <si>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</si>
  <si>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</si>
  <si>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</si>
  <si>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</si>
  <si>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Other</t>
  </si>
  <si>
    <t>Allele Number Other</t>
  </si>
  <si>
    <t>Homozygote Count Other</t>
  </si>
  <si>
    <t>Hemizygote Count Other</t>
  </si>
  <si>
    <t>Allele Count South Asian</t>
  </si>
  <si>
    <t>Allele Number South Asian</t>
  </si>
  <si>
    <t>Homozygote Count South Asian</t>
  </si>
  <si>
    <t>Hemizygote Count South Asian</t>
  </si>
  <si>
    <t>T</t>
  </si>
  <si>
    <t>G</t>
  </si>
  <si>
    <t>gnomAD Exomes</t>
  </si>
  <si>
    <t>PASS</t>
  </si>
  <si>
    <t>rs1292126146</t>
  </si>
  <si>
    <t>p.Val2Phe</t>
  </si>
  <si>
    <t>c.4G&gt;T</t>
  </si>
  <si>
    <t>missense_variant</t>
  </si>
  <si>
    <t>rs766403906</t>
  </si>
  <si>
    <t>C</t>
  </si>
  <si>
    <t>p.Leu3Pro</t>
  </si>
  <si>
    <t>c.8T&gt;C</t>
  </si>
  <si>
    <t>rs751575453</t>
  </si>
  <si>
    <t>A</t>
  </si>
  <si>
    <t>p.Ala6Thr</t>
  </si>
  <si>
    <t>c.16G&gt;A</t>
  </si>
  <si>
    <t>rs767435510</t>
  </si>
  <si>
    <t>p.Ala6Val</t>
  </si>
  <si>
    <t>c.17C&gt;T</t>
  </si>
  <si>
    <t>rs1451225576</t>
  </si>
  <si>
    <t>p.Cys8Arg</t>
  </si>
  <si>
    <t>c.22T&gt;C</t>
  </si>
  <si>
    <t>rs752880718</t>
  </si>
  <si>
    <t>p.Arg10Gln</t>
  </si>
  <si>
    <t>c.29G&gt;A</t>
  </si>
  <si>
    <t>rs757585712</t>
  </si>
  <si>
    <t>p.Ser14Leu</t>
  </si>
  <si>
    <t>c.41C&gt;T</t>
  </si>
  <si>
    <t>rs750910337</t>
  </si>
  <si>
    <t>p.Ala15Thr</t>
  </si>
  <si>
    <t>c.43G&gt;A</t>
  </si>
  <si>
    <t>rs1378866541</t>
  </si>
  <si>
    <t>p.Ala15Val</t>
  </si>
  <si>
    <t>c.44C&gt;T</t>
  </si>
  <si>
    <t>rs545673991</t>
  </si>
  <si>
    <t>p.Val18Leu</t>
  </si>
  <si>
    <t>c.52G&gt;T</t>
  </si>
  <si>
    <t>rs1285007154</t>
  </si>
  <si>
    <t>p.Leu21Pro</t>
  </si>
  <si>
    <t>c.62T&gt;C</t>
  </si>
  <si>
    <t>rs1261104310</t>
  </si>
  <si>
    <t>gnomAD Genomes</t>
  </si>
  <si>
    <t>p.Leu26Phe</t>
  </si>
  <si>
    <t>c.76C&gt;T</t>
  </si>
  <si>
    <t>rs387906914</t>
  </si>
  <si>
    <t>gnomAD Exomes,gnomAD Genomes</t>
  </si>
  <si>
    <t>p.Leu27Pro</t>
  </si>
  <si>
    <t>c.80T&gt;C</t>
  </si>
  <si>
    <t>Pathogenic</t>
  </si>
  <si>
    <t>rs147389610</t>
  </si>
  <si>
    <t>p.Gly30Arg</t>
  </si>
  <si>
    <t>c.88G&gt;A</t>
  </si>
  <si>
    <t>rs777423707</t>
  </si>
  <si>
    <t>p.Leu31Met</t>
  </si>
  <si>
    <t>c.91C&gt;A</t>
  </si>
  <si>
    <t>rs748900555</t>
  </si>
  <si>
    <t>p.Leu31Arg</t>
  </si>
  <si>
    <t>c.92T&gt;G</t>
  </si>
  <si>
    <t>rs770722493</t>
  </si>
  <si>
    <t>p.Gly34Arg</t>
  </si>
  <si>
    <t>c.100G&gt;A</t>
  </si>
  <si>
    <t>rs187015338</t>
  </si>
  <si>
    <t>p.Lys35Arg</t>
  </si>
  <si>
    <t>c.104A&gt;G</t>
  </si>
  <si>
    <t>rs745787528</t>
  </si>
  <si>
    <t>p.Gly39Ser</t>
  </si>
  <si>
    <t>c.115G&gt;A</t>
  </si>
  <si>
    <t>lc_lof,os_lof</t>
  </si>
  <si>
    <t>rs771984756</t>
  </si>
  <si>
    <t>p.Glu41Gln</t>
  </si>
  <si>
    <t>c.121G&gt;C</t>
  </si>
  <si>
    <t>rs775349262</t>
  </si>
  <si>
    <t>p.Ile42Asn</t>
  </si>
  <si>
    <t>c.125T&gt;A</t>
  </si>
  <si>
    <t>rs746926429</t>
  </si>
  <si>
    <t>p.Ser43Arg</t>
  </si>
  <si>
    <t>c.129C&gt;A</t>
  </si>
  <si>
    <t>rs776622427</t>
  </si>
  <si>
    <t>p.Val44Met</t>
  </si>
  <si>
    <t>c.130G&gt;A</t>
  </si>
  <si>
    <t>Uncertain significance</t>
  </si>
  <si>
    <t>p.Val44Leu</t>
  </si>
  <si>
    <t>c.130G&gt;T</t>
  </si>
  <si>
    <t>rs1217668855</t>
  </si>
  <si>
    <t>p.Val45Ala</t>
  </si>
  <si>
    <t>c.134T&gt;C</t>
  </si>
  <si>
    <t>rs145099228</t>
  </si>
  <si>
    <t>p.Pro46Ser</t>
  </si>
  <si>
    <t>c.136C&gt;T</t>
  </si>
  <si>
    <t>rs28938777</t>
  </si>
  <si>
    <t>p.Asn47Ile</t>
  </si>
  <si>
    <t>c.140A&gt;T</t>
  </si>
  <si>
    <t>p.Asn47Ser</t>
  </si>
  <si>
    <t>c.140A&gt;G</t>
  </si>
  <si>
    <t>Benign</t>
  </si>
  <si>
    <t>rs151325121</t>
  </si>
  <si>
    <t>p.Arg48Trp</t>
  </si>
  <si>
    <t>c.142C&gt;T</t>
  </si>
  <si>
    <t>rs766851347</t>
  </si>
  <si>
    <t>p.Arg48Gln</t>
  </si>
  <si>
    <t>c.143G&gt;A</t>
  </si>
  <si>
    <t>rs1281125408</t>
  </si>
  <si>
    <t>p.Asp51Glu</t>
  </si>
  <si>
    <t>c.153T&gt;G</t>
  </si>
  <si>
    <t>rs755465505</t>
  </si>
  <si>
    <t>p.Ala52Thr</t>
  </si>
  <si>
    <t>c.154G&gt;A</t>
  </si>
  <si>
    <t>rs1168640550</t>
  </si>
  <si>
    <t>p.Ser53Arg</t>
  </si>
  <si>
    <t>c.159C&gt;G</t>
  </si>
  <si>
    <t>rs763641466</t>
  </si>
  <si>
    <t>p.Leu54Met</t>
  </si>
  <si>
    <t>c.160C&gt;A</t>
  </si>
  <si>
    <t>rs1458580125</t>
  </si>
  <si>
    <t>p.Ser55Phe</t>
  </si>
  <si>
    <t>c.164C&gt;T</t>
  </si>
  <si>
    <t>rs753333482</t>
  </si>
  <si>
    <t>p.Pro56His</t>
  </si>
  <si>
    <t>c.167C&gt;A</t>
  </si>
  <si>
    <t>p.Pro56Leu</t>
  </si>
  <si>
    <t>c.167C&gt;T</t>
  </si>
  <si>
    <t>rs77864207</t>
  </si>
  <si>
    <t>p.Val57Ile</t>
  </si>
  <si>
    <t>c.169G&gt;A</t>
  </si>
  <si>
    <t>Conflicting interpretations of pathogenicity</t>
  </si>
  <si>
    <t>rs750090416</t>
  </si>
  <si>
    <t>p.Ile58Val</t>
  </si>
  <si>
    <t>c.172A&gt;G</t>
  </si>
  <si>
    <t>rs746941547</t>
  </si>
  <si>
    <t>p.Gly63Val</t>
  </si>
  <si>
    <t>c.188G&gt;T</t>
  </si>
  <si>
    <t>rs1479671525</t>
  </si>
  <si>
    <t>p.Gly64Arg</t>
  </si>
  <si>
    <t>c.190G&gt;A</t>
  </si>
  <si>
    <t>rs781328070</t>
  </si>
  <si>
    <t>p.Ser65Asn</t>
  </si>
  <si>
    <t>c.194G&gt;A</t>
  </si>
  <si>
    <t>rs1265230096</t>
  </si>
  <si>
    <t>p.Cys67Phe</t>
  </si>
  <si>
    <t>c.200G&gt;T</t>
  </si>
  <si>
    <t>rs375718709</t>
  </si>
  <si>
    <t>p.Cys70Arg</t>
  </si>
  <si>
    <t>c.208T&gt;C</t>
  </si>
  <si>
    <t>rs763298401</t>
  </si>
  <si>
    <t>p.Gly73Arg</t>
  </si>
  <si>
    <t>c.217G&gt;A</t>
  </si>
  <si>
    <t>rs139497891</t>
  </si>
  <si>
    <t>p.Pro76Leu</t>
  </si>
  <si>
    <t>c.227C&gt;T</t>
  </si>
  <si>
    <t>rs887150289</t>
  </si>
  <si>
    <t>p.Thr77Ala</t>
  </si>
  <si>
    <t>c.229A&gt;G</t>
  </si>
  <si>
    <t>rs372880215</t>
  </si>
  <si>
    <t>p.Thr77Ser</t>
  </si>
  <si>
    <t>c.230C&gt;G</t>
  </si>
  <si>
    <t>p.Thr77Ile</t>
  </si>
  <si>
    <t>c.230C&gt;T</t>
  </si>
  <si>
    <t>p.Thr77Asn</t>
  </si>
  <si>
    <t>c.230C&gt;A</t>
  </si>
  <si>
    <t>rs767374989</t>
  </si>
  <si>
    <t>p.Pro82Thr</t>
  </si>
  <si>
    <t>c.244C&gt;A</t>
  </si>
  <si>
    <t>rs144182857</t>
  </si>
  <si>
    <t>p.Pro82Leu</t>
  </si>
  <si>
    <t>c.245C&gt;T</t>
  </si>
  <si>
    <t>Benign/Likely benign</t>
  </si>
  <si>
    <t>rs886054767</t>
  </si>
  <si>
    <t>p.Val83Glu</t>
  </si>
  <si>
    <t>c.248T&gt;A</t>
  </si>
  <si>
    <t>rs756170880</t>
  </si>
  <si>
    <t>p.Asn84Ser</t>
  </si>
  <si>
    <t>c.251A&gt;G</t>
  </si>
  <si>
    <t>rs1047310672</t>
  </si>
  <si>
    <t>p.Met86Leu</t>
  </si>
  <si>
    <t>c.256A&gt;T</t>
  </si>
  <si>
    <t>rs537559199</t>
  </si>
  <si>
    <t>p.Met86Ile</t>
  </si>
  <si>
    <t>c.258G&gt;A</t>
  </si>
  <si>
    <t>rs201346453</t>
  </si>
  <si>
    <t>p.Glu87Asp</t>
  </si>
  <si>
    <t>c.261G&gt;C</t>
  </si>
  <si>
    <t>rs369259981</t>
  </si>
  <si>
    <t>p.Leu88Phe</t>
  </si>
  <si>
    <t>c.262C&gt;T</t>
  </si>
  <si>
    <t>rs778949379</t>
  </si>
  <si>
    <t>p.Tyr89Asn</t>
  </si>
  <si>
    <t>c.265T&gt;A</t>
  </si>
  <si>
    <t>p.Tyr89His</t>
  </si>
  <si>
    <t>c.265T&gt;C</t>
  </si>
  <si>
    <t>rs1213179423</t>
  </si>
  <si>
    <t>p.Tyr89Cys</t>
  </si>
  <si>
    <t>c.266A&gt;G</t>
  </si>
  <si>
    <t>rs1426580149</t>
  </si>
  <si>
    <t>p.Gly91Asp</t>
  </si>
  <si>
    <t>c.272G&gt;A</t>
  </si>
  <si>
    <t>rs746109701</t>
  </si>
  <si>
    <t>p.Lys93Glu</t>
  </si>
  <si>
    <t>c.277A&gt;G</t>
  </si>
  <si>
    <t>rs772287603</t>
  </si>
  <si>
    <t>p.Glu94Lys</t>
  </si>
  <si>
    <t>c.280G&gt;A</t>
  </si>
  <si>
    <t>rs775948326</t>
  </si>
  <si>
    <t>p.Thr99Ser</t>
  </si>
  <si>
    <t>c.296C&gt;G</t>
  </si>
  <si>
    <t>rs147410197</t>
  </si>
  <si>
    <t>p.Tyr101His</t>
  </si>
  <si>
    <t>c.301T&gt;C</t>
  </si>
  <si>
    <t>rs769214649</t>
  </si>
  <si>
    <t>p.Tyr101Phe</t>
  </si>
  <si>
    <t>c.302A&gt;T</t>
  </si>
  <si>
    <t>rs199932303</t>
  </si>
  <si>
    <t>p.Arg102Trp</t>
  </si>
  <si>
    <t>c.304C&gt;T</t>
  </si>
  <si>
    <t>rs371819085</t>
  </si>
  <si>
    <t>p.Arg102Gln</t>
  </si>
  <si>
    <t>c.305G&gt;A</t>
  </si>
  <si>
    <t>rs375207169</t>
  </si>
  <si>
    <t>p.Arg103Trp</t>
  </si>
  <si>
    <t>c.307C&gt;T</t>
  </si>
  <si>
    <t>rs542606182</t>
  </si>
  <si>
    <t>p.Arg103Gln</t>
  </si>
  <si>
    <t>c.308G&gt;A</t>
  </si>
  <si>
    <t>rs999138196</t>
  </si>
  <si>
    <t>p.Asp104Asn</t>
  </si>
  <si>
    <t>c.310G&gt;A</t>
  </si>
  <si>
    <t>rs1257617143</t>
  </si>
  <si>
    <t>p.Met105Val</t>
  </si>
  <si>
    <t>c.313A&gt;G</t>
  </si>
  <si>
    <t>rs144420774</t>
  </si>
  <si>
    <t>p.Gly106Ala</t>
  </si>
  <si>
    <t>c.317G&gt;C</t>
  </si>
  <si>
    <t>rs764184851</t>
  </si>
  <si>
    <t>p.Leu107Phe</t>
  </si>
  <si>
    <t>c.319C&gt;T</t>
  </si>
  <si>
    <t>rs1248223261</t>
  </si>
  <si>
    <t>p.Leu107Pro</t>
  </si>
  <si>
    <t>c.320T&gt;C</t>
  </si>
  <si>
    <t>rs957549310</t>
  </si>
  <si>
    <t>p.Ser110Asn</t>
  </si>
  <si>
    <t>c.329G&gt;A</t>
  </si>
  <si>
    <t>rs199824136</t>
  </si>
  <si>
    <t>p.Phe111Leu</t>
  </si>
  <si>
    <t>c.333C&gt;G</t>
  </si>
  <si>
    <t>rs143724424</t>
  </si>
  <si>
    <t>p.Glu112Lys</t>
  </si>
  <si>
    <t>c.334G&gt;A</t>
  </si>
  <si>
    <t>rs144478519</t>
  </si>
  <si>
    <t>p.Ser113Leu</t>
  </si>
  <si>
    <t>c.338C&gt;T</t>
  </si>
  <si>
    <t>rs780273771</t>
  </si>
  <si>
    <t>p.Pro117Ala</t>
  </si>
  <si>
    <t>c.349C&gt;G</t>
  </si>
  <si>
    <t>rs141341649</t>
  </si>
  <si>
    <t>p.Pro117Leu</t>
  </si>
  <si>
    <t>c.350C&gt;T</t>
  </si>
  <si>
    <t>rs397514629</t>
  </si>
  <si>
    <t>p.Thr123Met</t>
  </si>
  <si>
    <t>c.368C&gt;T</t>
  </si>
  <si>
    <t>rs1269646424</t>
  </si>
  <si>
    <t>p.Val124Met</t>
  </si>
  <si>
    <t>c.370G&gt;A</t>
  </si>
  <si>
    <t>rs763990369</t>
  </si>
  <si>
    <t>p.Asp128Asn</t>
  </si>
  <si>
    <t>c.382G&gt;A</t>
  </si>
  <si>
    <t>p.Asp128Tyr</t>
  </si>
  <si>
    <t>c.382G&gt;T</t>
  </si>
  <si>
    <t>rs1221704110</t>
  </si>
  <si>
    <t>p.Gln129Lys</t>
  </si>
  <si>
    <t>c.385C&gt;A</t>
  </si>
  <si>
    <t>rs377330697</t>
  </si>
  <si>
    <t>p.Gln129Arg</t>
  </si>
  <si>
    <t>c.386A&gt;G</t>
  </si>
  <si>
    <t>rs758638751</t>
  </si>
  <si>
    <t>p.Thr134Asn</t>
  </si>
  <si>
    <t>c.401C&gt;A</t>
  </si>
  <si>
    <t>rs750580815</t>
  </si>
  <si>
    <t>p.Glu138Lys</t>
  </si>
  <si>
    <t>c.412G&gt;A</t>
  </si>
  <si>
    <t>rs948564007</t>
  </si>
  <si>
    <t>p.Asn139Ser</t>
  </si>
  <si>
    <t>c.416A&gt;G</t>
  </si>
  <si>
    <t>rs1415006327</t>
  </si>
  <si>
    <t>p.Gly140Ser</t>
  </si>
  <si>
    <t>c.418G&gt;A</t>
  </si>
  <si>
    <t>p.Gly140Cys</t>
  </si>
  <si>
    <t>c.418G&gt;T</t>
  </si>
  <si>
    <t>rs1424377493</t>
  </si>
  <si>
    <t>p.Gly141Ser</t>
  </si>
  <si>
    <t>c.421G&gt;A</t>
  </si>
  <si>
    <t>rs758533837</t>
  </si>
  <si>
    <t>p.Gly141Asp</t>
  </si>
  <si>
    <t>c.422G&gt;A</t>
  </si>
  <si>
    <t>rs780261792</t>
  </si>
  <si>
    <t>p.Ala144Thr</t>
  </si>
  <si>
    <t>c.430G&gt;A</t>
  </si>
  <si>
    <t>rs1420824876</t>
  </si>
  <si>
    <t>p.Pro145Leu</t>
  </si>
  <si>
    <t>c.434C&gt;T</t>
  </si>
  <si>
    <t>rs202059991</t>
  </si>
  <si>
    <t>p.Ile146Val</t>
  </si>
  <si>
    <t>c.436A&gt;G</t>
  </si>
  <si>
    <t>rs755295515</t>
  </si>
  <si>
    <t>p.Asp148His</t>
  </si>
  <si>
    <t>c.442G&gt;C</t>
  </si>
  <si>
    <t>rs1382272723</t>
  </si>
  <si>
    <t>p.Tyr150Asn</t>
  </si>
  <si>
    <t>c.448T&gt;A</t>
  </si>
  <si>
    <t>rs770371053</t>
  </si>
  <si>
    <t>p.Tyr150Cys</t>
  </si>
  <si>
    <t>c.449A&gt;G</t>
  </si>
  <si>
    <t>p.Tyr150Ser</t>
  </si>
  <si>
    <t>c.449A&gt;C</t>
  </si>
  <si>
    <t>p.Tyr150Phe</t>
  </si>
  <si>
    <t>c.449A&gt;T</t>
  </si>
  <si>
    <t>rs545202535</t>
  </si>
  <si>
    <t>p.Phe151Ile</t>
  </si>
  <si>
    <t>c.451T&gt;A</t>
  </si>
  <si>
    <t>rs771496493</t>
  </si>
  <si>
    <t>p.Gln153Arg</t>
  </si>
  <si>
    <t>c.458A&gt;G</t>
  </si>
  <si>
    <t>rs374900764</t>
  </si>
  <si>
    <t>p.Cys154Tyr</t>
  </si>
  <si>
    <t>c.461G&gt;A</t>
  </si>
  <si>
    <t>rs1211837152</t>
  </si>
  <si>
    <t>p.Asp155Asn</t>
  </si>
  <si>
    <t>c.463G&gt;A</t>
  </si>
  <si>
    <t>Allele Count Amish</t>
  </si>
  <si>
    <t>Allele Number Amish</t>
  </si>
  <si>
    <t>Homozygote Count Amish</t>
  </si>
  <si>
    <t>Hemizygote Count Amish</t>
  </si>
  <si>
    <t>Allele Count Middle Eastern</t>
  </si>
  <si>
    <t>Allele Number Middle Eastern</t>
  </si>
  <si>
    <t>Homozygote Count Middle Eastern</t>
  </si>
  <si>
    <t>Hemizygote Count Middle Eastern</t>
  </si>
  <si>
    <t>p.Val18Met</t>
  </si>
  <si>
    <t>c.52G&gt;A</t>
  </si>
  <si>
    <t>rs1055009029</t>
  </si>
  <si>
    <t>p.His22Asn</t>
  </si>
  <si>
    <t>c.64C&gt;A</t>
  </si>
  <si>
    <t>p.Val45Phe</t>
  </si>
  <si>
    <t>c.133G&gt;T</t>
  </si>
  <si>
    <t>rs765443986</t>
  </si>
  <si>
    <t>p.Pro46Leu</t>
  </si>
  <si>
    <t>c.137C&gt;T</t>
  </si>
  <si>
    <t>p.Asn47Asp</t>
  </si>
  <si>
    <t>c.139A&gt;G</t>
  </si>
  <si>
    <t>p.Asn47Thr</t>
  </si>
  <si>
    <t>c.140A&gt;C</t>
  </si>
  <si>
    <t>p.Gln66His</t>
  </si>
  <si>
    <t>c.198G&gt;C</t>
  </si>
  <si>
    <t>rs1012815002</t>
  </si>
  <si>
    <t>p.Gly71Arg</t>
  </si>
  <si>
    <t>c.211G&gt;C</t>
  </si>
  <si>
    <t>p.Ser109Cys</t>
  </si>
  <si>
    <t>c.326C&gt;G</t>
  </si>
  <si>
    <t>p.Phe111Ser</t>
  </si>
  <si>
    <t>c.332T&gt;C</t>
  </si>
  <si>
    <t>rs927668394</t>
  </si>
  <si>
    <t>p.Phe120Tyr</t>
  </si>
  <si>
    <t>c.359T&gt;A</t>
  </si>
  <si>
    <t>p.Gln129His</t>
  </si>
  <si>
    <t>c.387G&gt;T</t>
  </si>
  <si>
    <t>rs941170776</t>
  </si>
  <si>
    <t>p.Arg132Thr</t>
  </si>
  <si>
    <t>c.395G&gt;C</t>
  </si>
  <si>
    <t>p.Leu136His</t>
  </si>
  <si>
    <t>c.407T&gt;A</t>
  </si>
  <si>
    <t>gnomAD v2.1.1</t>
  </si>
  <si>
    <t>gnomAD v3.1</t>
  </si>
  <si>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</si>
  <si>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</si>
  <si>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</si>
  <si>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</si>
  <si>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</si>
  <si>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</si>
  <si>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</si>
  <si>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</si>
  <si>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</si>
  <si>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</si>
  <si>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</si>
  <si>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</si>
  <si>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</si>
  <si>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</si>
  <si>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</si>
  <si>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NM_173170.1(IL36RN):c.80T&gt;C (p.Leu27Pro)</t>
  </si>
  <si>
    <t>IL36RN</t>
  </si>
  <si>
    <t>L27P</t>
  </si>
  <si>
    <t>not provided|Pustular psoriasis, generalized</t>
  </si>
  <si>
    <t>Pathogenic(Last reviewed: Dec 7, 2018)</t>
  </si>
  <si>
    <t>criteria provided, multiple submitters, no conflicts</t>
  </si>
  <si>
    <t>VCV000030489</t>
  </si>
  <si>
    <t>NC_000002.12:113060901:T:C</t>
  </si>
  <si>
    <t>NM_173170.1(IL36RN):c.101G&gt;C (p.Gly34Ala)</t>
  </si>
  <si>
    <t>G34A</t>
  </si>
  <si>
    <t>not provided</t>
  </si>
  <si>
    <t>Uncertain significance(Last reviewed: Mar 14, 2018)</t>
  </si>
  <si>
    <t>criteria provided, single submitter</t>
  </si>
  <si>
    <t>VCV000636595</t>
  </si>
  <si>
    <t>rs1573386377</t>
  </si>
  <si>
    <t>NC_000002.12:113060922:G:C</t>
  </si>
  <si>
    <t>NM_173170.1(IL36RN):c.104A&gt;G (p.Lys35Arg)</t>
  </si>
  <si>
    <t>K35R</t>
  </si>
  <si>
    <t>Pustular psoriasis, generalized</t>
  </si>
  <si>
    <t>Pathogenic(Last reviewed: May 1, 2013)</t>
  </si>
  <si>
    <t>no assertion criteria provided</t>
  </si>
  <si>
    <t>VCV000160373</t>
  </si>
  <si>
    <t>NC_000002.12:113060925:A:G</t>
  </si>
  <si>
    <t>NM_012275.3(IL36RN):c.123G&gt;T (p.Glu41Asp)</t>
  </si>
  <si>
    <t>E41D</t>
  </si>
  <si>
    <t>Uncertain significance(Last reviewed: Aug 13, 2019)</t>
  </si>
  <si>
    <t>VCV000934738</t>
  </si>
  <si>
    <t>NC_000002.12:113062130:G:T</t>
  </si>
  <si>
    <t>NM_012275.3(IL36RN):c.130G&gt;A (p.Val44Met)</t>
  </si>
  <si>
    <t>V44M</t>
  </si>
  <si>
    <t>Uncertain significance(Last reviewed: Dec 6, 2019)</t>
  </si>
  <si>
    <t>VCV000835623</t>
  </si>
  <si>
    <t>NC_000002.12:113062137:G:A</t>
  </si>
  <si>
    <t>NM_173170.1(IL36RN):c.136C&gt;T (p.Pro46Ser)</t>
  </si>
  <si>
    <t>P46S</t>
  </si>
  <si>
    <t>Uncertain significance(Last reviewed: Sep 21, 2019)</t>
  </si>
  <si>
    <t>VCV000639584</t>
  </si>
  <si>
    <t>NC_000002.12:113062143:C:T</t>
  </si>
  <si>
    <t>NM_173170.1(IL36RN):c.140A&gt;G (p.Asn47Ser)</t>
  </si>
  <si>
    <t>N47S</t>
  </si>
  <si>
    <t>Benign(Last reviewed: Dec 31, 2019)</t>
  </si>
  <si>
    <t>VCV000529887</t>
  </si>
  <si>
    <t>NC_000002.12:113062147:A:G</t>
  </si>
  <si>
    <t>NM_173170.1(IL36RN):c.142C&gt;T (p.Arg48Trp)</t>
  </si>
  <si>
    <t>R48W</t>
  </si>
  <si>
    <t>Uncertain significance(Last reviewed: Oct 21, 2019)</t>
  </si>
  <si>
    <t>VCV000030491</t>
  </si>
  <si>
    <t>NC_000002.12:113062149:C:T</t>
  </si>
  <si>
    <t>NM_173170.1(IL36RN):c.164C&gt;T (p.Ser55Phe)</t>
  </si>
  <si>
    <t>S55F</t>
  </si>
  <si>
    <t>Uncertain significance(Last reviewed: Dec 18, 2018)</t>
  </si>
  <si>
    <t>VCV000643910</t>
  </si>
  <si>
    <t>NC_000002.12:113062171:C:T</t>
  </si>
  <si>
    <t>NM_173170.1(IL36RN):c.169G&gt;A (p.Val57Ile)</t>
  </si>
  <si>
    <t>V57I</t>
  </si>
  <si>
    <t>Conflicting interpretations of pathogenicity(Last reviewed: Dec 31, 2019)</t>
  </si>
  <si>
    <t>criteria provided, conflicting interpretations</t>
  </si>
  <si>
    <t>VCV000493284</t>
  </si>
  <si>
    <t>NC_000002.12:113062176:G:A</t>
  </si>
  <si>
    <t>NM_173170.1(IL36RN):c.200G&gt;T (p.Cys67Phe)</t>
  </si>
  <si>
    <t>C67F</t>
  </si>
  <si>
    <t>Uncertain significance(Last reviewed: Nov 2, 2018)</t>
  </si>
  <si>
    <t>VCV000529883</t>
  </si>
  <si>
    <t>NC_000002.12:113062207:G:T</t>
  </si>
  <si>
    <t>NM_173170.1(IL36RN):c.227C&gt;T (p.Pro76Leu)</t>
  </si>
  <si>
    <t>P76L</t>
  </si>
  <si>
    <t>Conflicting interpretations of pathogenicity(Last reviewed: Jul 24, 2019)</t>
  </si>
  <si>
    <t>VCV000575254</t>
  </si>
  <si>
    <t>NC_000002.12:113062234:C:T</t>
  </si>
  <si>
    <t>NM_173170.1(IL36RN):c.230C&gt;T (p.Thr77Ile)</t>
  </si>
  <si>
    <t>T77I</t>
  </si>
  <si>
    <t>Pustular psoriasis, generalized|not provided</t>
  </si>
  <si>
    <t>Uncertain significance(Last reviewed: Jun 1, 2020)</t>
  </si>
  <si>
    <t>VCV000529885</t>
  </si>
  <si>
    <t>NC_000002.12:113062237:C:T</t>
  </si>
  <si>
    <t>NM_012275.3(IL36RN):c.245C&gt;T (p.Pro82Leu)</t>
  </si>
  <si>
    <t>P82L</t>
  </si>
  <si>
    <t>Benign/Likely benign(Last reviewed: Dec 31, 2019)</t>
  </si>
  <si>
    <t>VCV000732231</t>
  </si>
  <si>
    <t>NC_000002.12:113062453:C:T</t>
  </si>
  <si>
    <t>NM_173170.1(IL36RN):c.248T&gt;A (p.Val83Glu)</t>
  </si>
  <si>
    <t>V83E</t>
  </si>
  <si>
    <t>Uncertain significance(Last reviewed: Jan 12, 2018)</t>
  </si>
  <si>
    <t>VCV000330779</t>
  </si>
  <si>
    <t>NC_000002.12:113062456:T:A</t>
  </si>
  <si>
    <t>NM_012275.3(IL36RN):c.275C&gt;T (p.Ala92Val)</t>
  </si>
  <si>
    <t>A92V</t>
  </si>
  <si>
    <t>Uncertain significance(Last reviewed: Feb 18, 2019)</t>
  </si>
  <si>
    <t>VCV000837544</t>
  </si>
  <si>
    <t>NC_000002.12:113062483:C:T</t>
  </si>
  <si>
    <t>NM_173170.1(IL36RN):c.304C&gt;T (p.Arg102Trp)</t>
  </si>
  <si>
    <t>R102W</t>
  </si>
  <si>
    <t>Uncertain significance(Last reviewed: Apr 1, 2020)</t>
  </si>
  <si>
    <t>VCV000160374</t>
  </si>
  <si>
    <t>NC_000002.12:113062512:C:T</t>
  </si>
  <si>
    <t>NM_012275.3(IL36RN):c.307C&gt;T (p.Arg103Trp)</t>
  </si>
  <si>
    <t>R103W</t>
  </si>
  <si>
    <t>Uncertain significance(Last reviewed: Jun 29, 2019)</t>
  </si>
  <si>
    <t>VCV000845061</t>
  </si>
  <si>
    <t>NC_000002.12:113062515:C:T</t>
  </si>
  <si>
    <t>NM_012275.3(IL36RN):c.338C&gt;T (p.Ser113Leu)</t>
  </si>
  <si>
    <t>S113L</t>
  </si>
  <si>
    <t>VCV000030490</t>
  </si>
  <si>
    <t>NC_000002.12:113062546:C:T</t>
  </si>
  <si>
    <t>NM_012275.3(IL36RN):c.350C&gt;T (p.Pro117Leu)</t>
  </si>
  <si>
    <t>P117L</t>
  </si>
  <si>
    <t>Uncertain significance(Last reviewed: Jul 4, 2019)</t>
  </si>
  <si>
    <t>VCV000846535</t>
  </si>
  <si>
    <t>NC_000002.12:113062558:C:T</t>
  </si>
  <si>
    <t>NM_173170.1(IL36RN):c.368C&gt;T (p.Thr123Met)</t>
  </si>
  <si>
    <t>T123M</t>
  </si>
  <si>
    <t>Uncertain significance(Last reviewed: Oct 2, 2018)</t>
  </si>
  <si>
    <t>VCV000662407</t>
  </si>
  <si>
    <t>NC_000002.12:113062576:C:T</t>
  </si>
  <si>
    <t>NM_173170.1(IL36RN):c.368C&gt;G (p.Thr123Arg)</t>
  </si>
  <si>
    <t>T123R</t>
  </si>
  <si>
    <t>Pathogenic(Last reviewed: Jan 1, 2013)</t>
  </si>
  <si>
    <t>VCV000040006</t>
  </si>
  <si>
    <t>NC_000002.12:113062576:C:G</t>
  </si>
  <si>
    <t>NM_173170.1(IL36RN):c.386A&gt;G (p.Gln129Arg)</t>
  </si>
  <si>
    <t>Q129R</t>
  </si>
  <si>
    <t>Uncertain significance(Last reviewed: Jan 26, 2018)</t>
  </si>
  <si>
    <t>VCV000529884</t>
  </si>
  <si>
    <t>NC_000002.12:113062594:A:G</t>
  </si>
  <si>
    <t>NM_012275.3(IL36RN):c.421G&gt;A (p.Gly141Ser)</t>
  </si>
  <si>
    <t>G141S</t>
  </si>
  <si>
    <t>Uncertain significance(Last reviewed: Feb 7, 2018)</t>
  </si>
  <si>
    <t>VCV000893581</t>
  </si>
  <si>
    <t>NC_000002.12:113062629:G:A</t>
  </si>
  <si>
    <t>NM_173170.1(IL36RN):c.436A&gt;G (p.Ile146Val)</t>
  </si>
  <si>
    <t>I146V</t>
  </si>
  <si>
    <t>VCV000529886</t>
  </si>
  <si>
    <t>NC_000002.12:113062644:A:G</t>
  </si>
  <si>
    <t>p.Gly34Ala</t>
  </si>
  <si>
    <t>p.Ala92Val</t>
  </si>
  <si>
    <t>Category</t>
  </si>
  <si>
    <t>Pathogenic (Last reviewed: Dec 7, 2018)</t>
  </si>
  <si>
    <t>Uncertain significance (Last reviewed: Mar 14, 2018)</t>
  </si>
  <si>
    <t>Pathogenic (Last reviewed: May 1, 2013)</t>
  </si>
  <si>
    <t>Uncertain significance (Last reviewed: Aug 13, 2019)</t>
  </si>
  <si>
    <t>Uncertain significance (Last reviewed: Dec 6, 2019)</t>
  </si>
  <si>
    <t>Uncertain significance (Last reviewed: Sep 21, 2019)</t>
  </si>
  <si>
    <t>Benign (Last reviewed: Dec 31, 2019)</t>
  </si>
  <si>
    <t>Uncertain significance (Last reviewed: Oct 21, 2019)</t>
  </si>
  <si>
    <t>Uncertain significance (Last reviewed: Dec 18, 2018)</t>
  </si>
  <si>
    <t>Conflicting interpretations of pathogenicity (Last reviewed: Dec 31, 2019)</t>
  </si>
  <si>
    <t>Uncertain significance (Last reviewed: Nov 2, 2018)</t>
  </si>
  <si>
    <t>Conflicting interpretations of pathogenicity (Last reviewed: Jul 24, 2019)</t>
  </si>
  <si>
    <t>Uncertain significance (Last reviewed: Jun 1, 2020)</t>
  </si>
  <si>
    <t>Benign/Likely benign (Last reviewed: Dec 31, 2019)</t>
  </si>
  <si>
    <t>Uncertain significance (Last reviewed: Jan 12, 2018)</t>
  </si>
  <si>
    <t>Uncertain significance (Last reviewed: Feb 18, 2019)</t>
  </si>
  <si>
    <t>Uncertain significance (Last reviewed: Apr 1, 2020)</t>
  </si>
  <si>
    <t>Uncertain significance (Last reviewed: Jun 29, 2019)</t>
  </si>
  <si>
    <t>Uncertain significance (Last reviewed: Jul 4, 2019)</t>
  </si>
  <si>
    <t>Uncertain significance (Last reviewed: Oct 2, 2018)</t>
  </si>
  <si>
    <t>Pathogenic (Last reviewed: Jan 1, 2013)</t>
  </si>
  <si>
    <t>Uncertain significance (Last reviewed: Jan 26, 2018)</t>
  </si>
  <si>
    <t>Uncertain significance (Last reviewed: Feb 7, 2018)</t>
  </si>
  <si>
    <t>gnomAD (common)</t>
  </si>
  <si>
    <t>p.Thr123Ala</t>
  </si>
  <si>
    <t>ClinVar Benign</t>
  </si>
  <si>
    <t>ClinVar Uncertain</t>
  </si>
  <si>
    <t>ClinVar Conflicting</t>
  </si>
  <si>
    <t>ClinVar Pathogenic</t>
  </si>
  <si>
    <t>gnomAD (rare)</t>
  </si>
  <si>
    <t>#gnomad-c</t>
  </si>
  <si>
    <t>#gnomad-r</t>
  </si>
  <si>
    <t>#clinvar</t>
  </si>
  <si>
    <t>#benign</t>
  </si>
  <si>
    <t>#uncertain</t>
  </si>
  <si>
    <t>#conflicted</t>
  </si>
  <si>
    <t>#pathogenic</t>
  </si>
  <si>
    <t>~/PycharmProjects/PyMol_Test/Colour_Resi.py  -n 1 -c cyan --chain A --bg white --rep sticks il36ra.pdb gnomad_common.txt il36ra_gnomad_common.pse</t>
  </si>
  <si>
    <t>~/PycharmProjects/PyMol_Test/Colour_Resi.py  -n 1 -c magenta --chain A --bg white --rep sticks il36ra.pdb gnomad_rare.txt il36ra_gnomad_rare.pse</t>
  </si>
  <si>
    <t>~/PycharmProjects/PyMol_Test/Colour_Resi.py  -n 1 -c purpleblue --chain A --bg white --rep sticks il36ra.pdb clinvar_all.txt il36ra_clinvar_all.pse</t>
  </si>
  <si>
    <t>~/PycharmProjects/PyMol_Test/Colour_Resi.py  -n 4 -c green yellow orange red --chain A --bg white --rep sticks il36ra.pdb clinvar_sig.txt il36ra_clinvar_sig.pse</t>
  </si>
  <si>
    <t>~/PycharmProjects/PyMol_Test/Colour_Resi.py  -n 3 -c cyan purpleblue magenta --chain A --bg white --rep sticks il36ra.pdb super_all.txt il36ra_super_all.pse</t>
  </si>
  <si>
    <t>ResidNe</t>
  </si>
  <si>
    <t>Chain</t>
  </si>
  <si>
    <t>ResidNr</t>
  </si>
  <si>
    <t>iCode</t>
  </si>
  <si>
    <t>D_Phob.A.2</t>
  </si>
  <si>
    <t>D_Phil.A.2</t>
  </si>
  <si>
    <t>D_SASA.A.2</t>
  </si>
  <si>
    <t>il36ra_A-il36ra_B.2</t>
  </si>
  <si>
    <t>GLY</t>
  </si>
  <si>
    <t>-</t>
  </si>
  <si>
    <t>il36ra_A-il36ra_B.3</t>
  </si>
  <si>
    <t>ALA</t>
  </si>
  <si>
    <t>il36ra_A-il36ra_B.4</t>
  </si>
  <si>
    <t>LEU</t>
  </si>
  <si>
    <t>il36ra_A-il36ra_B.6</t>
  </si>
  <si>
    <t>PHE</t>
  </si>
  <si>
    <t>il36ra_A-il36ra_B.7</t>
  </si>
  <si>
    <t>ARG</t>
  </si>
  <si>
    <t>il36ra_A-il36ra_B.9</t>
  </si>
  <si>
    <t>LYS</t>
  </si>
  <si>
    <t>il36ra_A-il36ra_B.12</t>
  </si>
  <si>
    <t>il36ra_A-il36ra_B.13</t>
  </si>
  <si>
    <t>il36ra_A-il36ra_B.14</t>
  </si>
  <si>
    <t>il36ra_A-il36ra_B.17</t>
  </si>
  <si>
    <t>TYR</t>
  </si>
  <si>
    <t>il36ra_A-il36ra_B.18</t>
  </si>
  <si>
    <t>il36ra_A-il36ra_B.19</t>
  </si>
  <si>
    <t>HIS</t>
  </si>
  <si>
    <t>il36ra_A-il36ra_B.20</t>
  </si>
  <si>
    <t>ASN</t>
  </si>
  <si>
    <t>il36ra_A-il36ra_B.24</t>
  </si>
  <si>
    <t>il36ra_A-il36ra_B.27</t>
  </si>
  <si>
    <t>il36ra_A-il36ra_B.28</t>
  </si>
  <si>
    <t>il36ra_A-il36ra_B.29</t>
  </si>
  <si>
    <t>il36ra_A-il36ra_B.30</t>
  </si>
  <si>
    <t>il36ra_A-il36ra_B.31</t>
  </si>
  <si>
    <t>il36ra_A-il36ra_B.32</t>
  </si>
  <si>
    <t>il36ra_A-il36ra_B.33</t>
  </si>
  <si>
    <t>VAL</t>
  </si>
  <si>
    <t>il36ra_A-il36ra_B.34</t>
  </si>
  <si>
    <t>ILE</t>
  </si>
  <si>
    <t>il36ra_A-il36ra_B.41</t>
  </si>
  <si>
    <t>il36ra_A-il36ra_B.42</t>
  </si>
  <si>
    <t>il36ra_A-il36ra_B.43</t>
  </si>
  <si>
    <t>PRO</t>
  </si>
  <si>
    <t>il36ra_A-il36ra_B.45</t>
  </si>
  <si>
    <t>il36ra_A-il36ra_B.49</t>
  </si>
  <si>
    <t>il36ra_A-il36ra_B.54</t>
  </si>
  <si>
    <t>il36ra_A-il36ra_B.86</t>
  </si>
  <si>
    <t>il36ra_A-il36ra_B.99</t>
  </si>
  <si>
    <t>il36ra_A-il36ra_B.101</t>
  </si>
  <si>
    <t>ASP</t>
  </si>
  <si>
    <t>il36ra_A-il36ra_B.104</t>
  </si>
  <si>
    <t>il36ra_A-il36ra_B.123</t>
  </si>
  <si>
    <t>GLU</t>
  </si>
  <si>
    <t>il36ra_A-il36ra_B.125</t>
  </si>
  <si>
    <t>il36ra_A-il36ra_B.126</t>
  </si>
  <si>
    <t>GLN</t>
  </si>
  <si>
    <t>il36ra_A-il36ra_B.127</t>
  </si>
  <si>
    <t>il36ra_A-il36ra_B.129</t>
  </si>
  <si>
    <t>il36ra_A-il36ra_B.139</t>
  </si>
  <si>
    <t>TRP</t>
  </si>
  <si>
    <t>il36ra_A-il36ra_B.147</t>
  </si>
  <si>
    <t>il36ra_A-il36ra_B.148</t>
  </si>
  <si>
    <t>il36ra_A-il36ra_B.149</t>
  </si>
  <si>
    <t>il36ra_A-il36ra_B.150</t>
  </si>
  <si>
    <t>il36ra_A-il36ra_B.151</t>
  </si>
  <si>
    <t>CYS</t>
  </si>
  <si>
    <t>il36ra_A-il36ra_B.157</t>
  </si>
  <si>
    <t>B</t>
  </si>
  <si>
    <t>il36ra_A-il36ra_B.158</t>
  </si>
  <si>
    <t>il36ra_A-il36ra_B.159</t>
  </si>
  <si>
    <t>MET</t>
  </si>
  <si>
    <t>il36ra_A-il36ra_B.160</t>
  </si>
  <si>
    <t>il36ra_A-il36ra_B.161</t>
  </si>
  <si>
    <t>il36ra_A-il36ra_B.162</t>
  </si>
  <si>
    <t>il36ra_A-il36ra_B.163</t>
  </si>
  <si>
    <t>il36ra_A-il36ra_B.164</t>
  </si>
  <si>
    <t>il36ra_A-il36ra_B.176</t>
  </si>
  <si>
    <t>il36ra_A-il36ra_B.177</t>
  </si>
  <si>
    <t>il36ra_A-il36ra_B.178</t>
  </si>
  <si>
    <t>il36ra_A-il36ra_B.261</t>
  </si>
  <si>
    <t>SER</t>
  </si>
  <si>
    <t>il36ra_A-il36ra_B.262</t>
  </si>
  <si>
    <t>il36ra_A-il36ra_B.263</t>
  </si>
  <si>
    <t>il36ra_A-il36ra_B.264</t>
  </si>
  <si>
    <t>il36ra_A-il36ra_B.265</t>
  </si>
  <si>
    <t>il36ra_A-il36ra_B.266</t>
  </si>
  <si>
    <t>il36ra_A-il36ra_B.267</t>
  </si>
  <si>
    <t>il36ra_A-il36ra_B.268</t>
  </si>
  <si>
    <t>il36ra_A-il36ra_B.269</t>
  </si>
  <si>
    <t>il36ra_A-il36ra_B.270</t>
  </si>
  <si>
    <t>il36ra_A-il36ra_B.272</t>
  </si>
  <si>
    <t>il36ra_A-il36ra_B.274</t>
  </si>
  <si>
    <t>il36ra_A-il36ra_B.275</t>
  </si>
  <si>
    <t>il36ra_A-il36ra_B.276</t>
  </si>
  <si>
    <t>il36ra_A-il36ra_B.277</t>
  </si>
  <si>
    <t>THR</t>
  </si>
  <si>
    <t>il36ra_A-il36ra_B.278</t>
  </si>
  <si>
    <t>il36ra_A-il36ra_B.279</t>
  </si>
  <si>
    <t>il36ra_A-il36ra_B.286</t>
  </si>
  <si>
    <t>il36ra_A-il36ra_B.288</t>
  </si>
  <si>
    <t>il36ra_A-il36ra_B.309</t>
  </si>
  <si>
    <t>il36ra_A-il36ra_B.342</t>
  </si>
  <si>
    <t>il36ra_A-il36ra_B.349</t>
  </si>
  <si>
    <t>il36ra_A-il36ra_B.351</t>
  </si>
  <si>
    <t>il36ra_A-il36ra_B.352</t>
  </si>
  <si>
    <t>il36ra_A-il36ra_B.386</t>
  </si>
  <si>
    <t>il36ra_A-il36ra_B.387</t>
  </si>
  <si>
    <t>il36ra_A-il36ra_B.388</t>
  </si>
  <si>
    <t>il36ra_A-il36ra_B.389</t>
  </si>
  <si>
    <t>il36ra_A-il36ra_B.390</t>
  </si>
  <si>
    <t>il36ra_A-il36ra_B.392</t>
  </si>
  <si>
    <t>il36ra_A-il36ra_B.396</t>
  </si>
  <si>
    <t>il36ra_A-il36ra_B.401</t>
  </si>
  <si>
    <t>il36ra_A-il36ra_B.408</t>
  </si>
  <si>
    <t>il36ra_A-il36ra_B.410</t>
  </si>
  <si>
    <t>il36ra_A-il36ra_B.423</t>
  </si>
  <si>
    <t>il36ra_A-il36ra_B.424</t>
  </si>
  <si>
    <t>Chain A:Interface</t>
  </si>
  <si>
    <t>Chain A:Interface&gt;1A</t>
  </si>
  <si>
    <t>Chain A:Interface&gt;10A</t>
  </si>
  <si>
    <t>Row Labels</t>
  </si>
  <si>
    <t>Consequence</t>
  </si>
  <si>
    <t>Present</t>
  </si>
  <si>
    <t>Rarity</t>
  </si>
  <si>
    <t>Rare</t>
  </si>
  <si>
    <t>Common</t>
  </si>
  <si>
    <t>Common/Rare</t>
  </si>
  <si>
    <t>gnomAD</t>
  </si>
  <si>
    <t>Uncertain</t>
  </si>
  <si>
    <t>Conflicting</t>
  </si>
  <si>
    <t>Not Present</t>
  </si>
  <si>
    <t>Not Present (v2)</t>
  </si>
  <si>
    <t>Not Present (v3)</t>
  </si>
  <si>
    <t>POPSCOMP</t>
  </si>
  <si>
    <t>𝛥SASA</t>
  </si>
  <si>
    <t>Phob.A.2</t>
  </si>
  <si>
    <t>Phil.A.2</t>
  </si>
  <si>
    <t>SASA.A.2</t>
  </si>
  <si>
    <t>Q.SASA.</t>
  </si>
  <si>
    <t>N.overl.</t>
  </si>
  <si>
    <t>Surf.A.2</t>
  </si>
  <si>
    <t>Q(SASA)</t>
  </si>
  <si>
    <t>p.Thr123Arg</t>
  </si>
  <si>
    <t>NM_012275.3(IL36RN):c.349C&gt;G (p.Pro117Ala)</t>
  </si>
  <si>
    <t>P117A</t>
  </si>
  <si>
    <t>VCV001010242</t>
  </si>
  <si>
    <t>Uncertain significance(Last reviewed: Mar 16, 2020)</t>
  </si>
  <si>
    <t>Interface</t>
  </si>
  <si>
    <t>Surface</t>
  </si>
  <si>
    <t>Core</t>
  </si>
  <si>
    <t>&gt; Subtotal</t>
  </si>
  <si>
    <t>&gt; Total</t>
  </si>
  <si>
    <t>#interface</t>
  </si>
  <si>
    <t>#core</t>
  </si>
  <si>
    <t>~/PycharmProjects/PyMol_Test/Colour_Resi.py  -n 2 -c purpleblue red --chain A --bg green --rep sticks il36ra.pdb interface_chainA.txt il36ra_interface.pse</t>
  </si>
  <si>
    <t>#clinvar-c</t>
  </si>
  <si>
    <t>#clinvar-r</t>
  </si>
  <si>
    <t>#clinvar-rc</t>
  </si>
  <si>
    <t>~/PycharmProjects/PyMol_Test/Colour_Resi.py  -n 3 -c green orange red --chain A --bg white --rep sticks il36ra.pdb clinvar_rarity.txt il36ra_clinvar_rarity.pse</t>
  </si>
  <si>
    <t>#clinvar-int</t>
  </si>
  <si>
    <t>#clinvar-core</t>
  </si>
  <si>
    <t>#clinvar-surf</t>
  </si>
  <si>
    <t>~/PycharmProjects/PyMol_Test/Colour_Resi.py  -n 3 -c red purpleblue green --chain A --bg white --rep sticks il36ra.pdb clinvar_pos.txt il36ra_clinvar_pos.pse</t>
  </si>
  <si>
    <t>pos</t>
  </si>
  <si>
    <t>wt</t>
  </si>
  <si>
    <t>chain</t>
  </si>
  <si>
    <t>pdb_no</t>
  </si>
  <si>
    <t>qsasa</t>
  </si>
  <si>
    <t>dsasa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</si>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</sst>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i/>
      <sz val="13"/>
      <color rgb="FF000000"/>
      <name val="Arial"/>
      <family val="2"/>
    </font>
    <font>
      <sz val="9.449999999999999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3" borderId="0" xfId="0" applyNumberFormat="1" applyFill="1" applyBorder="1"/>
    <xf numFmtId="0" fontId="0" fillId="3" borderId="4" xfId="0" applyNumberFormat="1" applyFill="1" applyBorder="1"/>
    <xf numFmtId="0" fontId="0" fillId="4" borderId="0" xfId="0" applyNumberFormat="1" applyFill="1" applyBorder="1"/>
    <xf numFmtId="0" fontId="0" fillId="4" borderId="4" xfId="0" applyNumberFormat="1" applyFill="1" applyBorder="1"/>
    <xf numFmtId="0" fontId="0" fillId="3" borderId="5" xfId="0" applyNumberFormat="1" applyFill="1" applyBorder="1"/>
    <xf numFmtId="0" fontId="0" fillId="4" borderId="5" xfId="0" applyNumberForma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6" fillId="3" borderId="14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4" borderId="10" xfId="0" applyNumberFormat="1" applyFill="1" applyBorder="1"/>
    <xf numFmtId="0" fontId="0" fillId="4" borderId="15" xfId="0" applyNumberFormat="1" applyFill="1" applyBorder="1"/>
    <xf numFmtId="0" fontId="0" fillId="4" borderId="2" xfId="0" applyNumberFormat="1" applyFill="1" applyBorder="1"/>
    <xf numFmtId="0" fontId="0" fillId="4" borderId="3" xfId="0" applyNumberFormat="1" applyFill="1" applyBorder="1"/>
    <xf numFmtId="0" fontId="5" fillId="2" borderId="17" xfId="0" applyFont="1" applyFill="1" applyBorder="1"/>
    <xf numFmtId="0" fontId="0" fillId="3" borderId="18" xfId="0" applyNumberFormat="1" applyFill="1" applyBorder="1"/>
    <xf numFmtId="0" fontId="0" fillId="4" borderId="18" xfId="0" applyNumberFormat="1" applyFill="1" applyBorder="1"/>
    <xf numFmtId="0" fontId="0" fillId="4" borderId="8" xfId="0" applyNumberForma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5" fillId="2" borderId="15" xfId="0" applyFont="1" applyFill="1" applyBorder="1"/>
    <xf numFmtId="0" fontId="10" fillId="0" borderId="0" xfId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1" applyAlignment="1"/>
    <xf numFmtId="0" fontId="7" fillId="0" borderId="0" xfId="0" applyFont="1" applyAlignment="1"/>
    <xf numFmtId="0" fontId="0" fillId="0" borderId="0" xfId="0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u val="none"/>
        <color rgb="FF7030A0"/>
      </font>
      <fill>
        <patternFill>
          <bgColor rgb="FFFFAAF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C07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rgb="FF89FFFC"/>
        </patternFill>
      </fill>
    </dxf>
    <dxf>
      <fill>
        <patternFill>
          <bgColor rgb="FFFFAAFC"/>
        </patternFill>
      </fill>
    </dxf>
  </dxfs>
  <tableStyles count="0" defaultTableStyle="TableStyleMedium2" defaultPivotStyle="PivotStyleLight16"/>
  <colors>
    <mruColors>
      <color rgb="FFFFAAFC"/>
      <color rgb="FFC079FF"/>
      <color rgb="FF89FFFC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idueIsoSASA_il36ra" connectionId="6" xr16:uid="{5F09D492-DFED-0548-92CE-0CD989C9257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idueDeltaSASA_il36ra" connectionId="5" xr16:uid="{AB0BAAD6-D9A6-9840-A7D5-747D7DB2143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2.1.1_IL36RA_2021_03_03_15_40_29" connectionId="3" xr16:uid="{F829011F-42E3-D34B-A1E9-0A111C3368E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3.1_IL36RA_2021_03_03_15_42_35" connectionId="4" xr16:uid="{8A381CF2-FD80-A847-8A56-11CF9C76F03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var_result _IL36RA_1" connectionId="2" xr16:uid="{DACAC683-90E9-DD49-9AE9-FE9CA18507D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var_result _IL36RA" connectionId="1" xr16:uid="{095A7AC8-E04E-404C-B027-03C39BDCFF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E4D9-F2E1-A14C-99E5-EE9C2383228B}">
  <dimension ref="A1:K464"/>
  <sheetViews>
    <sheetView workbookViewId="0">
      <selection activeCell="E38" sqref="E38"/>
    </sheetView>
  </sheetViews>
  <sheetFormatPr baseColWidth="10" defaultRowHeight="16" x14ac:dyDescent="0.2"/>
  <cols>
    <col min="1" max="1" width="4.1640625" bestFit="1" customWidth="1"/>
    <col min="2" max="2" width="8" bestFit="1" customWidth="1"/>
    <col min="3" max="3" width="5.6640625" bestFit="1" customWidth="1"/>
    <col min="4" max="4" width="7.6640625" bestFit="1" customWidth="1"/>
    <col min="5" max="5" width="5.6640625" bestFit="1" customWidth="1"/>
    <col min="6" max="6" width="8.33203125" bestFit="1" customWidth="1"/>
    <col min="7" max="7" width="7.33203125" bestFit="1" customWidth="1"/>
    <col min="8" max="8" width="8.6640625" bestFit="1" customWidth="1"/>
    <col min="9" max="9" width="7.83203125" bestFit="1" customWidth="1"/>
    <col min="10" max="10" width="7.5" bestFit="1" customWidth="1"/>
    <col min="11" max="11" width="7.6640625" bestFit="1" customWidth="1"/>
  </cols>
  <sheetData>
    <row r="1" spans="1:11" x14ac:dyDescent="0.2">
      <c r="B1" t="s">
        <v>663</v>
      </c>
      <c r="C1" t="s">
        <v>664</v>
      </c>
      <c r="D1" t="s">
        <v>665</v>
      </c>
      <c r="E1" t="s">
        <v>666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</row>
    <row r="2" spans="1:11" x14ac:dyDescent="0.2">
      <c r="A2">
        <v>1</v>
      </c>
      <c r="B2" t="s">
        <v>745</v>
      </c>
      <c r="C2" t="s">
        <v>114</v>
      </c>
      <c r="D2">
        <v>4</v>
      </c>
      <c r="E2" t="s">
        <v>672</v>
      </c>
      <c r="F2">
        <v>64.010000000000005</v>
      </c>
      <c r="G2">
        <v>89.7</v>
      </c>
      <c r="H2">
        <v>153.71</v>
      </c>
      <c r="I2">
        <v>1.0586</v>
      </c>
      <c r="J2">
        <v>178</v>
      </c>
      <c r="K2">
        <v>145.19999999999999</v>
      </c>
    </row>
    <row r="3" spans="1:11" x14ac:dyDescent="0.2">
      <c r="A3">
        <v>2</v>
      </c>
      <c r="B3" t="s">
        <v>671</v>
      </c>
      <c r="C3" t="s">
        <v>114</v>
      </c>
      <c r="D3">
        <v>5</v>
      </c>
      <c r="E3" t="s">
        <v>672</v>
      </c>
      <c r="F3">
        <v>53.23</v>
      </c>
      <c r="G3">
        <v>46.1</v>
      </c>
      <c r="H3">
        <v>99.33</v>
      </c>
      <c r="I3">
        <v>0.81950000000000001</v>
      </c>
      <c r="J3">
        <v>100</v>
      </c>
      <c r="K3">
        <v>121.2</v>
      </c>
    </row>
    <row r="4" spans="1:11" x14ac:dyDescent="0.2">
      <c r="A4">
        <v>3</v>
      </c>
      <c r="B4" t="s">
        <v>674</v>
      </c>
      <c r="C4" t="s">
        <v>114</v>
      </c>
      <c r="D4">
        <v>6</v>
      </c>
      <c r="E4" t="s">
        <v>672</v>
      </c>
      <c r="F4">
        <v>43.01</v>
      </c>
      <c r="G4">
        <v>23.54</v>
      </c>
      <c r="H4">
        <v>66.55</v>
      </c>
      <c r="I4">
        <v>0.4612</v>
      </c>
      <c r="J4">
        <v>230</v>
      </c>
      <c r="K4">
        <v>144.30000000000001</v>
      </c>
    </row>
    <row r="5" spans="1:11" x14ac:dyDescent="0.2">
      <c r="A5">
        <v>4</v>
      </c>
      <c r="B5" t="s">
        <v>676</v>
      </c>
      <c r="C5" t="s">
        <v>114</v>
      </c>
      <c r="D5">
        <v>7</v>
      </c>
      <c r="E5" t="s">
        <v>672</v>
      </c>
      <c r="F5">
        <v>62.39</v>
      </c>
      <c r="G5">
        <v>6.78</v>
      </c>
      <c r="H5">
        <v>69.16</v>
      </c>
      <c r="I5">
        <v>0.44030000000000002</v>
      </c>
      <c r="J5">
        <v>452</v>
      </c>
      <c r="K5">
        <v>157.1</v>
      </c>
    </row>
    <row r="6" spans="1:11" x14ac:dyDescent="0.2">
      <c r="A6">
        <v>5</v>
      </c>
      <c r="B6" t="s">
        <v>730</v>
      </c>
      <c r="C6" t="s">
        <v>114</v>
      </c>
      <c r="D6">
        <v>8</v>
      </c>
      <c r="E6" t="s">
        <v>672</v>
      </c>
      <c r="F6">
        <v>23.32</v>
      </c>
      <c r="G6">
        <v>3.77</v>
      </c>
      <c r="H6">
        <v>27.09</v>
      </c>
      <c r="I6">
        <v>0.187</v>
      </c>
      <c r="J6">
        <v>469</v>
      </c>
      <c r="K6">
        <v>144.9</v>
      </c>
    </row>
    <row r="7" spans="1:11" x14ac:dyDescent="0.2">
      <c r="A7">
        <v>6</v>
      </c>
      <c r="B7" t="s">
        <v>678</v>
      </c>
      <c r="C7" t="s">
        <v>114</v>
      </c>
      <c r="D7">
        <v>9</v>
      </c>
      <c r="E7" t="s">
        <v>672</v>
      </c>
      <c r="F7">
        <v>21.1</v>
      </c>
      <c r="G7">
        <v>3.11</v>
      </c>
      <c r="H7">
        <v>24.21</v>
      </c>
      <c r="I7">
        <v>0.14130000000000001</v>
      </c>
      <c r="J7">
        <v>1027</v>
      </c>
      <c r="K7">
        <v>171.3</v>
      </c>
    </row>
    <row r="8" spans="1:11" x14ac:dyDescent="0.2">
      <c r="A8">
        <v>7</v>
      </c>
      <c r="B8" t="s">
        <v>680</v>
      </c>
      <c r="C8" t="s">
        <v>114</v>
      </c>
      <c r="D8">
        <v>10</v>
      </c>
      <c r="E8" t="s">
        <v>672</v>
      </c>
      <c r="F8">
        <v>29.88</v>
      </c>
      <c r="G8">
        <v>65.650000000000006</v>
      </c>
      <c r="H8">
        <v>95.53</v>
      </c>
      <c r="I8">
        <v>0.34749999999999998</v>
      </c>
      <c r="J8">
        <v>797</v>
      </c>
      <c r="K8">
        <v>274.89999999999998</v>
      </c>
    </row>
    <row r="9" spans="1:11" x14ac:dyDescent="0.2">
      <c r="A9">
        <v>8</v>
      </c>
      <c r="B9" t="s">
        <v>735</v>
      </c>
      <c r="C9" t="s">
        <v>114</v>
      </c>
      <c r="D9">
        <v>11</v>
      </c>
      <c r="E9" t="s">
        <v>672</v>
      </c>
      <c r="F9">
        <v>18.78</v>
      </c>
      <c r="G9">
        <v>10.02</v>
      </c>
      <c r="H9">
        <v>28.81</v>
      </c>
      <c r="I9">
        <v>0.126</v>
      </c>
      <c r="J9">
        <v>737</v>
      </c>
      <c r="K9">
        <v>228.7</v>
      </c>
    </row>
    <row r="10" spans="1:11" x14ac:dyDescent="0.2">
      <c r="A10">
        <v>9</v>
      </c>
      <c r="B10" t="s">
        <v>682</v>
      </c>
      <c r="C10" t="s">
        <v>114</v>
      </c>
      <c r="D10">
        <v>12</v>
      </c>
      <c r="E10" t="s">
        <v>672</v>
      </c>
      <c r="F10">
        <v>31.49</v>
      </c>
      <c r="G10">
        <v>29.97</v>
      </c>
      <c r="H10">
        <v>61.46</v>
      </c>
      <c r="I10">
        <v>0.2676</v>
      </c>
      <c r="J10">
        <v>803</v>
      </c>
      <c r="K10">
        <v>229.7</v>
      </c>
    </row>
    <row r="11" spans="1:11" x14ac:dyDescent="0.2">
      <c r="A11">
        <v>10</v>
      </c>
      <c r="B11" t="s">
        <v>714</v>
      </c>
      <c r="C11" t="s">
        <v>114</v>
      </c>
      <c r="D11">
        <v>13</v>
      </c>
      <c r="E11" t="s">
        <v>672</v>
      </c>
      <c r="F11">
        <v>3.7</v>
      </c>
      <c r="G11">
        <v>8.8699999999999992</v>
      </c>
      <c r="H11">
        <v>12.57</v>
      </c>
      <c r="I11">
        <v>8.4500000000000006E-2</v>
      </c>
      <c r="J11">
        <v>832</v>
      </c>
      <c r="K11">
        <v>148.69999999999999</v>
      </c>
    </row>
    <row r="12" spans="1:11" x14ac:dyDescent="0.2">
      <c r="A12">
        <v>11</v>
      </c>
      <c r="B12" t="s">
        <v>745</v>
      </c>
      <c r="C12" t="s">
        <v>114</v>
      </c>
      <c r="D12">
        <v>14</v>
      </c>
      <c r="E12" t="s">
        <v>672</v>
      </c>
      <c r="F12">
        <v>21.03</v>
      </c>
      <c r="G12">
        <v>26.73</v>
      </c>
      <c r="H12">
        <v>47.77</v>
      </c>
      <c r="I12">
        <v>0.32900000000000001</v>
      </c>
      <c r="J12">
        <v>409</v>
      </c>
      <c r="K12">
        <v>145.19999999999999</v>
      </c>
    </row>
    <row r="13" spans="1:11" x14ac:dyDescent="0.2">
      <c r="A13">
        <v>12</v>
      </c>
      <c r="B13" t="s">
        <v>674</v>
      </c>
      <c r="C13" t="s">
        <v>114</v>
      </c>
      <c r="D13">
        <v>15</v>
      </c>
      <c r="E13" t="s">
        <v>672</v>
      </c>
      <c r="F13">
        <v>30.22</v>
      </c>
      <c r="G13">
        <v>12.32</v>
      </c>
      <c r="H13">
        <v>42.54</v>
      </c>
      <c r="I13">
        <v>0.29480000000000001</v>
      </c>
      <c r="J13">
        <v>285</v>
      </c>
      <c r="K13">
        <v>144.30000000000001</v>
      </c>
    </row>
    <row r="14" spans="1:11" x14ac:dyDescent="0.2">
      <c r="A14">
        <v>13</v>
      </c>
      <c r="B14" t="s">
        <v>676</v>
      </c>
      <c r="C14" t="s">
        <v>114</v>
      </c>
      <c r="D14">
        <v>16</v>
      </c>
      <c r="E14" t="s">
        <v>672</v>
      </c>
      <c r="F14">
        <v>80.45</v>
      </c>
      <c r="G14">
        <v>6.44</v>
      </c>
      <c r="H14">
        <v>86.88</v>
      </c>
      <c r="I14">
        <v>0.55300000000000005</v>
      </c>
      <c r="J14">
        <v>405</v>
      </c>
      <c r="K14">
        <v>157.1</v>
      </c>
    </row>
    <row r="15" spans="1:11" x14ac:dyDescent="0.2">
      <c r="A15">
        <v>14</v>
      </c>
      <c r="B15" t="s">
        <v>682</v>
      </c>
      <c r="C15" t="s">
        <v>114</v>
      </c>
      <c r="D15">
        <v>17</v>
      </c>
      <c r="E15" t="s">
        <v>672</v>
      </c>
      <c r="F15">
        <v>25.37</v>
      </c>
      <c r="G15">
        <v>23.17</v>
      </c>
      <c r="H15">
        <v>48.54</v>
      </c>
      <c r="I15">
        <v>0.21129999999999999</v>
      </c>
      <c r="J15">
        <v>665</v>
      </c>
      <c r="K15">
        <v>229.7</v>
      </c>
    </row>
    <row r="16" spans="1:11" x14ac:dyDescent="0.2">
      <c r="A16">
        <v>15</v>
      </c>
      <c r="B16" t="s">
        <v>701</v>
      </c>
      <c r="C16" t="s">
        <v>114</v>
      </c>
      <c r="D16">
        <v>18</v>
      </c>
      <c r="E16" t="s">
        <v>672</v>
      </c>
      <c r="F16">
        <v>25.85</v>
      </c>
      <c r="G16">
        <v>2.38</v>
      </c>
      <c r="H16">
        <v>28.23</v>
      </c>
      <c r="I16">
        <v>0.18459999999999999</v>
      </c>
      <c r="J16">
        <v>606</v>
      </c>
      <c r="K16">
        <v>152.9</v>
      </c>
    </row>
    <row r="17" spans="1:11" x14ac:dyDescent="0.2">
      <c r="A17">
        <v>16</v>
      </c>
      <c r="B17" t="s">
        <v>676</v>
      </c>
      <c r="C17" t="s">
        <v>114</v>
      </c>
      <c r="D17">
        <v>19</v>
      </c>
      <c r="E17" t="s">
        <v>672</v>
      </c>
      <c r="F17">
        <v>18.100000000000001</v>
      </c>
      <c r="G17">
        <v>4.9400000000000004</v>
      </c>
      <c r="H17">
        <v>23.04</v>
      </c>
      <c r="I17">
        <v>0.1467</v>
      </c>
      <c r="J17">
        <v>689</v>
      </c>
      <c r="K17">
        <v>157.1</v>
      </c>
    </row>
    <row r="18" spans="1:11" x14ac:dyDescent="0.2">
      <c r="A18">
        <v>17</v>
      </c>
      <c r="B18" t="s">
        <v>687</v>
      </c>
      <c r="C18" t="s">
        <v>114</v>
      </c>
      <c r="D18">
        <v>20</v>
      </c>
      <c r="E18" t="s">
        <v>672</v>
      </c>
      <c r="F18">
        <v>22.71</v>
      </c>
      <c r="G18">
        <v>11.31</v>
      </c>
      <c r="H18">
        <v>34.020000000000003</v>
      </c>
      <c r="I18">
        <v>0.1656</v>
      </c>
      <c r="J18">
        <v>1076</v>
      </c>
      <c r="K18">
        <v>205.5</v>
      </c>
    </row>
    <row r="19" spans="1:11" x14ac:dyDescent="0.2">
      <c r="A19">
        <v>18</v>
      </c>
      <c r="B19" t="s">
        <v>676</v>
      </c>
      <c r="C19" t="s">
        <v>114</v>
      </c>
      <c r="D19">
        <v>21</v>
      </c>
      <c r="E19" t="s">
        <v>672</v>
      </c>
      <c r="F19">
        <v>26.09</v>
      </c>
      <c r="G19">
        <v>15.12</v>
      </c>
      <c r="H19">
        <v>41.21</v>
      </c>
      <c r="I19">
        <v>0.26229999999999998</v>
      </c>
      <c r="J19">
        <v>621</v>
      </c>
      <c r="K19">
        <v>157.1</v>
      </c>
    </row>
    <row r="20" spans="1:11" x14ac:dyDescent="0.2">
      <c r="A20">
        <v>19</v>
      </c>
      <c r="B20" t="s">
        <v>690</v>
      </c>
      <c r="C20" t="s">
        <v>114</v>
      </c>
      <c r="D20">
        <v>22</v>
      </c>
      <c r="E20" t="s">
        <v>672</v>
      </c>
      <c r="F20">
        <v>78.599999999999994</v>
      </c>
      <c r="G20">
        <v>48.19</v>
      </c>
      <c r="H20">
        <v>126.79</v>
      </c>
      <c r="I20">
        <v>0.69510000000000005</v>
      </c>
      <c r="J20">
        <v>494</v>
      </c>
      <c r="K20">
        <v>182.4</v>
      </c>
    </row>
    <row r="21" spans="1:11" x14ac:dyDescent="0.2">
      <c r="A21">
        <v>20</v>
      </c>
      <c r="B21" t="s">
        <v>692</v>
      </c>
      <c r="C21" t="s">
        <v>114</v>
      </c>
      <c r="D21">
        <v>23</v>
      </c>
      <c r="E21" t="s">
        <v>672</v>
      </c>
      <c r="F21">
        <v>31.89</v>
      </c>
      <c r="G21">
        <v>94.82</v>
      </c>
      <c r="H21">
        <v>126.71</v>
      </c>
      <c r="I21">
        <v>0.81689999999999996</v>
      </c>
      <c r="J21">
        <v>314</v>
      </c>
      <c r="K21">
        <v>155.1</v>
      </c>
    </row>
    <row r="22" spans="1:11" x14ac:dyDescent="0.2">
      <c r="A22">
        <v>21</v>
      </c>
      <c r="B22" t="s">
        <v>692</v>
      </c>
      <c r="C22" t="s">
        <v>114</v>
      </c>
      <c r="D22">
        <v>24</v>
      </c>
      <c r="E22" t="s">
        <v>672</v>
      </c>
      <c r="F22">
        <v>32.04</v>
      </c>
      <c r="G22">
        <v>90.56</v>
      </c>
      <c r="H22">
        <v>122.59</v>
      </c>
      <c r="I22">
        <v>0.79039999999999999</v>
      </c>
      <c r="J22">
        <v>343</v>
      </c>
      <c r="K22">
        <v>155.1</v>
      </c>
    </row>
    <row r="23" spans="1:11" x14ac:dyDescent="0.2">
      <c r="A23">
        <v>22</v>
      </c>
      <c r="B23" t="s">
        <v>720</v>
      </c>
      <c r="C23" t="s">
        <v>114</v>
      </c>
      <c r="D23">
        <v>25</v>
      </c>
      <c r="E23" t="s">
        <v>672</v>
      </c>
      <c r="F23">
        <v>33.43</v>
      </c>
      <c r="G23">
        <v>70.09</v>
      </c>
      <c r="H23">
        <v>103.52</v>
      </c>
      <c r="I23">
        <v>0.49769999999999998</v>
      </c>
      <c r="J23">
        <v>433</v>
      </c>
      <c r="K23">
        <v>208</v>
      </c>
    </row>
    <row r="24" spans="1:11" x14ac:dyDescent="0.2">
      <c r="A24">
        <v>23</v>
      </c>
      <c r="B24" t="s">
        <v>676</v>
      </c>
      <c r="C24" t="s">
        <v>114</v>
      </c>
      <c r="D24">
        <v>26</v>
      </c>
      <c r="E24" t="s">
        <v>672</v>
      </c>
      <c r="F24">
        <v>30.55</v>
      </c>
      <c r="G24">
        <v>5.21</v>
      </c>
      <c r="H24">
        <v>35.76</v>
      </c>
      <c r="I24">
        <v>0.2276</v>
      </c>
      <c r="J24">
        <v>572</v>
      </c>
      <c r="K24">
        <v>157.1</v>
      </c>
    </row>
    <row r="25" spans="1:11" x14ac:dyDescent="0.2">
      <c r="A25">
        <v>24</v>
      </c>
      <c r="B25" t="s">
        <v>676</v>
      </c>
      <c r="C25" t="s">
        <v>114</v>
      </c>
      <c r="D25">
        <v>27</v>
      </c>
      <c r="E25" t="s">
        <v>672</v>
      </c>
      <c r="F25">
        <v>15.37</v>
      </c>
      <c r="G25">
        <v>2.17</v>
      </c>
      <c r="H25">
        <v>17.54</v>
      </c>
      <c r="I25">
        <v>0.1116</v>
      </c>
      <c r="J25">
        <v>648</v>
      </c>
      <c r="K25">
        <v>157.1</v>
      </c>
    </row>
    <row r="26" spans="1:11" x14ac:dyDescent="0.2">
      <c r="A26">
        <v>25</v>
      </c>
      <c r="B26" t="s">
        <v>674</v>
      </c>
      <c r="C26" t="s">
        <v>114</v>
      </c>
      <c r="D26">
        <v>28</v>
      </c>
      <c r="E26" t="s">
        <v>672</v>
      </c>
      <c r="F26">
        <v>12.86</v>
      </c>
      <c r="G26">
        <v>5.55</v>
      </c>
      <c r="H26">
        <v>18.41</v>
      </c>
      <c r="I26">
        <v>0.12759999999999999</v>
      </c>
      <c r="J26">
        <v>427</v>
      </c>
      <c r="K26">
        <v>144.30000000000001</v>
      </c>
    </row>
    <row r="27" spans="1:11" x14ac:dyDescent="0.2">
      <c r="A27">
        <v>26</v>
      </c>
      <c r="B27" t="s">
        <v>671</v>
      </c>
      <c r="C27" t="s">
        <v>114</v>
      </c>
      <c r="D27">
        <v>29</v>
      </c>
      <c r="E27" t="s">
        <v>672</v>
      </c>
      <c r="F27">
        <v>8.1199999999999992</v>
      </c>
      <c r="G27">
        <v>5.82</v>
      </c>
      <c r="H27">
        <v>13.94</v>
      </c>
      <c r="I27">
        <v>0.115</v>
      </c>
      <c r="J27">
        <v>274</v>
      </c>
      <c r="K27">
        <v>121.2</v>
      </c>
    </row>
    <row r="28" spans="1:11" x14ac:dyDescent="0.2">
      <c r="A28">
        <v>27</v>
      </c>
      <c r="B28" t="s">
        <v>671</v>
      </c>
      <c r="C28" t="s">
        <v>114</v>
      </c>
      <c r="D28">
        <v>30</v>
      </c>
      <c r="E28" t="s">
        <v>672</v>
      </c>
      <c r="F28">
        <v>16.420000000000002</v>
      </c>
      <c r="G28">
        <v>14.58</v>
      </c>
      <c r="H28">
        <v>31</v>
      </c>
      <c r="I28">
        <v>0.25580000000000003</v>
      </c>
      <c r="J28">
        <v>277</v>
      </c>
      <c r="K28">
        <v>121.2</v>
      </c>
    </row>
    <row r="29" spans="1:11" x14ac:dyDescent="0.2">
      <c r="A29">
        <v>28</v>
      </c>
      <c r="B29" t="s">
        <v>676</v>
      </c>
      <c r="C29" t="s">
        <v>114</v>
      </c>
      <c r="D29">
        <v>31</v>
      </c>
      <c r="E29" t="s">
        <v>672</v>
      </c>
      <c r="F29">
        <v>62.31</v>
      </c>
      <c r="G29">
        <v>18.28</v>
      </c>
      <c r="H29">
        <v>80.59</v>
      </c>
      <c r="I29">
        <v>0.51300000000000001</v>
      </c>
      <c r="J29">
        <v>352</v>
      </c>
      <c r="K29">
        <v>157.1</v>
      </c>
    </row>
    <row r="30" spans="1:11" x14ac:dyDescent="0.2">
      <c r="A30">
        <v>29</v>
      </c>
      <c r="B30" t="s">
        <v>690</v>
      </c>
      <c r="C30" t="s">
        <v>114</v>
      </c>
      <c r="D30">
        <v>32</v>
      </c>
      <c r="E30" t="s">
        <v>672</v>
      </c>
      <c r="F30">
        <v>109.19</v>
      </c>
      <c r="G30">
        <v>75.98</v>
      </c>
      <c r="H30">
        <v>185.17</v>
      </c>
      <c r="I30">
        <v>1.0152000000000001</v>
      </c>
      <c r="J30">
        <v>307</v>
      </c>
      <c r="K30">
        <v>182.4</v>
      </c>
    </row>
    <row r="31" spans="1:11" x14ac:dyDescent="0.2">
      <c r="A31">
        <v>30</v>
      </c>
      <c r="B31" t="s">
        <v>674</v>
      </c>
      <c r="C31" t="s">
        <v>114</v>
      </c>
      <c r="D31">
        <v>33</v>
      </c>
      <c r="E31" t="s">
        <v>672</v>
      </c>
      <c r="F31">
        <v>41.51</v>
      </c>
      <c r="G31">
        <v>27.16</v>
      </c>
      <c r="H31">
        <v>68.67</v>
      </c>
      <c r="I31">
        <v>0.47589999999999999</v>
      </c>
      <c r="J31">
        <v>206</v>
      </c>
      <c r="K31">
        <v>144.30000000000001</v>
      </c>
    </row>
    <row r="32" spans="1:11" x14ac:dyDescent="0.2">
      <c r="A32">
        <v>31</v>
      </c>
      <c r="B32" t="s">
        <v>671</v>
      </c>
      <c r="C32" t="s">
        <v>114</v>
      </c>
      <c r="D32">
        <v>34</v>
      </c>
      <c r="E32" t="s">
        <v>672</v>
      </c>
      <c r="F32">
        <v>53.85</v>
      </c>
      <c r="G32">
        <v>39.6</v>
      </c>
      <c r="H32">
        <v>93.45</v>
      </c>
      <c r="I32">
        <v>0.77100000000000002</v>
      </c>
      <c r="J32">
        <v>117</v>
      </c>
      <c r="K32">
        <v>121.2</v>
      </c>
    </row>
    <row r="33" spans="1:11" x14ac:dyDescent="0.2">
      <c r="A33">
        <v>32</v>
      </c>
      <c r="B33" t="s">
        <v>682</v>
      </c>
      <c r="C33" t="s">
        <v>114</v>
      </c>
      <c r="D33">
        <v>35</v>
      </c>
      <c r="E33" t="s">
        <v>672</v>
      </c>
      <c r="F33">
        <v>104.91</v>
      </c>
      <c r="G33">
        <v>66.19</v>
      </c>
      <c r="H33">
        <v>171.1</v>
      </c>
      <c r="I33">
        <v>0.74490000000000001</v>
      </c>
      <c r="J33">
        <v>324</v>
      </c>
      <c r="K33">
        <v>229.7</v>
      </c>
    </row>
    <row r="34" spans="1:11" x14ac:dyDescent="0.2">
      <c r="A34">
        <v>33</v>
      </c>
      <c r="B34" t="s">
        <v>701</v>
      </c>
      <c r="C34" t="s">
        <v>114</v>
      </c>
      <c r="D34">
        <v>36</v>
      </c>
      <c r="E34" t="s">
        <v>672</v>
      </c>
      <c r="F34">
        <v>114.5</v>
      </c>
      <c r="G34">
        <v>13.26</v>
      </c>
      <c r="H34">
        <v>127.75</v>
      </c>
      <c r="I34">
        <v>0.83550000000000002</v>
      </c>
      <c r="J34">
        <v>269</v>
      </c>
      <c r="K34">
        <v>152.9</v>
      </c>
    </row>
    <row r="35" spans="1:11" x14ac:dyDescent="0.2">
      <c r="A35">
        <v>34</v>
      </c>
      <c r="B35" t="s">
        <v>703</v>
      </c>
      <c r="C35" t="s">
        <v>114</v>
      </c>
      <c r="D35">
        <v>37</v>
      </c>
      <c r="E35" t="s">
        <v>672</v>
      </c>
      <c r="F35">
        <v>50.48</v>
      </c>
      <c r="G35">
        <v>13.81</v>
      </c>
      <c r="H35">
        <v>64.290000000000006</v>
      </c>
      <c r="I35">
        <v>0.37690000000000001</v>
      </c>
      <c r="J35">
        <v>365</v>
      </c>
      <c r="K35">
        <v>170.6</v>
      </c>
    </row>
    <row r="36" spans="1:11" x14ac:dyDescent="0.2">
      <c r="A36">
        <v>35</v>
      </c>
      <c r="B36" t="s">
        <v>682</v>
      </c>
      <c r="C36" t="s">
        <v>114</v>
      </c>
      <c r="D36">
        <v>38</v>
      </c>
      <c r="E36" t="s">
        <v>672</v>
      </c>
      <c r="F36">
        <v>118.5</v>
      </c>
      <c r="G36">
        <v>71.31</v>
      </c>
      <c r="H36">
        <v>189.81</v>
      </c>
      <c r="I36">
        <v>0.82630000000000003</v>
      </c>
      <c r="J36">
        <v>280</v>
      </c>
      <c r="K36">
        <v>229.7</v>
      </c>
    </row>
    <row r="37" spans="1:11" x14ac:dyDescent="0.2">
      <c r="A37">
        <v>36</v>
      </c>
      <c r="B37" t="s">
        <v>671</v>
      </c>
      <c r="C37" t="s">
        <v>114</v>
      </c>
      <c r="D37">
        <v>39</v>
      </c>
      <c r="E37" t="s">
        <v>672</v>
      </c>
      <c r="F37">
        <v>15.09</v>
      </c>
      <c r="G37">
        <v>21.22</v>
      </c>
      <c r="H37">
        <v>36.31</v>
      </c>
      <c r="I37">
        <v>0.29959999999999998</v>
      </c>
      <c r="J37">
        <v>186</v>
      </c>
      <c r="K37">
        <v>121.2</v>
      </c>
    </row>
    <row r="38" spans="1:11" x14ac:dyDescent="0.2">
      <c r="A38">
        <v>37</v>
      </c>
      <c r="B38" t="s">
        <v>717</v>
      </c>
      <c r="C38" t="s">
        <v>114</v>
      </c>
      <c r="D38">
        <v>40</v>
      </c>
      <c r="E38" t="s">
        <v>672</v>
      </c>
      <c r="F38">
        <v>13.53</v>
      </c>
      <c r="G38">
        <v>21.45</v>
      </c>
      <c r="H38">
        <v>34.97</v>
      </c>
      <c r="I38">
        <v>0.17369999999999999</v>
      </c>
      <c r="J38">
        <v>560</v>
      </c>
      <c r="K38">
        <v>201.4</v>
      </c>
    </row>
    <row r="39" spans="1:11" x14ac:dyDescent="0.2">
      <c r="A39">
        <v>38</v>
      </c>
      <c r="B39" t="s">
        <v>717</v>
      </c>
      <c r="C39" t="s">
        <v>114</v>
      </c>
      <c r="D39">
        <v>41</v>
      </c>
      <c r="E39" t="s">
        <v>672</v>
      </c>
      <c r="F39">
        <v>24.58</v>
      </c>
      <c r="G39">
        <v>51.73</v>
      </c>
      <c r="H39">
        <v>76.319999999999993</v>
      </c>
      <c r="I39">
        <v>0.37890000000000001</v>
      </c>
      <c r="J39">
        <v>527</v>
      </c>
      <c r="K39">
        <v>201.4</v>
      </c>
    </row>
    <row r="40" spans="1:11" x14ac:dyDescent="0.2">
      <c r="A40">
        <v>39</v>
      </c>
      <c r="B40" t="s">
        <v>703</v>
      </c>
      <c r="C40" t="s">
        <v>114</v>
      </c>
      <c r="D40">
        <v>42</v>
      </c>
      <c r="E40" t="s">
        <v>672</v>
      </c>
      <c r="F40">
        <v>19.12</v>
      </c>
      <c r="G40">
        <v>2.29</v>
      </c>
      <c r="H40">
        <v>21.41</v>
      </c>
      <c r="I40">
        <v>0.1255</v>
      </c>
      <c r="J40">
        <v>587</v>
      </c>
      <c r="K40">
        <v>170.6</v>
      </c>
    </row>
    <row r="41" spans="1:11" x14ac:dyDescent="0.2">
      <c r="A41">
        <v>40</v>
      </c>
      <c r="B41" t="s">
        <v>745</v>
      </c>
      <c r="C41" t="s">
        <v>114</v>
      </c>
      <c r="D41">
        <v>43</v>
      </c>
      <c r="E41" t="s">
        <v>672</v>
      </c>
      <c r="F41">
        <v>13.91</v>
      </c>
      <c r="G41">
        <v>14.77</v>
      </c>
      <c r="H41">
        <v>28.68</v>
      </c>
      <c r="I41">
        <v>0.19750000000000001</v>
      </c>
      <c r="J41">
        <v>460</v>
      </c>
      <c r="K41">
        <v>145.19999999999999</v>
      </c>
    </row>
    <row r="42" spans="1:11" x14ac:dyDescent="0.2">
      <c r="A42">
        <v>41</v>
      </c>
      <c r="B42" t="s">
        <v>701</v>
      </c>
      <c r="C42" t="s">
        <v>114</v>
      </c>
      <c r="D42">
        <v>44</v>
      </c>
      <c r="E42" t="s">
        <v>672</v>
      </c>
      <c r="F42">
        <v>16.420000000000002</v>
      </c>
      <c r="G42">
        <v>10.18</v>
      </c>
      <c r="H42">
        <v>26.6</v>
      </c>
      <c r="I42">
        <v>0.1739</v>
      </c>
      <c r="J42">
        <v>524</v>
      </c>
      <c r="K42">
        <v>152.9</v>
      </c>
    </row>
    <row r="43" spans="1:11" x14ac:dyDescent="0.2">
      <c r="A43">
        <v>42</v>
      </c>
      <c r="B43" t="s">
        <v>701</v>
      </c>
      <c r="C43" t="s">
        <v>114</v>
      </c>
      <c r="D43">
        <v>45</v>
      </c>
      <c r="E43" t="s">
        <v>672</v>
      </c>
      <c r="F43">
        <v>41.26</v>
      </c>
      <c r="G43">
        <v>3.52</v>
      </c>
      <c r="H43">
        <v>44.79</v>
      </c>
      <c r="I43">
        <v>0.29289999999999999</v>
      </c>
      <c r="J43">
        <v>491</v>
      </c>
      <c r="K43">
        <v>152.9</v>
      </c>
    </row>
    <row r="44" spans="1:11" x14ac:dyDescent="0.2">
      <c r="A44">
        <v>43</v>
      </c>
      <c r="B44" t="s">
        <v>707</v>
      </c>
      <c r="C44" t="s">
        <v>114</v>
      </c>
      <c r="D44">
        <v>46</v>
      </c>
      <c r="E44" t="s">
        <v>672</v>
      </c>
      <c r="F44">
        <v>86.27</v>
      </c>
      <c r="G44">
        <v>10.61</v>
      </c>
      <c r="H44">
        <v>96.88</v>
      </c>
      <c r="I44">
        <v>0.5857</v>
      </c>
      <c r="J44">
        <v>382</v>
      </c>
      <c r="K44">
        <v>165.4</v>
      </c>
    </row>
    <row r="45" spans="1:11" x14ac:dyDescent="0.2">
      <c r="A45">
        <v>44</v>
      </c>
      <c r="B45" t="s">
        <v>692</v>
      </c>
      <c r="C45" t="s">
        <v>114</v>
      </c>
      <c r="D45">
        <v>47</v>
      </c>
      <c r="E45" t="s">
        <v>672</v>
      </c>
      <c r="F45">
        <v>5.85</v>
      </c>
      <c r="G45">
        <v>18.73</v>
      </c>
      <c r="H45">
        <v>24.58</v>
      </c>
      <c r="I45">
        <v>0.1585</v>
      </c>
      <c r="J45">
        <v>704</v>
      </c>
      <c r="K45">
        <v>155.1</v>
      </c>
    </row>
    <row r="46" spans="1:11" x14ac:dyDescent="0.2">
      <c r="A46">
        <v>45</v>
      </c>
      <c r="B46" t="s">
        <v>680</v>
      </c>
      <c r="C46" t="s">
        <v>114</v>
      </c>
      <c r="D46">
        <v>48</v>
      </c>
      <c r="E46" t="s">
        <v>672</v>
      </c>
      <c r="F46">
        <v>31.95</v>
      </c>
      <c r="G46">
        <v>111.3</v>
      </c>
      <c r="H46">
        <v>143.25</v>
      </c>
      <c r="I46">
        <v>0.52110000000000001</v>
      </c>
      <c r="J46">
        <v>560</v>
      </c>
      <c r="K46">
        <v>274.89999999999998</v>
      </c>
    </row>
    <row r="47" spans="1:11" x14ac:dyDescent="0.2">
      <c r="A47">
        <v>46</v>
      </c>
      <c r="B47" t="s">
        <v>724</v>
      </c>
      <c r="C47" t="s">
        <v>114</v>
      </c>
      <c r="D47">
        <v>49</v>
      </c>
      <c r="E47" t="s">
        <v>672</v>
      </c>
      <c r="F47">
        <v>92.24</v>
      </c>
      <c r="G47">
        <v>23.07</v>
      </c>
      <c r="H47">
        <v>115.31</v>
      </c>
      <c r="I47">
        <v>0.58799999999999997</v>
      </c>
      <c r="J47">
        <v>743</v>
      </c>
      <c r="K47">
        <v>196.1</v>
      </c>
    </row>
    <row r="48" spans="1:11" x14ac:dyDescent="0.2">
      <c r="A48">
        <v>47</v>
      </c>
      <c r="B48" t="s">
        <v>676</v>
      </c>
      <c r="C48" t="s">
        <v>114</v>
      </c>
      <c r="D48">
        <v>50</v>
      </c>
      <c r="E48" t="s">
        <v>672</v>
      </c>
      <c r="F48">
        <v>33.9</v>
      </c>
      <c r="G48">
        <v>7.96</v>
      </c>
      <c r="H48">
        <v>41.86</v>
      </c>
      <c r="I48">
        <v>0.26640000000000003</v>
      </c>
      <c r="J48">
        <v>499</v>
      </c>
      <c r="K48">
        <v>157.1</v>
      </c>
    </row>
    <row r="49" spans="1:11" x14ac:dyDescent="0.2">
      <c r="A49">
        <v>48</v>
      </c>
      <c r="B49" t="s">
        <v>714</v>
      </c>
      <c r="C49" t="s">
        <v>114</v>
      </c>
      <c r="D49">
        <v>51</v>
      </c>
      <c r="E49" t="s">
        <v>672</v>
      </c>
      <c r="F49">
        <v>50.85</v>
      </c>
      <c r="G49">
        <v>92.54</v>
      </c>
      <c r="H49">
        <v>143.38999999999999</v>
      </c>
      <c r="I49">
        <v>0.96430000000000005</v>
      </c>
      <c r="J49">
        <v>320</v>
      </c>
      <c r="K49">
        <v>148.69999999999999</v>
      </c>
    </row>
    <row r="50" spans="1:11" x14ac:dyDescent="0.2">
      <c r="A50">
        <v>49</v>
      </c>
      <c r="B50" t="s">
        <v>674</v>
      </c>
      <c r="C50" t="s">
        <v>114</v>
      </c>
      <c r="D50">
        <v>52</v>
      </c>
      <c r="E50" t="s">
        <v>672</v>
      </c>
      <c r="F50">
        <v>74.81</v>
      </c>
      <c r="G50">
        <v>19.86</v>
      </c>
      <c r="H50">
        <v>94.67</v>
      </c>
      <c r="I50">
        <v>0.65610000000000002</v>
      </c>
      <c r="J50">
        <v>225</v>
      </c>
      <c r="K50">
        <v>144.30000000000001</v>
      </c>
    </row>
    <row r="51" spans="1:11" x14ac:dyDescent="0.2">
      <c r="A51">
        <v>50</v>
      </c>
      <c r="B51" t="s">
        <v>745</v>
      </c>
      <c r="C51" t="s">
        <v>114</v>
      </c>
      <c r="D51">
        <v>53</v>
      </c>
      <c r="E51" t="s">
        <v>672</v>
      </c>
      <c r="F51">
        <v>42.48</v>
      </c>
      <c r="G51">
        <v>50.75</v>
      </c>
      <c r="H51">
        <v>93.24</v>
      </c>
      <c r="I51">
        <v>0.6421</v>
      </c>
      <c r="J51">
        <v>225</v>
      </c>
      <c r="K51">
        <v>145.19999999999999</v>
      </c>
    </row>
    <row r="52" spans="1:11" x14ac:dyDescent="0.2">
      <c r="A52">
        <v>51</v>
      </c>
      <c r="B52" t="s">
        <v>676</v>
      </c>
      <c r="C52" t="s">
        <v>114</v>
      </c>
      <c r="D52">
        <v>54</v>
      </c>
      <c r="E52" t="s">
        <v>672</v>
      </c>
      <c r="F52">
        <v>66.739999999999995</v>
      </c>
      <c r="G52">
        <v>4.32</v>
      </c>
      <c r="H52">
        <v>71.06</v>
      </c>
      <c r="I52">
        <v>0.45240000000000002</v>
      </c>
      <c r="J52">
        <v>479</v>
      </c>
      <c r="K52">
        <v>157.1</v>
      </c>
    </row>
    <row r="53" spans="1:11" x14ac:dyDescent="0.2">
      <c r="A53">
        <v>52</v>
      </c>
      <c r="B53" t="s">
        <v>745</v>
      </c>
      <c r="C53" t="s">
        <v>114</v>
      </c>
      <c r="D53">
        <v>55</v>
      </c>
      <c r="E53" t="s">
        <v>672</v>
      </c>
      <c r="F53">
        <v>23.53</v>
      </c>
      <c r="G53">
        <v>27.96</v>
      </c>
      <c r="H53">
        <v>51.49</v>
      </c>
      <c r="I53">
        <v>0.35460000000000003</v>
      </c>
      <c r="J53">
        <v>377</v>
      </c>
      <c r="K53">
        <v>145.19999999999999</v>
      </c>
    </row>
    <row r="54" spans="1:11" x14ac:dyDescent="0.2">
      <c r="A54">
        <v>53</v>
      </c>
      <c r="B54" t="s">
        <v>707</v>
      </c>
      <c r="C54" t="s">
        <v>114</v>
      </c>
      <c r="D54">
        <v>56</v>
      </c>
      <c r="E54" t="s">
        <v>672</v>
      </c>
      <c r="F54">
        <v>15.31</v>
      </c>
      <c r="G54">
        <v>4.62</v>
      </c>
      <c r="H54">
        <v>19.93</v>
      </c>
      <c r="I54">
        <v>0.1205</v>
      </c>
      <c r="J54">
        <v>552</v>
      </c>
      <c r="K54">
        <v>165.4</v>
      </c>
    </row>
    <row r="55" spans="1:11" x14ac:dyDescent="0.2">
      <c r="A55">
        <v>54</v>
      </c>
      <c r="B55" t="s">
        <v>701</v>
      </c>
      <c r="C55" t="s">
        <v>114</v>
      </c>
      <c r="D55">
        <v>57</v>
      </c>
      <c r="E55" t="s">
        <v>672</v>
      </c>
      <c r="F55">
        <v>11.45</v>
      </c>
      <c r="G55">
        <v>2.33</v>
      </c>
      <c r="H55">
        <v>13.78</v>
      </c>
      <c r="I55">
        <v>9.01E-2</v>
      </c>
      <c r="J55">
        <v>652</v>
      </c>
      <c r="K55">
        <v>152.9</v>
      </c>
    </row>
    <row r="56" spans="1:11" x14ac:dyDescent="0.2">
      <c r="A56">
        <v>55</v>
      </c>
      <c r="B56" t="s">
        <v>703</v>
      </c>
      <c r="C56" t="s">
        <v>114</v>
      </c>
      <c r="D56">
        <v>58</v>
      </c>
      <c r="E56" t="s">
        <v>672</v>
      </c>
      <c r="F56">
        <v>16.78</v>
      </c>
      <c r="G56">
        <v>2.98</v>
      </c>
      <c r="H56">
        <v>19.760000000000002</v>
      </c>
      <c r="I56">
        <v>0.1159</v>
      </c>
      <c r="J56">
        <v>691</v>
      </c>
      <c r="K56">
        <v>170.6</v>
      </c>
    </row>
    <row r="57" spans="1:11" x14ac:dyDescent="0.2">
      <c r="A57">
        <v>56</v>
      </c>
      <c r="B57" t="s">
        <v>676</v>
      </c>
      <c r="C57" t="s">
        <v>114</v>
      </c>
      <c r="D57">
        <v>59</v>
      </c>
      <c r="E57" t="s">
        <v>672</v>
      </c>
      <c r="F57">
        <v>19.84</v>
      </c>
      <c r="G57">
        <v>5.89</v>
      </c>
      <c r="H57">
        <v>25.73</v>
      </c>
      <c r="I57">
        <v>0.1638</v>
      </c>
      <c r="J57">
        <v>607</v>
      </c>
      <c r="K57">
        <v>157.1</v>
      </c>
    </row>
    <row r="58" spans="1:11" x14ac:dyDescent="0.2">
      <c r="A58">
        <v>57</v>
      </c>
      <c r="B58" t="s">
        <v>671</v>
      </c>
      <c r="C58" t="s">
        <v>114</v>
      </c>
      <c r="D58">
        <v>60</v>
      </c>
      <c r="E58" t="s">
        <v>672</v>
      </c>
      <c r="F58">
        <v>9.68</v>
      </c>
      <c r="G58">
        <v>6.97</v>
      </c>
      <c r="H58">
        <v>16.66</v>
      </c>
      <c r="I58">
        <v>0.13739999999999999</v>
      </c>
      <c r="J58">
        <v>306</v>
      </c>
      <c r="K58">
        <v>121.2</v>
      </c>
    </row>
    <row r="59" spans="1:11" x14ac:dyDescent="0.2">
      <c r="A59">
        <v>58</v>
      </c>
      <c r="B59" t="s">
        <v>701</v>
      </c>
      <c r="C59" t="s">
        <v>114</v>
      </c>
      <c r="D59">
        <v>61</v>
      </c>
      <c r="E59" t="s">
        <v>672</v>
      </c>
      <c r="F59">
        <v>17.96</v>
      </c>
      <c r="G59">
        <v>2.77</v>
      </c>
      <c r="H59">
        <v>20.73</v>
      </c>
      <c r="I59">
        <v>0.1356</v>
      </c>
      <c r="J59">
        <v>582</v>
      </c>
      <c r="K59">
        <v>152.9</v>
      </c>
    </row>
    <row r="60" spans="1:11" x14ac:dyDescent="0.2">
      <c r="A60">
        <v>59</v>
      </c>
      <c r="B60" t="s">
        <v>720</v>
      </c>
      <c r="C60" t="s">
        <v>114</v>
      </c>
      <c r="D60">
        <v>62</v>
      </c>
      <c r="E60" t="s">
        <v>672</v>
      </c>
      <c r="F60">
        <v>23.81</v>
      </c>
      <c r="G60">
        <v>59.06</v>
      </c>
      <c r="H60">
        <v>82.87</v>
      </c>
      <c r="I60">
        <v>0.39839999999999998</v>
      </c>
      <c r="J60">
        <v>470</v>
      </c>
      <c r="K60">
        <v>208</v>
      </c>
    </row>
    <row r="61" spans="1:11" x14ac:dyDescent="0.2">
      <c r="A61">
        <v>60</v>
      </c>
      <c r="B61" t="s">
        <v>671</v>
      </c>
      <c r="C61" t="s">
        <v>114</v>
      </c>
      <c r="D61">
        <v>63</v>
      </c>
      <c r="E61" t="s">
        <v>672</v>
      </c>
      <c r="F61">
        <v>31.04</v>
      </c>
      <c r="G61">
        <v>26.66</v>
      </c>
      <c r="H61">
        <v>57.7</v>
      </c>
      <c r="I61">
        <v>0.47610000000000002</v>
      </c>
      <c r="J61">
        <v>176</v>
      </c>
      <c r="K61">
        <v>121.2</v>
      </c>
    </row>
    <row r="62" spans="1:11" x14ac:dyDescent="0.2">
      <c r="A62">
        <v>61</v>
      </c>
      <c r="B62" t="s">
        <v>671</v>
      </c>
      <c r="C62" t="s">
        <v>114</v>
      </c>
      <c r="D62">
        <v>64</v>
      </c>
      <c r="E62" t="s">
        <v>672</v>
      </c>
      <c r="F62">
        <v>11.45</v>
      </c>
      <c r="G62">
        <v>6.61</v>
      </c>
      <c r="H62">
        <v>18.059999999999999</v>
      </c>
      <c r="I62">
        <v>0.14899999999999999</v>
      </c>
      <c r="J62">
        <v>298</v>
      </c>
      <c r="K62">
        <v>121.2</v>
      </c>
    </row>
    <row r="63" spans="1:11" x14ac:dyDescent="0.2">
      <c r="A63">
        <v>62</v>
      </c>
      <c r="B63" t="s">
        <v>745</v>
      </c>
      <c r="C63" t="s">
        <v>114</v>
      </c>
      <c r="D63">
        <v>65</v>
      </c>
      <c r="E63" t="s">
        <v>672</v>
      </c>
      <c r="F63">
        <v>25.5</v>
      </c>
      <c r="G63">
        <v>15.76</v>
      </c>
      <c r="H63">
        <v>41.27</v>
      </c>
      <c r="I63">
        <v>0.28420000000000001</v>
      </c>
      <c r="J63">
        <v>392</v>
      </c>
      <c r="K63">
        <v>145.19999999999999</v>
      </c>
    </row>
    <row r="64" spans="1:11" x14ac:dyDescent="0.2">
      <c r="A64">
        <v>63</v>
      </c>
      <c r="B64" t="s">
        <v>720</v>
      </c>
      <c r="C64" t="s">
        <v>114</v>
      </c>
      <c r="D64">
        <v>66</v>
      </c>
      <c r="E64" t="s">
        <v>672</v>
      </c>
      <c r="F64">
        <v>10.45</v>
      </c>
      <c r="G64">
        <v>35.520000000000003</v>
      </c>
      <c r="H64">
        <v>45.96</v>
      </c>
      <c r="I64">
        <v>0.221</v>
      </c>
      <c r="J64">
        <v>658</v>
      </c>
      <c r="K64">
        <v>208</v>
      </c>
    </row>
    <row r="65" spans="1:11" x14ac:dyDescent="0.2">
      <c r="A65">
        <v>64</v>
      </c>
      <c r="B65" t="s">
        <v>730</v>
      </c>
      <c r="C65" t="s">
        <v>114</v>
      </c>
      <c r="D65">
        <v>67</v>
      </c>
      <c r="E65" t="s">
        <v>672</v>
      </c>
      <c r="F65">
        <v>9.3000000000000007</v>
      </c>
      <c r="G65">
        <v>2.94</v>
      </c>
      <c r="H65">
        <v>12.25</v>
      </c>
      <c r="I65">
        <v>8.4500000000000006E-2</v>
      </c>
      <c r="J65">
        <v>579</v>
      </c>
      <c r="K65">
        <v>144.9</v>
      </c>
    </row>
    <row r="66" spans="1:11" x14ac:dyDescent="0.2">
      <c r="A66">
        <v>65</v>
      </c>
      <c r="B66" t="s">
        <v>676</v>
      </c>
      <c r="C66" t="s">
        <v>114</v>
      </c>
      <c r="D66">
        <v>68</v>
      </c>
      <c r="E66" t="s">
        <v>672</v>
      </c>
      <c r="F66">
        <v>30.44</v>
      </c>
      <c r="G66">
        <v>4.07</v>
      </c>
      <c r="H66">
        <v>34.51</v>
      </c>
      <c r="I66">
        <v>0.21970000000000001</v>
      </c>
      <c r="J66">
        <v>651</v>
      </c>
      <c r="K66">
        <v>157.1</v>
      </c>
    </row>
    <row r="67" spans="1:11" x14ac:dyDescent="0.2">
      <c r="A67">
        <v>66</v>
      </c>
      <c r="B67" t="s">
        <v>745</v>
      </c>
      <c r="C67" t="s">
        <v>114</v>
      </c>
      <c r="D67">
        <v>69</v>
      </c>
      <c r="E67" t="s">
        <v>672</v>
      </c>
      <c r="F67">
        <v>7.08</v>
      </c>
      <c r="G67">
        <v>7.85</v>
      </c>
      <c r="H67">
        <v>14.93</v>
      </c>
      <c r="I67">
        <v>0.1028</v>
      </c>
      <c r="J67">
        <v>575</v>
      </c>
      <c r="K67">
        <v>145.19999999999999</v>
      </c>
    </row>
    <row r="68" spans="1:11" x14ac:dyDescent="0.2">
      <c r="A68">
        <v>67</v>
      </c>
      <c r="B68" t="s">
        <v>730</v>
      </c>
      <c r="C68" t="s">
        <v>114</v>
      </c>
      <c r="D68">
        <v>70</v>
      </c>
      <c r="E68" t="s">
        <v>672</v>
      </c>
      <c r="F68">
        <v>13.86</v>
      </c>
      <c r="G68">
        <v>4.82</v>
      </c>
      <c r="H68">
        <v>18.670000000000002</v>
      </c>
      <c r="I68">
        <v>0.12889999999999999</v>
      </c>
      <c r="J68">
        <v>572</v>
      </c>
      <c r="K68">
        <v>144.9</v>
      </c>
    </row>
    <row r="69" spans="1:11" x14ac:dyDescent="0.2">
      <c r="A69">
        <v>68</v>
      </c>
      <c r="B69" t="s">
        <v>671</v>
      </c>
      <c r="C69" t="s">
        <v>114</v>
      </c>
      <c r="D69">
        <v>71</v>
      </c>
      <c r="E69" t="s">
        <v>672</v>
      </c>
      <c r="F69">
        <v>20.73</v>
      </c>
      <c r="G69">
        <v>12.88</v>
      </c>
      <c r="H69">
        <v>33.61</v>
      </c>
      <c r="I69">
        <v>0.27729999999999999</v>
      </c>
      <c r="J69">
        <v>269</v>
      </c>
      <c r="K69">
        <v>121.2</v>
      </c>
    </row>
    <row r="70" spans="1:11" x14ac:dyDescent="0.2">
      <c r="A70">
        <v>69</v>
      </c>
      <c r="B70" t="s">
        <v>701</v>
      </c>
      <c r="C70" t="s">
        <v>114</v>
      </c>
      <c r="D70">
        <v>72</v>
      </c>
      <c r="E70" t="s">
        <v>672</v>
      </c>
      <c r="F70">
        <v>138.63</v>
      </c>
      <c r="G70">
        <v>25.26</v>
      </c>
      <c r="H70">
        <v>163.89</v>
      </c>
      <c r="I70">
        <v>1.0719000000000001</v>
      </c>
      <c r="J70">
        <v>212</v>
      </c>
      <c r="K70">
        <v>152.9</v>
      </c>
    </row>
    <row r="71" spans="1:11" x14ac:dyDescent="0.2">
      <c r="A71">
        <v>70</v>
      </c>
      <c r="B71" t="s">
        <v>671</v>
      </c>
      <c r="C71" t="s">
        <v>114</v>
      </c>
      <c r="D71">
        <v>73</v>
      </c>
      <c r="E71" t="s">
        <v>672</v>
      </c>
      <c r="F71">
        <v>30.46</v>
      </c>
      <c r="G71">
        <v>14.85</v>
      </c>
      <c r="H71">
        <v>45.31</v>
      </c>
      <c r="I71">
        <v>0.37390000000000001</v>
      </c>
      <c r="J71">
        <v>207</v>
      </c>
      <c r="K71">
        <v>121.2</v>
      </c>
    </row>
    <row r="72" spans="1:11" x14ac:dyDescent="0.2">
      <c r="A72">
        <v>71</v>
      </c>
      <c r="B72" t="s">
        <v>720</v>
      </c>
      <c r="C72" t="s">
        <v>114</v>
      </c>
      <c r="D72">
        <v>74</v>
      </c>
      <c r="E72" t="s">
        <v>672</v>
      </c>
      <c r="F72">
        <v>77.790000000000006</v>
      </c>
      <c r="G72">
        <v>96</v>
      </c>
      <c r="H72">
        <v>173.79</v>
      </c>
      <c r="I72">
        <v>0.83550000000000002</v>
      </c>
      <c r="J72">
        <v>310</v>
      </c>
      <c r="K72">
        <v>208</v>
      </c>
    </row>
    <row r="73" spans="1:11" x14ac:dyDescent="0.2">
      <c r="A73">
        <v>72</v>
      </c>
      <c r="B73" t="s">
        <v>717</v>
      </c>
      <c r="C73" t="s">
        <v>114</v>
      </c>
      <c r="D73">
        <v>75</v>
      </c>
      <c r="E73" t="s">
        <v>672</v>
      </c>
      <c r="F73">
        <v>50.56</v>
      </c>
      <c r="G73">
        <v>91.17</v>
      </c>
      <c r="H73">
        <v>141.72999999999999</v>
      </c>
      <c r="I73">
        <v>0.70369999999999999</v>
      </c>
      <c r="J73">
        <v>415</v>
      </c>
      <c r="K73">
        <v>201.4</v>
      </c>
    </row>
    <row r="74" spans="1:11" x14ac:dyDescent="0.2">
      <c r="A74">
        <v>73</v>
      </c>
      <c r="B74" t="s">
        <v>707</v>
      </c>
      <c r="C74" t="s">
        <v>114</v>
      </c>
      <c r="D74">
        <v>76</v>
      </c>
      <c r="E74" t="s">
        <v>672</v>
      </c>
      <c r="F74">
        <v>14.72</v>
      </c>
      <c r="G74">
        <v>10.88</v>
      </c>
      <c r="H74">
        <v>25.6</v>
      </c>
      <c r="I74">
        <v>0.15479999999999999</v>
      </c>
      <c r="J74">
        <v>540</v>
      </c>
      <c r="K74">
        <v>165.4</v>
      </c>
    </row>
    <row r="75" spans="1:11" x14ac:dyDescent="0.2">
      <c r="A75">
        <v>74</v>
      </c>
      <c r="B75" t="s">
        <v>760</v>
      </c>
      <c r="C75" t="s">
        <v>114</v>
      </c>
      <c r="D75">
        <v>77</v>
      </c>
      <c r="E75" t="s">
        <v>672</v>
      </c>
      <c r="F75">
        <v>66.12</v>
      </c>
      <c r="G75">
        <v>31.37</v>
      </c>
      <c r="H75">
        <v>97.49</v>
      </c>
      <c r="I75">
        <v>0.63890000000000002</v>
      </c>
      <c r="J75">
        <v>329</v>
      </c>
      <c r="K75">
        <v>152.6</v>
      </c>
    </row>
    <row r="76" spans="1:11" x14ac:dyDescent="0.2">
      <c r="A76">
        <v>75</v>
      </c>
      <c r="B76" t="s">
        <v>676</v>
      </c>
      <c r="C76" t="s">
        <v>114</v>
      </c>
      <c r="D76">
        <v>78</v>
      </c>
      <c r="E76" t="s">
        <v>672</v>
      </c>
      <c r="F76">
        <v>21.59</v>
      </c>
      <c r="G76">
        <v>17.559999999999999</v>
      </c>
      <c r="H76">
        <v>39.15</v>
      </c>
      <c r="I76">
        <v>0.2492</v>
      </c>
      <c r="J76">
        <v>533</v>
      </c>
      <c r="K76">
        <v>157.1</v>
      </c>
    </row>
    <row r="77" spans="1:11" x14ac:dyDescent="0.2">
      <c r="A77">
        <v>76</v>
      </c>
      <c r="B77" t="s">
        <v>760</v>
      </c>
      <c r="C77" t="s">
        <v>114</v>
      </c>
      <c r="D77">
        <v>79</v>
      </c>
      <c r="E77" t="s">
        <v>672</v>
      </c>
      <c r="F77">
        <v>45.97</v>
      </c>
      <c r="G77">
        <v>12.43</v>
      </c>
      <c r="H77">
        <v>58.4</v>
      </c>
      <c r="I77">
        <v>0.38269999999999998</v>
      </c>
      <c r="J77">
        <v>372</v>
      </c>
      <c r="K77">
        <v>152.6</v>
      </c>
    </row>
    <row r="78" spans="1:11" x14ac:dyDescent="0.2">
      <c r="A78">
        <v>77</v>
      </c>
      <c r="B78" t="s">
        <v>676</v>
      </c>
      <c r="C78" t="s">
        <v>114</v>
      </c>
      <c r="D78">
        <v>80</v>
      </c>
      <c r="E78" t="s">
        <v>672</v>
      </c>
      <c r="F78">
        <v>25.11</v>
      </c>
      <c r="G78">
        <v>13.35</v>
      </c>
      <c r="H78">
        <v>38.46</v>
      </c>
      <c r="I78">
        <v>0.24479999999999999</v>
      </c>
      <c r="J78">
        <v>448</v>
      </c>
      <c r="K78">
        <v>157.1</v>
      </c>
    </row>
    <row r="79" spans="1:11" x14ac:dyDescent="0.2">
      <c r="A79">
        <v>78</v>
      </c>
      <c r="B79" t="s">
        <v>717</v>
      </c>
      <c r="C79" t="s">
        <v>114</v>
      </c>
      <c r="D79">
        <v>81</v>
      </c>
      <c r="E79" t="s">
        <v>672</v>
      </c>
      <c r="F79">
        <v>16.63</v>
      </c>
      <c r="G79">
        <v>39.380000000000003</v>
      </c>
      <c r="H79">
        <v>56.01</v>
      </c>
      <c r="I79">
        <v>0.27810000000000001</v>
      </c>
      <c r="J79">
        <v>525</v>
      </c>
      <c r="K79">
        <v>201.4</v>
      </c>
    </row>
    <row r="80" spans="1:11" x14ac:dyDescent="0.2">
      <c r="A80">
        <v>79</v>
      </c>
      <c r="B80" t="s">
        <v>707</v>
      </c>
      <c r="C80" t="s">
        <v>114</v>
      </c>
      <c r="D80">
        <v>82</v>
      </c>
      <c r="E80" t="s">
        <v>672</v>
      </c>
      <c r="F80">
        <v>97.64</v>
      </c>
      <c r="G80">
        <v>22.29</v>
      </c>
      <c r="H80">
        <v>119.94</v>
      </c>
      <c r="I80">
        <v>0.72509999999999997</v>
      </c>
      <c r="J80">
        <v>267</v>
      </c>
      <c r="K80">
        <v>165.4</v>
      </c>
    </row>
    <row r="81" spans="1:11" x14ac:dyDescent="0.2">
      <c r="A81">
        <v>80</v>
      </c>
      <c r="B81" t="s">
        <v>701</v>
      </c>
      <c r="C81" t="s">
        <v>114</v>
      </c>
      <c r="D81">
        <v>83</v>
      </c>
      <c r="E81" t="s">
        <v>672</v>
      </c>
      <c r="F81">
        <v>27.54</v>
      </c>
      <c r="G81">
        <v>4.21</v>
      </c>
      <c r="H81">
        <v>31.76</v>
      </c>
      <c r="I81">
        <v>0.2077</v>
      </c>
      <c r="J81">
        <v>483</v>
      </c>
      <c r="K81">
        <v>152.9</v>
      </c>
    </row>
    <row r="82" spans="1:11" x14ac:dyDescent="0.2">
      <c r="A82">
        <v>81</v>
      </c>
      <c r="B82" t="s">
        <v>692</v>
      </c>
      <c r="C82" t="s">
        <v>114</v>
      </c>
      <c r="D82">
        <v>84</v>
      </c>
      <c r="E82" t="s">
        <v>672</v>
      </c>
      <c r="F82">
        <v>10.63</v>
      </c>
      <c r="G82">
        <v>39.799999999999997</v>
      </c>
      <c r="H82">
        <v>50.44</v>
      </c>
      <c r="I82">
        <v>0.32519999999999999</v>
      </c>
      <c r="J82">
        <v>526</v>
      </c>
      <c r="K82">
        <v>155.1</v>
      </c>
    </row>
    <row r="83" spans="1:11" x14ac:dyDescent="0.2">
      <c r="A83">
        <v>82</v>
      </c>
      <c r="B83" t="s">
        <v>703</v>
      </c>
      <c r="C83" t="s">
        <v>114</v>
      </c>
      <c r="D83">
        <v>85</v>
      </c>
      <c r="E83" t="s">
        <v>672</v>
      </c>
      <c r="F83">
        <v>29.85</v>
      </c>
      <c r="G83">
        <v>2.74</v>
      </c>
      <c r="H83">
        <v>32.58</v>
      </c>
      <c r="I83">
        <v>0.191</v>
      </c>
      <c r="J83">
        <v>541</v>
      </c>
      <c r="K83">
        <v>170.6</v>
      </c>
    </row>
    <row r="84" spans="1:11" x14ac:dyDescent="0.2">
      <c r="A84">
        <v>83</v>
      </c>
      <c r="B84" t="s">
        <v>735</v>
      </c>
      <c r="C84" t="s">
        <v>114</v>
      </c>
      <c r="D84">
        <v>86</v>
      </c>
      <c r="E84" t="s">
        <v>672</v>
      </c>
      <c r="F84">
        <v>92.38</v>
      </c>
      <c r="G84">
        <v>4.12</v>
      </c>
      <c r="H84">
        <v>96.5</v>
      </c>
      <c r="I84">
        <v>0.42199999999999999</v>
      </c>
      <c r="J84">
        <v>466</v>
      </c>
      <c r="K84">
        <v>228.7</v>
      </c>
    </row>
    <row r="85" spans="1:11" x14ac:dyDescent="0.2">
      <c r="A85">
        <v>84</v>
      </c>
      <c r="B85" t="s">
        <v>717</v>
      </c>
      <c r="C85" t="s">
        <v>114</v>
      </c>
      <c r="D85">
        <v>87</v>
      </c>
      <c r="E85" t="s">
        <v>672</v>
      </c>
      <c r="F85">
        <v>35.119999999999997</v>
      </c>
      <c r="G85">
        <v>67.36</v>
      </c>
      <c r="H85">
        <v>102.48</v>
      </c>
      <c r="I85">
        <v>0.50880000000000003</v>
      </c>
      <c r="J85">
        <v>550</v>
      </c>
      <c r="K85">
        <v>201.4</v>
      </c>
    </row>
    <row r="86" spans="1:11" x14ac:dyDescent="0.2">
      <c r="A86">
        <v>85</v>
      </c>
      <c r="B86" t="s">
        <v>676</v>
      </c>
      <c r="C86" t="s">
        <v>114</v>
      </c>
      <c r="D86">
        <v>88</v>
      </c>
      <c r="E86" t="s">
        <v>672</v>
      </c>
      <c r="F86">
        <v>12.03</v>
      </c>
      <c r="G86">
        <v>4.2300000000000004</v>
      </c>
      <c r="H86">
        <v>16.27</v>
      </c>
      <c r="I86">
        <v>0.1036</v>
      </c>
      <c r="J86">
        <v>675</v>
      </c>
      <c r="K86">
        <v>157.1</v>
      </c>
    </row>
    <row r="87" spans="1:11" x14ac:dyDescent="0.2">
      <c r="A87">
        <v>86</v>
      </c>
      <c r="B87" t="s">
        <v>687</v>
      </c>
      <c r="C87" t="s">
        <v>114</v>
      </c>
      <c r="D87">
        <v>89</v>
      </c>
      <c r="E87" t="s">
        <v>672</v>
      </c>
      <c r="F87">
        <v>77.680000000000007</v>
      </c>
      <c r="G87">
        <v>42.04</v>
      </c>
      <c r="H87">
        <v>119.72</v>
      </c>
      <c r="I87">
        <v>0.58260000000000001</v>
      </c>
      <c r="J87">
        <v>566</v>
      </c>
      <c r="K87">
        <v>205.5</v>
      </c>
    </row>
    <row r="88" spans="1:11" x14ac:dyDescent="0.2">
      <c r="A88">
        <v>87</v>
      </c>
      <c r="B88" t="s">
        <v>676</v>
      </c>
      <c r="C88" t="s">
        <v>114</v>
      </c>
      <c r="D88">
        <v>90</v>
      </c>
      <c r="E88" t="s">
        <v>672</v>
      </c>
      <c r="F88">
        <v>73.349999999999994</v>
      </c>
      <c r="G88">
        <v>17.23</v>
      </c>
      <c r="H88">
        <v>90.58</v>
      </c>
      <c r="I88">
        <v>0.5766</v>
      </c>
      <c r="J88">
        <v>344</v>
      </c>
      <c r="K88">
        <v>157.1</v>
      </c>
    </row>
    <row r="89" spans="1:11" x14ac:dyDescent="0.2">
      <c r="A89">
        <v>88</v>
      </c>
      <c r="B89" t="s">
        <v>671</v>
      </c>
      <c r="C89" t="s">
        <v>114</v>
      </c>
      <c r="D89">
        <v>91</v>
      </c>
      <c r="E89" t="s">
        <v>672</v>
      </c>
      <c r="F89">
        <v>15.03</v>
      </c>
      <c r="G89">
        <v>25.35</v>
      </c>
      <c r="H89">
        <v>40.380000000000003</v>
      </c>
      <c r="I89">
        <v>0.33310000000000001</v>
      </c>
      <c r="J89">
        <v>188</v>
      </c>
      <c r="K89">
        <v>121.2</v>
      </c>
    </row>
    <row r="90" spans="1:11" x14ac:dyDescent="0.2">
      <c r="A90">
        <v>89</v>
      </c>
      <c r="B90" t="s">
        <v>674</v>
      </c>
      <c r="C90" t="s">
        <v>114</v>
      </c>
      <c r="D90">
        <v>92</v>
      </c>
      <c r="E90" t="s">
        <v>672</v>
      </c>
      <c r="F90">
        <v>43</v>
      </c>
      <c r="G90">
        <v>27.89</v>
      </c>
      <c r="H90">
        <v>70.89</v>
      </c>
      <c r="I90">
        <v>0.49130000000000001</v>
      </c>
      <c r="J90">
        <v>192</v>
      </c>
      <c r="K90">
        <v>144.30000000000001</v>
      </c>
    </row>
    <row r="91" spans="1:11" x14ac:dyDescent="0.2">
      <c r="A91">
        <v>90</v>
      </c>
      <c r="B91" t="s">
        <v>682</v>
      </c>
      <c r="C91" t="s">
        <v>114</v>
      </c>
      <c r="D91">
        <v>93</v>
      </c>
      <c r="E91" t="s">
        <v>672</v>
      </c>
      <c r="F91">
        <v>65.28</v>
      </c>
      <c r="G91">
        <v>60.42</v>
      </c>
      <c r="H91">
        <v>125.7</v>
      </c>
      <c r="I91">
        <v>0.54720000000000002</v>
      </c>
      <c r="J91">
        <v>401</v>
      </c>
      <c r="K91">
        <v>229.7</v>
      </c>
    </row>
    <row r="92" spans="1:11" x14ac:dyDescent="0.2">
      <c r="A92">
        <v>91</v>
      </c>
      <c r="B92" t="s">
        <v>717</v>
      </c>
      <c r="C92" t="s">
        <v>114</v>
      </c>
      <c r="D92">
        <v>94</v>
      </c>
      <c r="E92" t="s">
        <v>672</v>
      </c>
      <c r="F92">
        <v>66.14</v>
      </c>
      <c r="G92">
        <v>89.7</v>
      </c>
      <c r="H92">
        <v>155.83000000000001</v>
      </c>
      <c r="I92">
        <v>0.77380000000000004</v>
      </c>
      <c r="J92">
        <v>371</v>
      </c>
      <c r="K92">
        <v>201.4</v>
      </c>
    </row>
    <row r="93" spans="1:11" x14ac:dyDescent="0.2">
      <c r="A93">
        <v>92</v>
      </c>
      <c r="B93" t="s">
        <v>745</v>
      </c>
      <c r="C93" t="s">
        <v>114</v>
      </c>
      <c r="D93">
        <v>95</v>
      </c>
      <c r="E93" t="s">
        <v>672</v>
      </c>
      <c r="F93">
        <v>11.63</v>
      </c>
      <c r="G93">
        <v>13.6</v>
      </c>
      <c r="H93">
        <v>25.23</v>
      </c>
      <c r="I93">
        <v>0.17380000000000001</v>
      </c>
      <c r="J93">
        <v>429</v>
      </c>
      <c r="K93">
        <v>145.19999999999999</v>
      </c>
    </row>
    <row r="94" spans="1:11" x14ac:dyDescent="0.2">
      <c r="A94">
        <v>93</v>
      </c>
      <c r="B94" t="s">
        <v>682</v>
      </c>
      <c r="C94" t="s">
        <v>114</v>
      </c>
      <c r="D94">
        <v>96</v>
      </c>
      <c r="E94" t="s">
        <v>672</v>
      </c>
      <c r="F94">
        <v>73.19</v>
      </c>
      <c r="G94">
        <v>50.4</v>
      </c>
      <c r="H94">
        <v>123.59</v>
      </c>
      <c r="I94">
        <v>0.53810000000000002</v>
      </c>
      <c r="J94">
        <v>501</v>
      </c>
      <c r="K94">
        <v>229.7</v>
      </c>
    </row>
    <row r="95" spans="1:11" x14ac:dyDescent="0.2">
      <c r="A95">
        <v>94</v>
      </c>
      <c r="B95" t="s">
        <v>745</v>
      </c>
      <c r="C95" t="s">
        <v>114</v>
      </c>
      <c r="D95">
        <v>97</v>
      </c>
      <c r="E95" t="s">
        <v>672</v>
      </c>
      <c r="F95">
        <v>14.32</v>
      </c>
      <c r="G95">
        <v>11.81</v>
      </c>
      <c r="H95">
        <v>26.13</v>
      </c>
      <c r="I95">
        <v>0.18</v>
      </c>
      <c r="J95">
        <v>422</v>
      </c>
      <c r="K95">
        <v>145.19999999999999</v>
      </c>
    </row>
    <row r="96" spans="1:11" x14ac:dyDescent="0.2">
      <c r="A96">
        <v>95</v>
      </c>
      <c r="B96" t="s">
        <v>678</v>
      </c>
      <c r="C96" t="s">
        <v>114</v>
      </c>
      <c r="D96">
        <v>98</v>
      </c>
      <c r="E96" t="s">
        <v>672</v>
      </c>
      <c r="F96">
        <v>19.149999999999999</v>
      </c>
      <c r="G96">
        <v>3.2</v>
      </c>
      <c r="H96">
        <v>22.35</v>
      </c>
      <c r="I96">
        <v>0.1305</v>
      </c>
      <c r="J96">
        <v>744</v>
      </c>
      <c r="K96">
        <v>171.3</v>
      </c>
    </row>
    <row r="97" spans="1:11" x14ac:dyDescent="0.2">
      <c r="A97">
        <v>96</v>
      </c>
      <c r="B97" t="s">
        <v>760</v>
      </c>
      <c r="C97" t="s">
        <v>114</v>
      </c>
      <c r="D97">
        <v>99</v>
      </c>
      <c r="E97" t="s">
        <v>672</v>
      </c>
      <c r="F97">
        <v>8.07</v>
      </c>
      <c r="G97">
        <v>5.85</v>
      </c>
      <c r="H97">
        <v>13.92</v>
      </c>
      <c r="I97">
        <v>9.1200000000000003E-2</v>
      </c>
      <c r="J97">
        <v>556</v>
      </c>
      <c r="K97">
        <v>152.6</v>
      </c>
    </row>
    <row r="98" spans="1:11" x14ac:dyDescent="0.2">
      <c r="A98">
        <v>97</v>
      </c>
      <c r="B98" t="s">
        <v>678</v>
      </c>
      <c r="C98" t="s">
        <v>114</v>
      </c>
      <c r="D98">
        <v>100</v>
      </c>
      <c r="E98" t="s">
        <v>672</v>
      </c>
      <c r="F98">
        <v>15.54</v>
      </c>
      <c r="G98">
        <v>2.42</v>
      </c>
      <c r="H98">
        <v>17.96</v>
      </c>
      <c r="I98">
        <v>0.1048</v>
      </c>
      <c r="J98">
        <v>1025</v>
      </c>
      <c r="K98">
        <v>171.3</v>
      </c>
    </row>
    <row r="99" spans="1:11" x14ac:dyDescent="0.2">
      <c r="A99">
        <v>98</v>
      </c>
      <c r="B99" t="s">
        <v>687</v>
      </c>
      <c r="C99" t="s">
        <v>114</v>
      </c>
      <c r="D99">
        <v>101</v>
      </c>
      <c r="E99" t="s">
        <v>672</v>
      </c>
      <c r="F99">
        <v>33.28</v>
      </c>
      <c r="G99">
        <v>27.04</v>
      </c>
      <c r="H99">
        <v>60.33</v>
      </c>
      <c r="I99">
        <v>0.29360000000000003</v>
      </c>
      <c r="J99">
        <v>875</v>
      </c>
      <c r="K99">
        <v>205.5</v>
      </c>
    </row>
    <row r="100" spans="1:11" x14ac:dyDescent="0.2">
      <c r="A100">
        <v>99</v>
      </c>
      <c r="B100" t="s">
        <v>680</v>
      </c>
      <c r="C100" t="s">
        <v>114</v>
      </c>
      <c r="D100">
        <v>102</v>
      </c>
      <c r="E100" t="s">
        <v>672</v>
      </c>
      <c r="F100">
        <v>15.25</v>
      </c>
      <c r="G100">
        <v>55.25</v>
      </c>
      <c r="H100">
        <v>70.510000000000005</v>
      </c>
      <c r="I100">
        <v>0.25650000000000001</v>
      </c>
      <c r="J100">
        <v>738</v>
      </c>
      <c r="K100">
        <v>274.89999999999998</v>
      </c>
    </row>
    <row r="101" spans="1:11" x14ac:dyDescent="0.2">
      <c r="A101">
        <v>100</v>
      </c>
      <c r="B101" t="s">
        <v>680</v>
      </c>
      <c r="C101" t="s">
        <v>114</v>
      </c>
      <c r="D101">
        <v>103</v>
      </c>
      <c r="E101" t="s">
        <v>672</v>
      </c>
      <c r="F101">
        <v>44.84</v>
      </c>
      <c r="G101">
        <v>89.55</v>
      </c>
      <c r="H101">
        <v>134.38999999999999</v>
      </c>
      <c r="I101">
        <v>0.4889</v>
      </c>
      <c r="J101">
        <v>578</v>
      </c>
      <c r="K101">
        <v>274.89999999999998</v>
      </c>
    </row>
    <row r="102" spans="1:11" x14ac:dyDescent="0.2">
      <c r="A102">
        <v>101</v>
      </c>
      <c r="B102" t="s">
        <v>714</v>
      </c>
      <c r="C102" t="s">
        <v>114</v>
      </c>
      <c r="D102">
        <v>104</v>
      </c>
      <c r="E102" t="s">
        <v>672</v>
      </c>
      <c r="F102">
        <v>36.840000000000003</v>
      </c>
      <c r="G102">
        <v>70.099999999999994</v>
      </c>
      <c r="H102">
        <v>106.94</v>
      </c>
      <c r="I102">
        <v>0.71919999999999995</v>
      </c>
      <c r="J102">
        <v>405</v>
      </c>
      <c r="K102">
        <v>148.69999999999999</v>
      </c>
    </row>
    <row r="103" spans="1:11" x14ac:dyDescent="0.2">
      <c r="A103">
        <v>102</v>
      </c>
      <c r="B103" t="s">
        <v>735</v>
      </c>
      <c r="C103" t="s">
        <v>114</v>
      </c>
      <c r="D103">
        <v>105</v>
      </c>
      <c r="E103" t="s">
        <v>672</v>
      </c>
      <c r="F103">
        <v>125.42</v>
      </c>
      <c r="G103">
        <v>13.95</v>
      </c>
      <c r="H103">
        <v>139.38</v>
      </c>
      <c r="I103">
        <v>0.60940000000000005</v>
      </c>
      <c r="J103">
        <v>409</v>
      </c>
      <c r="K103">
        <v>228.7</v>
      </c>
    </row>
    <row r="104" spans="1:11" x14ac:dyDescent="0.2">
      <c r="A104">
        <v>103</v>
      </c>
      <c r="B104" t="s">
        <v>671</v>
      </c>
      <c r="C104" t="s">
        <v>114</v>
      </c>
      <c r="D104">
        <v>106</v>
      </c>
      <c r="E104" t="s">
        <v>672</v>
      </c>
      <c r="F104">
        <v>36.47</v>
      </c>
      <c r="G104">
        <v>26.2</v>
      </c>
      <c r="H104">
        <v>62.67</v>
      </c>
      <c r="I104">
        <v>0.5171</v>
      </c>
      <c r="J104">
        <v>167</v>
      </c>
      <c r="K104">
        <v>121.2</v>
      </c>
    </row>
    <row r="105" spans="1:11" x14ac:dyDescent="0.2">
      <c r="A105">
        <v>104</v>
      </c>
      <c r="B105" t="s">
        <v>676</v>
      </c>
      <c r="C105" t="s">
        <v>114</v>
      </c>
      <c r="D105">
        <v>107</v>
      </c>
      <c r="E105" t="s">
        <v>672</v>
      </c>
      <c r="F105">
        <v>128.93</v>
      </c>
      <c r="G105">
        <v>11.25</v>
      </c>
      <c r="H105">
        <v>140.19</v>
      </c>
      <c r="I105">
        <v>0.89239999999999997</v>
      </c>
      <c r="J105">
        <v>336</v>
      </c>
      <c r="K105">
        <v>157.1</v>
      </c>
    </row>
    <row r="106" spans="1:11" x14ac:dyDescent="0.2">
      <c r="A106">
        <v>105</v>
      </c>
      <c r="B106" t="s">
        <v>760</v>
      </c>
      <c r="C106" t="s">
        <v>114</v>
      </c>
      <c r="D106">
        <v>108</v>
      </c>
      <c r="E106" t="s">
        <v>672</v>
      </c>
      <c r="F106">
        <v>13.63</v>
      </c>
      <c r="G106">
        <v>11.99</v>
      </c>
      <c r="H106">
        <v>25.62</v>
      </c>
      <c r="I106">
        <v>0.16789999999999999</v>
      </c>
      <c r="J106">
        <v>515</v>
      </c>
      <c r="K106">
        <v>152.6</v>
      </c>
    </row>
    <row r="107" spans="1:11" x14ac:dyDescent="0.2">
      <c r="A107">
        <v>106</v>
      </c>
      <c r="B107" t="s">
        <v>745</v>
      </c>
      <c r="C107" t="s">
        <v>114</v>
      </c>
      <c r="D107">
        <v>109</v>
      </c>
      <c r="E107" t="s">
        <v>672</v>
      </c>
      <c r="F107">
        <v>7.02</v>
      </c>
      <c r="G107">
        <v>5.16</v>
      </c>
      <c r="H107">
        <v>12.18</v>
      </c>
      <c r="I107">
        <v>8.3900000000000002E-2</v>
      </c>
      <c r="J107">
        <v>530</v>
      </c>
      <c r="K107">
        <v>145.19999999999999</v>
      </c>
    </row>
    <row r="108" spans="1:11" x14ac:dyDescent="0.2">
      <c r="A108">
        <v>107</v>
      </c>
      <c r="B108" t="s">
        <v>745</v>
      </c>
      <c r="C108" t="s">
        <v>114</v>
      </c>
      <c r="D108">
        <v>110</v>
      </c>
      <c r="E108" t="s">
        <v>672</v>
      </c>
      <c r="F108">
        <v>11.53</v>
      </c>
      <c r="G108">
        <v>11.07</v>
      </c>
      <c r="H108">
        <v>22.6</v>
      </c>
      <c r="I108">
        <v>0.15559999999999999</v>
      </c>
      <c r="J108">
        <v>479</v>
      </c>
      <c r="K108">
        <v>145.19999999999999</v>
      </c>
    </row>
    <row r="109" spans="1:11" x14ac:dyDescent="0.2">
      <c r="A109">
        <v>108</v>
      </c>
      <c r="B109" t="s">
        <v>678</v>
      </c>
      <c r="C109" t="s">
        <v>114</v>
      </c>
      <c r="D109">
        <v>111</v>
      </c>
      <c r="E109" t="s">
        <v>672</v>
      </c>
      <c r="F109">
        <v>12.78</v>
      </c>
      <c r="G109">
        <v>3.25</v>
      </c>
      <c r="H109">
        <v>16.03</v>
      </c>
      <c r="I109">
        <v>9.3600000000000003E-2</v>
      </c>
      <c r="J109">
        <v>933</v>
      </c>
      <c r="K109">
        <v>171.3</v>
      </c>
    </row>
    <row r="110" spans="1:11" x14ac:dyDescent="0.2">
      <c r="A110">
        <v>109</v>
      </c>
      <c r="B110" t="s">
        <v>717</v>
      </c>
      <c r="C110" t="s">
        <v>114</v>
      </c>
      <c r="D110">
        <v>112</v>
      </c>
      <c r="E110" t="s">
        <v>672</v>
      </c>
      <c r="F110">
        <v>7.72</v>
      </c>
      <c r="G110">
        <v>22.21</v>
      </c>
      <c r="H110">
        <v>29.92</v>
      </c>
      <c r="I110">
        <v>0.14860000000000001</v>
      </c>
      <c r="J110">
        <v>709</v>
      </c>
      <c r="K110">
        <v>201.4</v>
      </c>
    </row>
    <row r="111" spans="1:11" x14ac:dyDescent="0.2">
      <c r="A111">
        <v>110</v>
      </c>
      <c r="B111" t="s">
        <v>745</v>
      </c>
      <c r="C111" t="s">
        <v>114</v>
      </c>
      <c r="D111">
        <v>113</v>
      </c>
      <c r="E111" t="s">
        <v>672</v>
      </c>
      <c r="F111">
        <v>6.95</v>
      </c>
      <c r="G111">
        <v>6.79</v>
      </c>
      <c r="H111">
        <v>13.73</v>
      </c>
      <c r="I111">
        <v>9.4600000000000004E-2</v>
      </c>
      <c r="J111">
        <v>532</v>
      </c>
      <c r="K111">
        <v>145.19999999999999</v>
      </c>
    </row>
    <row r="112" spans="1:11" x14ac:dyDescent="0.2">
      <c r="A112">
        <v>111</v>
      </c>
      <c r="B112" t="s">
        <v>674</v>
      </c>
      <c r="C112" t="s">
        <v>114</v>
      </c>
      <c r="D112">
        <v>114</v>
      </c>
      <c r="E112" t="s">
        <v>672</v>
      </c>
      <c r="F112">
        <v>12.49</v>
      </c>
      <c r="G112">
        <v>10.88</v>
      </c>
      <c r="H112">
        <v>23.37</v>
      </c>
      <c r="I112">
        <v>0.16189999999999999</v>
      </c>
      <c r="J112">
        <v>308</v>
      </c>
      <c r="K112">
        <v>144.30000000000001</v>
      </c>
    </row>
    <row r="113" spans="1:11" x14ac:dyDescent="0.2">
      <c r="A113">
        <v>112</v>
      </c>
      <c r="B113" t="s">
        <v>674</v>
      </c>
      <c r="C113" t="s">
        <v>114</v>
      </c>
      <c r="D113">
        <v>115</v>
      </c>
      <c r="E113" t="s">
        <v>672</v>
      </c>
      <c r="F113">
        <v>15.39</v>
      </c>
      <c r="G113">
        <v>11.61</v>
      </c>
      <c r="H113">
        <v>27.01</v>
      </c>
      <c r="I113">
        <v>0.18720000000000001</v>
      </c>
      <c r="J113">
        <v>287</v>
      </c>
      <c r="K113">
        <v>144.30000000000001</v>
      </c>
    </row>
    <row r="114" spans="1:11" x14ac:dyDescent="0.2">
      <c r="A114">
        <v>113</v>
      </c>
      <c r="B114" t="s">
        <v>687</v>
      </c>
      <c r="C114" t="s">
        <v>114</v>
      </c>
      <c r="D114">
        <v>116</v>
      </c>
      <c r="E114" t="s">
        <v>672</v>
      </c>
      <c r="F114">
        <v>21.55</v>
      </c>
      <c r="G114">
        <v>8.5</v>
      </c>
      <c r="H114">
        <v>30.05</v>
      </c>
      <c r="I114">
        <v>0.1462</v>
      </c>
      <c r="J114">
        <v>741</v>
      </c>
      <c r="K114">
        <v>205.5</v>
      </c>
    </row>
    <row r="115" spans="1:11" x14ac:dyDescent="0.2">
      <c r="A115">
        <v>114</v>
      </c>
      <c r="B115" t="s">
        <v>707</v>
      </c>
      <c r="C115" t="s">
        <v>114</v>
      </c>
      <c r="D115">
        <v>117</v>
      </c>
      <c r="E115" t="s">
        <v>672</v>
      </c>
      <c r="F115">
        <v>83.23</v>
      </c>
      <c r="G115">
        <v>12.27</v>
      </c>
      <c r="H115">
        <v>95.5</v>
      </c>
      <c r="I115">
        <v>0.57740000000000002</v>
      </c>
      <c r="J115">
        <v>315</v>
      </c>
      <c r="K115">
        <v>165.4</v>
      </c>
    </row>
    <row r="116" spans="1:11" x14ac:dyDescent="0.2">
      <c r="A116">
        <v>115</v>
      </c>
      <c r="B116" t="s">
        <v>671</v>
      </c>
      <c r="C116" t="s">
        <v>114</v>
      </c>
      <c r="D116">
        <v>118</v>
      </c>
      <c r="E116" t="s">
        <v>672</v>
      </c>
      <c r="F116">
        <v>18.28</v>
      </c>
      <c r="G116">
        <v>8.6300000000000008</v>
      </c>
      <c r="H116">
        <v>26.91</v>
      </c>
      <c r="I116">
        <v>0.222</v>
      </c>
      <c r="J116">
        <v>264</v>
      </c>
      <c r="K116">
        <v>121.2</v>
      </c>
    </row>
    <row r="117" spans="1:11" x14ac:dyDescent="0.2">
      <c r="A117">
        <v>116</v>
      </c>
      <c r="B117" t="s">
        <v>724</v>
      </c>
      <c r="C117" t="s">
        <v>114</v>
      </c>
      <c r="D117">
        <v>119</v>
      </c>
      <c r="E117" t="s">
        <v>672</v>
      </c>
      <c r="F117">
        <v>34.130000000000003</v>
      </c>
      <c r="G117">
        <v>6.18</v>
      </c>
      <c r="H117">
        <v>40.299999999999997</v>
      </c>
      <c r="I117">
        <v>0.20549999999999999</v>
      </c>
      <c r="J117">
        <v>1071</v>
      </c>
      <c r="K117">
        <v>196.1</v>
      </c>
    </row>
    <row r="118" spans="1:11" x14ac:dyDescent="0.2">
      <c r="A118">
        <v>117</v>
      </c>
      <c r="B118" t="s">
        <v>678</v>
      </c>
      <c r="C118" t="s">
        <v>114</v>
      </c>
      <c r="D118">
        <v>120</v>
      </c>
      <c r="E118" t="s">
        <v>672</v>
      </c>
      <c r="F118">
        <v>36.29</v>
      </c>
      <c r="G118">
        <v>2.72</v>
      </c>
      <c r="H118">
        <v>39.01</v>
      </c>
      <c r="I118">
        <v>0.22770000000000001</v>
      </c>
      <c r="J118">
        <v>808</v>
      </c>
      <c r="K118">
        <v>171.3</v>
      </c>
    </row>
    <row r="119" spans="1:11" x14ac:dyDescent="0.2">
      <c r="A119">
        <v>118</v>
      </c>
      <c r="B119" t="s">
        <v>676</v>
      </c>
      <c r="C119" t="s">
        <v>114</v>
      </c>
      <c r="D119">
        <v>121</v>
      </c>
      <c r="E119" t="s">
        <v>672</v>
      </c>
      <c r="F119">
        <v>16.55</v>
      </c>
      <c r="G119">
        <v>3.53</v>
      </c>
      <c r="H119">
        <v>20.079999999999998</v>
      </c>
      <c r="I119">
        <v>0.1278</v>
      </c>
      <c r="J119">
        <v>666</v>
      </c>
      <c r="K119">
        <v>157.1</v>
      </c>
    </row>
    <row r="120" spans="1:11" x14ac:dyDescent="0.2">
      <c r="A120">
        <v>119</v>
      </c>
      <c r="B120" t="s">
        <v>730</v>
      </c>
      <c r="C120" t="s">
        <v>114</v>
      </c>
      <c r="D120">
        <v>122</v>
      </c>
      <c r="E120" t="s">
        <v>672</v>
      </c>
      <c r="F120">
        <v>7.84</v>
      </c>
      <c r="G120">
        <v>3.16</v>
      </c>
      <c r="H120">
        <v>11</v>
      </c>
      <c r="I120">
        <v>7.5899999999999995E-2</v>
      </c>
      <c r="J120">
        <v>597</v>
      </c>
      <c r="K120">
        <v>144.9</v>
      </c>
    </row>
    <row r="121" spans="1:11" x14ac:dyDescent="0.2">
      <c r="A121">
        <v>120</v>
      </c>
      <c r="B121" t="s">
        <v>760</v>
      </c>
      <c r="C121" t="s">
        <v>114</v>
      </c>
      <c r="D121">
        <v>123</v>
      </c>
      <c r="E121" t="s">
        <v>672</v>
      </c>
      <c r="F121">
        <v>14.97</v>
      </c>
      <c r="G121">
        <v>8.48</v>
      </c>
      <c r="H121">
        <v>23.45</v>
      </c>
      <c r="I121">
        <v>0.1537</v>
      </c>
      <c r="J121">
        <v>578</v>
      </c>
      <c r="K121">
        <v>152.6</v>
      </c>
    </row>
    <row r="122" spans="1:11" x14ac:dyDescent="0.2">
      <c r="A122">
        <v>121</v>
      </c>
      <c r="B122" t="s">
        <v>701</v>
      </c>
      <c r="C122" t="s">
        <v>114</v>
      </c>
      <c r="D122">
        <v>124</v>
      </c>
      <c r="E122" t="s">
        <v>672</v>
      </c>
      <c r="F122">
        <v>35.090000000000003</v>
      </c>
      <c r="G122">
        <v>8.67</v>
      </c>
      <c r="H122">
        <v>43.76</v>
      </c>
      <c r="I122">
        <v>0.28620000000000001</v>
      </c>
      <c r="J122">
        <v>518</v>
      </c>
      <c r="K122">
        <v>152.9</v>
      </c>
    </row>
    <row r="123" spans="1:11" x14ac:dyDescent="0.2">
      <c r="A123">
        <v>122</v>
      </c>
      <c r="B123" t="s">
        <v>707</v>
      </c>
      <c r="C123" t="s">
        <v>114</v>
      </c>
      <c r="D123">
        <v>125</v>
      </c>
      <c r="E123" t="s">
        <v>672</v>
      </c>
      <c r="F123">
        <v>48.74</v>
      </c>
      <c r="G123">
        <v>13.53</v>
      </c>
      <c r="H123">
        <v>62.27</v>
      </c>
      <c r="I123">
        <v>0.3765</v>
      </c>
      <c r="J123">
        <v>391</v>
      </c>
      <c r="K123">
        <v>165.4</v>
      </c>
    </row>
    <row r="124" spans="1:11" x14ac:dyDescent="0.2">
      <c r="A124">
        <v>123</v>
      </c>
      <c r="B124" t="s">
        <v>717</v>
      </c>
      <c r="C124" t="s">
        <v>114</v>
      </c>
      <c r="D124">
        <v>126</v>
      </c>
      <c r="E124" t="s">
        <v>672</v>
      </c>
      <c r="F124">
        <v>33.96</v>
      </c>
      <c r="G124">
        <v>56.1</v>
      </c>
      <c r="H124">
        <v>90.06</v>
      </c>
      <c r="I124">
        <v>0.44719999999999999</v>
      </c>
      <c r="J124">
        <v>407</v>
      </c>
      <c r="K124">
        <v>201.4</v>
      </c>
    </row>
    <row r="125" spans="1:11" x14ac:dyDescent="0.2">
      <c r="A125">
        <v>124</v>
      </c>
      <c r="B125" t="s">
        <v>674</v>
      </c>
      <c r="C125" t="s">
        <v>114</v>
      </c>
      <c r="D125">
        <v>127</v>
      </c>
      <c r="E125" t="s">
        <v>672</v>
      </c>
      <c r="F125">
        <v>40.26</v>
      </c>
      <c r="G125">
        <v>9.89</v>
      </c>
      <c r="H125">
        <v>50.15</v>
      </c>
      <c r="I125">
        <v>0.34760000000000002</v>
      </c>
      <c r="J125">
        <v>256</v>
      </c>
      <c r="K125">
        <v>144.30000000000001</v>
      </c>
    </row>
    <row r="126" spans="1:11" x14ac:dyDescent="0.2">
      <c r="A126">
        <v>125</v>
      </c>
      <c r="B126" t="s">
        <v>714</v>
      </c>
      <c r="C126" t="s">
        <v>114</v>
      </c>
      <c r="D126">
        <v>128</v>
      </c>
      <c r="E126" t="s">
        <v>672</v>
      </c>
      <c r="F126">
        <v>17.510000000000002</v>
      </c>
      <c r="G126">
        <v>37.97</v>
      </c>
      <c r="H126">
        <v>55.48</v>
      </c>
      <c r="I126">
        <v>0.37309999999999999</v>
      </c>
      <c r="J126">
        <v>385</v>
      </c>
      <c r="K126">
        <v>148.69999999999999</v>
      </c>
    </row>
    <row r="127" spans="1:11" x14ac:dyDescent="0.2">
      <c r="A127">
        <v>126</v>
      </c>
      <c r="B127" t="s">
        <v>720</v>
      </c>
      <c r="C127" t="s">
        <v>114</v>
      </c>
      <c r="D127">
        <v>129</v>
      </c>
      <c r="E127" t="s">
        <v>672</v>
      </c>
      <c r="F127">
        <v>12.33</v>
      </c>
      <c r="G127">
        <v>33.21</v>
      </c>
      <c r="H127">
        <v>45.54</v>
      </c>
      <c r="I127">
        <v>0.21890000000000001</v>
      </c>
      <c r="J127">
        <v>476</v>
      </c>
      <c r="K127">
        <v>208</v>
      </c>
    </row>
    <row r="128" spans="1:11" x14ac:dyDescent="0.2">
      <c r="A128">
        <v>127</v>
      </c>
      <c r="B128" t="s">
        <v>707</v>
      </c>
      <c r="C128" t="s">
        <v>114</v>
      </c>
      <c r="D128">
        <v>130</v>
      </c>
      <c r="E128" t="s">
        <v>672</v>
      </c>
      <c r="F128">
        <v>59.51</v>
      </c>
      <c r="G128">
        <v>5.54</v>
      </c>
      <c r="H128">
        <v>65.05</v>
      </c>
      <c r="I128">
        <v>0.39329999999999998</v>
      </c>
      <c r="J128">
        <v>391</v>
      </c>
      <c r="K128">
        <v>165.4</v>
      </c>
    </row>
    <row r="129" spans="1:11" x14ac:dyDescent="0.2">
      <c r="A129">
        <v>128</v>
      </c>
      <c r="B129" t="s">
        <v>701</v>
      </c>
      <c r="C129" t="s">
        <v>114</v>
      </c>
      <c r="D129">
        <v>131</v>
      </c>
      <c r="E129" t="s">
        <v>672</v>
      </c>
      <c r="F129">
        <v>16.68</v>
      </c>
      <c r="G129">
        <v>8.18</v>
      </c>
      <c r="H129">
        <v>24.86</v>
      </c>
      <c r="I129">
        <v>0.16259999999999999</v>
      </c>
      <c r="J129">
        <v>435</v>
      </c>
      <c r="K129">
        <v>152.9</v>
      </c>
    </row>
    <row r="130" spans="1:11" x14ac:dyDescent="0.2">
      <c r="A130">
        <v>129</v>
      </c>
      <c r="B130" t="s">
        <v>680</v>
      </c>
      <c r="C130" t="s">
        <v>114</v>
      </c>
      <c r="D130">
        <v>132</v>
      </c>
      <c r="E130" t="s">
        <v>672</v>
      </c>
      <c r="F130">
        <v>31.12</v>
      </c>
      <c r="G130">
        <v>53.21</v>
      </c>
      <c r="H130">
        <v>84.33</v>
      </c>
      <c r="I130">
        <v>0.30680000000000002</v>
      </c>
      <c r="J130">
        <v>523</v>
      </c>
      <c r="K130">
        <v>274.89999999999998</v>
      </c>
    </row>
    <row r="131" spans="1:11" x14ac:dyDescent="0.2">
      <c r="A131">
        <v>130</v>
      </c>
      <c r="B131" t="s">
        <v>676</v>
      </c>
      <c r="C131" t="s">
        <v>114</v>
      </c>
      <c r="D131">
        <v>133</v>
      </c>
      <c r="E131" t="s">
        <v>672</v>
      </c>
      <c r="F131">
        <v>14.01</v>
      </c>
      <c r="G131">
        <v>11.18</v>
      </c>
      <c r="H131">
        <v>25.19</v>
      </c>
      <c r="I131">
        <v>0.1603</v>
      </c>
      <c r="J131">
        <v>486</v>
      </c>
      <c r="K131">
        <v>157.1</v>
      </c>
    </row>
    <row r="132" spans="1:11" x14ac:dyDescent="0.2">
      <c r="A132">
        <v>131</v>
      </c>
      <c r="B132" t="s">
        <v>760</v>
      </c>
      <c r="C132" t="s">
        <v>114</v>
      </c>
      <c r="D132">
        <v>134</v>
      </c>
      <c r="E132" t="s">
        <v>672</v>
      </c>
      <c r="F132">
        <v>16.940000000000001</v>
      </c>
      <c r="G132">
        <v>11.35</v>
      </c>
      <c r="H132">
        <v>28.3</v>
      </c>
      <c r="I132">
        <v>0.18540000000000001</v>
      </c>
      <c r="J132">
        <v>467</v>
      </c>
      <c r="K132">
        <v>152.6</v>
      </c>
    </row>
    <row r="133" spans="1:11" x14ac:dyDescent="0.2">
      <c r="A133">
        <v>132</v>
      </c>
      <c r="B133" t="s">
        <v>720</v>
      </c>
      <c r="C133" t="s">
        <v>114</v>
      </c>
      <c r="D133">
        <v>135</v>
      </c>
      <c r="E133" t="s">
        <v>672</v>
      </c>
      <c r="F133">
        <v>18.329999999999998</v>
      </c>
      <c r="G133">
        <v>60.14</v>
      </c>
      <c r="H133">
        <v>78.47</v>
      </c>
      <c r="I133">
        <v>0.37719999999999998</v>
      </c>
      <c r="J133">
        <v>394</v>
      </c>
      <c r="K133">
        <v>208</v>
      </c>
    </row>
    <row r="134" spans="1:11" x14ac:dyDescent="0.2">
      <c r="A134">
        <v>133</v>
      </c>
      <c r="B134" t="s">
        <v>676</v>
      </c>
      <c r="C134" t="s">
        <v>114</v>
      </c>
      <c r="D134">
        <v>136</v>
      </c>
      <c r="E134" t="s">
        <v>672</v>
      </c>
      <c r="F134">
        <v>69.86</v>
      </c>
      <c r="G134">
        <v>7.64</v>
      </c>
      <c r="H134">
        <v>77.5</v>
      </c>
      <c r="I134">
        <v>0.49330000000000002</v>
      </c>
      <c r="J134">
        <v>440</v>
      </c>
      <c r="K134">
        <v>157.1</v>
      </c>
    </row>
    <row r="135" spans="1:11" x14ac:dyDescent="0.2">
      <c r="A135">
        <v>134</v>
      </c>
      <c r="B135" t="s">
        <v>707</v>
      </c>
      <c r="C135" t="s">
        <v>114</v>
      </c>
      <c r="D135">
        <v>137</v>
      </c>
      <c r="E135" t="s">
        <v>672</v>
      </c>
      <c r="F135">
        <v>77.27</v>
      </c>
      <c r="G135">
        <v>26.27</v>
      </c>
      <c r="H135">
        <v>103.55</v>
      </c>
      <c r="I135">
        <v>0.626</v>
      </c>
      <c r="J135">
        <v>319</v>
      </c>
      <c r="K135">
        <v>165.4</v>
      </c>
    </row>
    <row r="136" spans="1:11" x14ac:dyDescent="0.2">
      <c r="A136">
        <v>135</v>
      </c>
      <c r="B136" t="s">
        <v>717</v>
      </c>
      <c r="C136" t="s">
        <v>114</v>
      </c>
      <c r="D136">
        <v>138</v>
      </c>
      <c r="E136" t="s">
        <v>672</v>
      </c>
      <c r="F136">
        <v>46.25</v>
      </c>
      <c r="G136">
        <v>87.17</v>
      </c>
      <c r="H136">
        <v>133.41999999999999</v>
      </c>
      <c r="I136">
        <v>0.66249999999999998</v>
      </c>
      <c r="J136">
        <v>347</v>
      </c>
      <c r="K136">
        <v>201.4</v>
      </c>
    </row>
    <row r="137" spans="1:11" x14ac:dyDescent="0.2">
      <c r="A137">
        <v>136</v>
      </c>
      <c r="B137" t="s">
        <v>692</v>
      </c>
      <c r="C137" t="s">
        <v>114</v>
      </c>
      <c r="D137">
        <v>139</v>
      </c>
      <c r="E137" t="s">
        <v>672</v>
      </c>
      <c r="F137">
        <v>53.27</v>
      </c>
      <c r="G137">
        <v>117.18</v>
      </c>
      <c r="H137">
        <v>170.45</v>
      </c>
      <c r="I137">
        <v>1.099</v>
      </c>
      <c r="J137">
        <v>259</v>
      </c>
      <c r="K137">
        <v>155.1</v>
      </c>
    </row>
    <row r="138" spans="1:11" x14ac:dyDescent="0.2">
      <c r="A138">
        <v>137</v>
      </c>
      <c r="B138" t="s">
        <v>671</v>
      </c>
      <c r="C138" t="s">
        <v>114</v>
      </c>
      <c r="D138">
        <v>140</v>
      </c>
      <c r="E138" t="s">
        <v>672</v>
      </c>
      <c r="F138">
        <v>32.44</v>
      </c>
      <c r="G138">
        <v>19.760000000000002</v>
      </c>
      <c r="H138">
        <v>52.2</v>
      </c>
      <c r="I138">
        <v>0.43070000000000003</v>
      </c>
      <c r="J138">
        <v>186</v>
      </c>
      <c r="K138">
        <v>121.2</v>
      </c>
    </row>
    <row r="139" spans="1:11" x14ac:dyDescent="0.2">
      <c r="A139">
        <v>138</v>
      </c>
      <c r="B139" t="s">
        <v>671</v>
      </c>
      <c r="C139" t="s">
        <v>114</v>
      </c>
      <c r="D139">
        <v>141</v>
      </c>
      <c r="E139" t="s">
        <v>672</v>
      </c>
      <c r="F139">
        <v>41.88</v>
      </c>
      <c r="G139">
        <v>29.38</v>
      </c>
      <c r="H139">
        <v>71.260000000000005</v>
      </c>
      <c r="I139">
        <v>0.58789999999999998</v>
      </c>
      <c r="J139">
        <v>175</v>
      </c>
      <c r="K139">
        <v>121.2</v>
      </c>
    </row>
    <row r="140" spans="1:11" x14ac:dyDescent="0.2">
      <c r="A140">
        <v>139</v>
      </c>
      <c r="B140" t="s">
        <v>724</v>
      </c>
      <c r="C140" t="s">
        <v>114</v>
      </c>
      <c r="D140">
        <v>142</v>
      </c>
      <c r="E140" t="s">
        <v>672</v>
      </c>
      <c r="F140">
        <v>201.63</v>
      </c>
      <c r="G140">
        <v>31.53</v>
      </c>
      <c r="H140">
        <v>233.16</v>
      </c>
      <c r="I140">
        <v>1.1890000000000001</v>
      </c>
      <c r="J140">
        <v>420</v>
      </c>
      <c r="K140">
        <v>196.1</v>
      </c>
    </row>
    <row r="141" spans="1:11" x14ac:dyDescent="0.2">
      <c r="A141">
        <v>140</v>
      </c>
      <c r="B141" t="s">
        <v>692</v>
      </c>
      <c r="C141" t="s">
        <v>114</v>
      </c>
      <c r="D141">
        <v>143</v>
      </c>
      <c r="E141" t="s">
        <v>672</v>
      </c>
      <c r="F141">
        <v>22.29</v>
      </c>
      <c r="G141">
        <v>68.14</v>
      </c>
      <c r="H141">
        <v>90.43</v>
      </c>
      <c r="I141">
        <v>0.58309999999999995</v>
      </c>
      <c r="J141">
        <v>306</v>
      </c>
      <c r="K141">
        <v>155.1</v>
      </c>
    </row>
    <row r="142" spans="1:11" x14ac:dyDescent="0.2">
      <c r="A142">
        <v>141</v>
      </c>
      <c r="B142" t="s">
        <v>674</v>
      </c>
      <c r="C142" t="s">
        <v>114</v>
      </c>
      <c r="D142">
        <v>144</v>
      </c>
      <c r="E142" t="s">
        <v>672</v>
      </c>
      <c r="F142">
        <v>51.35</v>
      </c>
      <c r="G142">
        <v>13.79</v>
      </c>
      <c r="H142">
        <v>65.14</v>
      </c>
      <c r="I142">
        <v>0.45140000000000002</v>
      </c>
      <c r="J142">
        <v>241</v>
      </c>
      <c r="K142">
        <v>144.30000000000001</v>
      </c>
    </row>
    <row r="143" spans="1:11" x14ac:dyDescent="0.2">
      <c r="A143">
        <v>142</v>
      </c>
      <c r="B143" t="s">
        <v>707</v>
      </c>
      <c r="C143" t="s">
        <v>114</v>
      </c>
      <c r="D143">
        <v>145</v>
      </c>
      <c r="E143" t="s">
        <v>672</v>
      </c>
      <c r="F143">
        <v>47.28</v>
      </c>
      <c r="G143">
        <v>11.46</v>
      </c>
      <c r="H143">
        <v>58.74</v>
      </c>
      <c r="I143">
        <v>0.35510000000000003</v>
      </c>
      <c r="J143">
        <v>365</v>
      </c>
      <c r="K143">
        <v>165.4</v>
      </c>
    </row>
    <row r="144" spans="1:11" x14ac:dyDescent="0.2">
      <c r="A144">
        <v>143</v>
      </c>
      <c r="B144" t="s">
        <v>703</v>
      </c>
      <c r="C144" t="s">
        <v>114</v>
      </c>
      <c r="D144">
        <v>146</v>
      </c>
      <c r="E144" t="s">
        <v>672</v>
      </c>
      <c r="F144">
        <v>21.43</v>
      </c>
      <c r="G144">
        <v>2.87</v>
      </c>
      <c r="H144">
        <v>24.3</v>
      </c>
      <c r="I144">
        <v>0.1424</v>
      </c>
      <c r="J144">
        <v>521</v>
      </c>
      <c r="K144">
        <v>170.6</v>
      </c>
    </row>
    <row r="145" spans="1:11" x14ac:dyDescent="0.2">
      <c r="A145">
        <v>144</v>
      </c>
      <c r="B145" t="s">
        <v>760</v>
      </c>
      <c r="C145" t="s">
        <v>114</v>
      </c>
      <c r="D145">
        <v>147</v>
      </c>
      <c r="E145" t="s">
        <v>672</v>
      </c>
      <c r="F145">
        <v>18.739999999999998</v>
      </c>
      <c r="G145">
        <v>21.31</v>
      </c>
      <c r="H145">
        <v>40.049999999999997</v>
      </c>
      <c r="I145">
        <v>0.26240000000000002</v>
      </c>
      <c r="J145">
        <v>425</v>
      </c>
      <c r="K145">
        <v>152.6</v>
      </c>
    </row>
    <row r="146" spans="1:11" x14ac:dyDescent="0.2">
      <c r="A146">
        <v>145</v>
      </c>
      <c r="B146" t="s">
        <v>714</v>
      </c>
      <c r="C146" t="s">
        <v>114</v>
      </c>
      <c r="D146">
        <v>148</v>
      </c>
      <c r="E146" t="s">
        <v>672</v>
      </c>
      <c r="F146">
        <v>14.21</v>
      </c>
      <c r="G146">
        <v>41.43</v>
      </c>
      <c r="H146">
        <v>55.64</v>
      </c>
      <c r="I146">
        <v>0.37419999999999998</v>
      </c>
      <c r="J146">
        <v>437</v>
      </c>
      <c r="K146">
        <v>148.69999999999999</v>
      </c>
    </row>
    <row r="147" spans="1:11" x14ac:dyDescent="0.2">
      <c r="A147">
        <v>146</v>
      </c>
      <c r="B147" t="s">
        <v>678</v>
      </c>
      <c r="C147" t="s">
        <v>114</v>
      </c>
      <c r="D147">
        <v>149</v>
      </c>
      <c r="E147" t="s">
        <v>672</v>
      </c>
      <c r="F147">
        <v>11.7</v>
      </c>
      <c r="G147">
        <v>2.58</v>
      </c>
      <c r="H147">
        <v>14.29</v>
      </c>
      <c r="I147">
        <v>8.3400000000000002E-2</v>
      </c>
      <c r="J147">
        <v>847</v>
      </c>
      <c r="K147">
        <v>171.3</v>
      </c>
    </row>
    <row r="148" spans="1:11" x14ac:dyDescent="0.2">
      <c r="A148">
        <v>147</v>
      </c>
      <c r="B148" t="s">
        <v>687</v>
      </c>
      <c r="C148" t="s">
        <v>114</v>
      </c>
      <c r="D148">
        <v>150</v>
      </c>
      <c r="E148" t="s">
        <v>672</v>
      </c>
      <c r="F148">
        <v>43.02</v>
      </c>
      <c r="G148">
        <v>31.5</v>
      </c>
      <c r="H148">
        <v>74.510000000000005</v>
      </c>
      <c r="I148">
        <v>0.36259999999999998</v>
      </c>
      <c r="J148">
        <v>653</v>
      </c>
      <c r="K148">
        <v>205.5</v>
      </c>
    </row>
    <row r="149" spans="1:11" x14ac:dyDescent="0.2">
      <c r="A149">
        <v>148</v>
      </c>
      <c r="B149" t="s">
        <v>678</v>
      </c>
      <c r="C149" t="s">
        <v>114</v>
      </c>
      <c r="D149">
        <v>151</v>
      </c>
      <c r="E149" t="s">
        <v>672</v>
      </c>
      <c r="F149">
        <v>32.46</v>
      </c>
      <c r="G149">
        <v>23.93</v>
      </c>
      <c r="H149">
        <v>56.38</v>
      </c>
      <c r="I149">
        <v>0.32919999999999999</v>
      </c>
      <c r="J149">
        <v>614</v>
      </c>
      <c r="K149">
        <v>171.3</v>
      </c>
    </row>
    <row r="150" spans="1:11" x14ac:dyDescent="0.2">
      <c r="A150">
        <v>149</v>
      </c>
      <c r="B150" t="s">
        <v>720</v>
      </c>
      <c r="C150" t="s">
        <v>114</v>
      </c>
      <c r="D150">
        <v>152</v>
      </c>
      <c r="E150" t="s">
        <v>672</v>
      </c>
      <c r="F150">
        <v>29.58</v>
      </c>
      <c r="G150">
        <v>71.08</v>
      </c>
      <c r="H150">
        <v>100.66</v>
      </c>
      <c r="I150">
        <v>0.4839</v>
      </c>
      <c r="J150">
        <v>437</v>
      </c>
      <c r="K150">
        <v>208</v>
      </c>
    </row>
    <row r="151" spans="1:11" x14ac:dyDescent="0.2">
      <c r="A151">
        <v>150</v>
      </c>
      <c r="B151" t="s">
        <v>720</v>
      </c>
      <c r="C151" t="s">
        <v>114</v>
      </c>
      <c r="D151">
        <v>153</v>
      </c>
      <c r="E151" t="s">
        <v>672</v>
      </c>
      <c r="F151">
        <v>42.15</v>
      </c>
      <c r="G151">
        <v>73.94</v>
      </c>
      <c r="H151">
        <v>116.1</v>
      </c>
      <c r="I151">
        <v>0.55820000000000003</v>
      </c>
      <c r="J151">
        <v>363</v>
      </c>
      <c r="K151">
        <v>208</v>
      </c>
    </row>
    <row r="152" spans="1:11" x14ac:dyDescent="0.2">
      <c r="A152">
        <v>151</v>
      </c>
      <c r="B152" t="s">
        <v>730</v>
      </c>
      <c r="C152" t="s">
        <v>114</v>
      </c>
      <c r="D152">
        <v>154</v>
      </c>
      <c r="E152" t="s">
        <v>672</v>
      </c>
      <c r="F152">
        <v>34.5</v>
      </c>
      <c r="G152">
        <v>74.94</v>
      </c>
      <c r="H152">
        <v>109.45</v>
      </c>
      <c r="I152">
        <v>0.75529999999999997</v>
      </c>
      <c r="J152">
        <v>219</v>
      </c>
      <c r="K152">
        <v>144.9</v>
      </c>
    </row>
    <row r="153" spans="1:11" x14ac:dyDescent="0.2">
      <c r="A153">
        <v>152</v>
      </c>
      <c r="B153" t="s">
        <v>714</v>
      </c>
      <c r="C153" t="s">
        <v>732</v>
      </c>
      <c r="D153">
        <v>20</v>
      </c>
      <c r="E153" t="s">
        <v>672</v>
      </c>
      <c r="F153">
        <v>43.69</v>
      </c>
      <c r="G153">
        <v>119.51</v>
      </c>
      <c r="H153">
        <v>163.19999999999999</v>
      </c>
      <c r="I153">
        <v>1.0974999999999999</v>
      </c>
      <c r="J153">
        <v>269</v>
      </c>
      <c r="K153">
        <v>148.69999999999999</v>
      </c>
    </row>
    <row r="154" spans="1:11" x14ac:dyDescent="0.2">
      <c r="A154">
        <v>153</v>
      </c>
      <c r="B154" t="s">
        <v>671</v>
      </c>
      <c r="C154" t="s">
        <v>732</v>
      </c>
      <c r="D154">
        <v>21</v>
      </c>
      <c r="E154" t="s">
        <v>672</v>
      </c>
      <c r="F154">
        <v>49.29</v>
      </c>
      <c r="G154">
        <v>32.39</v>
      </c>
      <c r="H154">
        <v>81.680000000000007</v>
      </c>
      <c r="I154">
        <v>0.67390000000000005</v>
      </c>
      <c r="J154">
        <v>139</v>
      </c>
      <c r="K154">
        <v>121.2</v>
      </c>
    </row>
    <row r="155" spans="1:11" x14ac:dyDescent="0.2">
      <c r="A155">
        <v>154</v>
      </c>
      <c r="B155" t="s">
        <v>730</v>
      </c>
      <c r="C155" t="s">
        <v>732</v>
      </c>
      <c r="D155">
        <v>22</v>
      </c>
      <c r="E155" t="s">
        <v>672</v>
      </c>
      <c r="F155">
        <v>15.97</v>
      </c>
      <c r="G155">
        <v>10.45</v>
      </c>
      <c r="H155">
        <v>26.42</v>
      </c>
      <c r="I155">
        <v>0.18229999999999999</v>
      </c>
      <c r="J155">
        <v>441</v>
      </c>
      <c r="K155">
        <v>144.9</v>
      </c>
    </row>
    <row r="156" spans="1:11" x14ac:dyDescent="0.2">
      <c r="A156">
        <v>155</v>
      </c>
      <c r="B156" t="s">
        <v>682</v>
      </c>
      <c r="C156" t="s">
        <v>732</v>
      </c>
      <c r="D156">
        <v>23</v>
      </c>
      <c r="E156" t="s">
        <v>672</v>
      </c>
      <c r="F156">
        <v>82.5</v>
      </c>
      <c r="G156">
        <v>64.66</v>
      </c>
      <c r="H156">
        <v>147.16</v>
      </c>
      <c r="I156">
        <v>0.64070000000000005</v>
      </c>
      <c r="J156">
        <v>440</v>
      </c>
      <c r="K156">
        <v>229.7</v>
      </c>
    </row>
    <row r="157" spans="1:11" x14ac:dyDescent="0.2">
      <c r="A157">
        <v>156</v>
      </c>
      <c r="B157" t="s">
        <v>714</v>
      </c>
      <c r="C157" t="s">
        <v>732</v>
      </c>
      <c r="D157">
        <v>24</v>
      </c>
      <c r="E157" t="s">
        <v>672</v>
      </c>
      <c r="F157">
        <v>18.760000000000002</v>
      </c>
      <c r="G157">
        <v>36.299999999999997</v>
      </c>
      <c r="H157">
        <v>55.06</v>
      </c>
      <c r="I157">
        <v>0.37030000000000002</v>
      </c>
      <c r="J157">
        <v>483</v>
      </c>
      <c r="K157">
        <v>148.69999999999999</v>
      </c>
    </row>
    <row r="158" spans="1:11" x14ac:dyDescent="0.2">
      <c r="A158">
        <v>157</v>
      </c>
      <c r="B158" t="s">
        <v>703</v>
      </c>
      <c r="C158" t="s">
        <v>732</v>
      </c>
      <c r="D158">
        <v>25</v>
      </c>
      <c r="E158" t="s">
        <v>672</v>
      </c>
      <c r="F158">
        <v>86.32</v>
      </c>
      <c r="G158">
        <v>2.73</v>
      </c>
      <c r="H158">
        <v>89.05</v>
      </c>
      <c r="I158">
        <v>0.52200000000000002</v>
      </c>
      <c r="J158">
        <v>532</v>
      </c>
      <c r="K158">
        <v>170.6</v>
      </c>
    </row>
    <row r="159" spans="1:11" x14ac:dyDescent="0.2">
      <c r="A159">
        <v>158</v>
      </c>
      <c r="B159" t="s">
        <v>678</v>
      </c>
      <c r="C159" t="s">
        <v>732</v>
      </c>
      <c r="D159">
        <v>26</v>
      </c>
      <c r="E159" t="s">
        <v>672</v>
      </c>
      <c r="F159">
        <v>84.86</v>
      </c>
      <c r="G159">
        <v>14.19</v>
      </c>
      <c r="H159">
        <v>99.05</v>
      </c>
      <c r="I159">
        <v>0.57820000000000005</v>
      </c>
      <c r="J159">
        <v>554</v>
      </c>
      <c r="K159">
        <v>171.3</v>
      </c>
    </row>
    <row r="160" spans="1:11" x14ac:dyDescent="0.2">
      <c r="A160">
        <v>159</v>
      </c>
      <c r="B160" t="s">
        <v>735</v>
      </c>
      <c r="C160" t="s">
        <v>732</v>
      </c>
      <c r="D160">
        <v>27</v>
      </c>
      <c r="E160" t="s">
        <v>672</v>
      </c>
      <c r="F160">
        <v>73.25</v>
      </c>
      <c r="G160">
        <v>15.55</v>
      </c>
      <c r="H160">
        <v>88.8</v>
      </c>
      <c r="I160">
        <v>0.38829999999999998</v>
      </c>
      <c r="J160">
        <v>490</v>
      </c>
      <c r="K160">
        <v>228.7</v>
      </c>
    </row>
    <row r="161" spans="1:11" x14ac:dyDescent="0.2">
      <c r="A161">
        <v>160</v>
      </c>
      <c r="B161" t="s">
        <v>682</v>
      </c>
      <c r="C161" t="s">
        <v>732</v>
      </c>
      <c r="D161">
        <v>28</v>
      </c>
      <c r="E161" t="s">
        <v>672</v>
      </c>
      <c r="F161">
        <v>156.80000000000001</v>
      </c>
      <c r="G161">
        <v>78.08</v>
      </c>
      <c r="H161">
        <v>234.87</v>
      </c>
      <c r="I161">
        <v>1.0225</v>
      </c>
      <c r="J161">
        <v>260</v>
      </c>
      <c r="K161">
        <v>229.7</v>
      </c>
    </row>
    <row r="162" spans="1:11" x14ac:dyDescent="0.2">
      <c r="A162">
        <v>161</v>
      </c>
      <c r="B162" t="s">
        <v>692</v>
      </c>
      <c r="C162" t="s">
        <v>732</v>
      </c>
      <c r="D162">
        <v>29</v>
      </c>
      <c r="E162" t="s">
        <v>672</v>
      </c>
      <c r="F162">
        <v>34.049999999999997</v>
      </c>
      <c r="G162">
        <v>93.35</v>
      </c>
      <c r="H162">
        <v>127.4</v>
      </c>
      <c r="I162">
        <v>0.82140000000000002</v>
      </c>
      <c r="J162">
        <v>301</v>
      </c>
      <c r="K162">
        <v>155.1</v>
      </c>
    </row>
    <row r="163" spans="1:11" x14ac:dyDescent="0.2">
      <c r="A163">
        <v>162</v>
      </c>
      <c r="B163" t="s">
        <v>717</v>
      </c>
      <c r="C163" t="s">
        <v>732</v>
      </c>
      <c r="D163">
        <v>30</v>
      </c>
      <c r="E163" t="s">
        <v>672</v>
      </c>
      <c r="F163">
        <v>25.1</v>
      </c>
      <c r="G163">
        <v>52.54</v>
      </c>
      <c r="H163">
        <v>77.64</v>
      </c>
      <c r="I163">
        <v>0.38550000000000001</v>
      </c>
      <c r="J163">
        <v>529</v>
      </c>
      <c r="K163">
        <v>201.4</v>
      </c>
    </row>
    <row r="164" spans="1:11" x14ac:dyDescent="0.2">
      <c r="A164">
        <v>163</v>
      </c>
      <c r="B164" t="s">
        <v>703</v>
      </c>
      <c r="C164" t="s">
        <v>732</v>
      </c>
      <c r="D164">
        <v>31</v>
      </c>
      <c r="E164" t="s">
        <v>672</v>
      </c>
      <c r="F164">
        <v>103.38</v>
      </c>
      <c r="G164">
        <v>5.58</v>
      </c>
      <c r="H164">
        <v>108.96</v>
      </c>
      <c r="I164">
        <v>0.63870000000000005</v>
      </c>
      <c r="J164">
        <v>449</v>
      </c>
      <c r="K164">
        <v>170.6</v>
      </c>
    </row>
    <row r="165" spans="1:11" x14ac:dyDescent="0.2">
      <c r="A165">
        <v>164</v>
      </c>
      <c r="B165" t="s">
        <v>676</v>
      </c>
      <c r="C165" t="s">
        <v>732</v>
      </c>
      <c r="D165">
        <v>32</v>
      </c>
      <c r="E165" t="s">
        <v>672</v>
      </c>
      <c r="F165">
        <v>23.33</v>
      </c>
      <c r="G165">
        <v>10.78</v>
      </c>
      <c r="H165">
        <v>34.119999999999997</v>
      </c>
      <c r="I165">
        <v>0.2172</v>
      </c>
      <c r="J165">
        <v>603</v>
      </c>
      <c r="K165">
        <v>157.1</v>
      </c>
    </row>
    <row r="166" spans="1:11" x14ac:dyDescent="0.2">
      <c r="A166">
        <v>165</v>
      </c>
      <c r="B166" t="s">
        <v>745</v>
      </c>
      <c r="C166" t="s">
        <v>732</v>
      </c>
      <c r="D166">
        <v>33</v>
      </c>
      <c r="E166" t="s">
        <v>672</v>
      </c>
      <c r="F166">
        <v>23.19</v>
      </c>
      <c r="G166">
        <v>17.239999999999998</v>
      </c>
      <c r="H166">
        <v>40.43</v>
      </c>
      <c r="I166">
        <v>0.27839999999999998</v>
      </c>
      <c r="J166">
        <v>435</v>
      </c>
      <c r="K166">
        <v>145.19999999999999</v>
      </c>
    </row>
    <row r="167" spans="1:11" x14ac:dyDescent="0.2">
      <c r="A167">
        <v>166</v>
      </c>
      <c r="B167" t="s">
        <v>674</v>
      </c>
      <c r="C167" t="s">
        <v>732</v>
      </c>
      <c r="D167">
        <v>34</v>
      </c>
      <c r="E167" t="s">
        <v>672</v>
      </c>
      <c r="F167">
        <v>21.41</v>
      </c>
      <c r="G167">
        <v>6.66</v>
      </c>
      <c r="H167">
        <v>28.06</v>
      </c>
      <c r="I167">
        <v>0.19450000000000001</v>
      </c>
      <c r="J167">
        <v>427</v>
      </c>
      <c r="K167">
        <v>144.30000000000001</v>
      </c>
    </row>
    <row r="168" spans="1:11" x14ac:dyDescent="0.2">
      <c r="A168">
        <v>167</v>
      </c>
      <c r="B168" t="s">
        <v>745</v>
      </c>
      <c r="C168" t="s">
        <v>732</v>
      </c>
      <c r="D168">
        <v>35</v>
      </c>
      <c r="E168" t="s">
        <v>672</v>
      </c>
      <c r="F168">
        <v>6.72</v>
      </c>
      <c r="G168">
        <v>10.47</v>
      </c>
      <c r="H168">
        <v>17.2</v>
      </c>
      <c r="I168">
        <v>0.11840000000000001</v>
      </c>
      <c r="J168">
        <v>562</v>
      </c>
      <c r="K168">
        <v>145.19999999999999</v>
      </c>
    </row>
    <row r="169" spans="1:11" x14ac:dyDescent="0.2">
      <c r="A169">
        <v>168</v>
      </c>
      <c r="B169" t="s">
        <v>720</v>
      </c>
      <c r="C169" t="s">
        <v>732</v>
      </c>
      <c r="D169">
        <v>36</v>
      </c>
      <c r="E169" t="s">
        <v>672</v>
      </c>
      <c r="F169">
        <v>45.99</v>
      </c>
      <c r="G169">
        <v>77.400000000000006</v>
      </c>
      <c r="H169">
        <v>123.38</v>
      </c>
      <c r="I169">
        <v>0.59319999999999995</v>
      </c>
      <c r="J169">
        <v>471</v>
      </c>
      <c r="K169">
        <v>208</v>
      </c>
    </row>
    <row r="170" spans="1:11" x14ac:dyDescent="0.2">
      <c r="A170">
        <v>169</v>
      </c>
      <c r="B170" t="s">
        <v>707</v>
      </c>
      <c r="C170" t="s">
        <v>732</v>
      </c>
      <c r="D170">
        <v>37</v>
      </c>
      <c r="E170" t="s">
        <v>672</v>
      </c>
      <c r="F170">
        <v>22.71</v>
      </c>
      <c r="G170">
        <v>3.13</v>
      </c>
      <c r="H170">
        <v>25.84</v>
      </c>
      <c r="I170">
        <v>0.15620000000000001</v>
      </c>
      <c r="J170">
        <v>637</v>
      </c>
      <c r="K170">
        <v>165.4</v>
      </c>
    </row>
    <row r="171" spans="1:11" x14ac:dyDescent="0.2">
      <c r="A171">
        <v>170</v>
      </c>
      <c r="B171" t="s">
        <v>678</v>
      </c>
      <c r="C171" t="s">
        <v>732</v>
      </c>
      <c r="D171">
        <v>38</v>
      </c>
      <c r="E171" t="s">
        <v>672</v>
      </c>
      <c r="F171">
        <v>14.36</v>
      </c>
      <c r="G171">
        <v>6</v>
      </c>
      <c r="H171">
        <v>20.350000000000001</v>
      </c>
      <c r="I171">
        <v>0.1188</v>
      </c>
      <c r="J171">
        <v>1120</v>
      </c>
      <c r="K171">
        <v>171.3</v>
      </c>
    </row>
    <row r="172" spans="1:11" x14ac:dyDescent="0.2">
      <c r="A172">
        <v>171</v>
      </c>
      <c r="B172" t="s">
        <v>674</v>
      </c>
      <c r="C172" t="s">
        <v>732</v>
      </c>
      <c r="D172">
        <v>39</v>
      </c>
      <c r="E172" t="s">
        <v>672</v>
      </c>
      <c r="F172">
        <v>17.149999999999999</v>
      </c>
      <c r="G172">
        <v>3.13</v>
      </c>
      <c r="H172">
        <v>20.28</v>
      </c>
      <c r="I172">
        <v>0.1406</v>
      </c>
      <c r="J172">
        <v>450</v>
      </c>
      <c r="K172">
        <v>144.30000000000001</v>
      </c>
    </row>
    <row r="173" spans="1:11" x14ac:dyDescent="0.2">
      <c r="A173">
        <v>172</v>
      </c>
      <c r="B173" t="s">
        <v>678</v>
      </c>
      <c r="C173" t="s">
        <v>732</v>
      </c>
      <c r="D173">
        <v>40</v>
      </c>
      <c r="E173" t="s">
        <v>672</v>
      </c>
      <c r="F173">
        <v>25.96</v>
      </c>
      <c r="G173">
        <v>13.74</v>
      </c>
      <c r="H173">
        <v>39.700000000000003</v>
      </c>
      <c r="I173">
        <v>0.23180000000000001</v>
      </c>
      <c r="J173">
        <v>963</v>
      </c>
      <c r="K173">
        <v>171.3</v>
      </c>
    </row>
    <row r="174" spans="1:11" x14ac:dyDescent="0.2">
      <c r="A174">
        <v>173</v>
      </c>
      <c r="B174" t="s">
        <v>692</v>
      </c>
      <c r="C174" t="s">
        <v>732</v>
      </c>
      <c r="D174">
        <v>41</v>
      </c>
      <c r="E174" t="s">
        <v>672</v>
      </c>
      <c r="F174">
        <v>12.35</v>
      </c>
      <c r="G174">
        <v>29.73</v>
      </c>
      <c r="H174">
        <v>42.08</v>
      </c>
      <c r="I174">
        <v>0.27129999999999999</v>
      </c>
      <c r="J174">
        <v>559</v>
      </c>
      <c r="K174">
        <v>155.1</v>
      </c>
    </row>
    <row r="175" spans="1:11" x14ac:dyDescent="0.2">
      <c r="A175">
        <v>174</v>
      </c>
      <c r="B175" t="s">
        <v>730</v>
      </c>
      <c r="C175" t="s">
        <v>732</v>
      </c>
      <c r="D175">
        <v>42</v>
      </c>
      <c r="E175" t="s">
        <v>672</v>
      </c>
      <c r="F175">
        <v>20.88</v>
      </c>
      <c r="G175">
        <v>21.37</v>
      </c>
      <c r="H175">
        <v>42.25</v>
      </c>
      <c r="I175">
        <v>0.29160000000000003</v>
      </c>
      <c r="J175">
        <v>405</v>
      </c>
      <c r="K175">
        <v>144.9</v>
      </c>
    </row>
    <row r="176" spans="1:11" x14ac:dyDescent="0.2">
      <c r="A176">
        <v>175</v>
      </c>
      <c r="B176" t="s">
        <v>760</v>
      </c>
      <c r="C176" t="s">
        <v>732</v>
      </c>
      <c r="D176">
        <v>43</v>
      </c>
      <c r="E176" t="s">
        <v>672</v>
      </c>
      <c r="F176">
        <v>41.5</v>
      </c>
      <c r="G176">
        <v>20.93</v>
      </c>
      <c r="H176">
        <v>62.43</v>
      </c>
      <c r="I176">
        <v>0.40910000000000002</v>
      </c>
      <c r="J176">
        <v>406</v>
      </c>
      <c r="K176">
        <v>152.6</v>
      </c>
    </row>
    <row r="177" spans="1:11" x14ac:dyDescent="0.2">
      <c r="A177">
        <v>176</v>
      </c>
      <c r="B177" t="s">
        <v>678</v>
      </c>
      <c r="C177" t="s">
        <v>732</v>
      </c>
      <c r="D177">
        <v>44</v>
      </c>
      <c r="E177" t="s">
        <v>672</v>
      </c>
      <c r="F177">
        <v>83.15</v>
      </c>
      <c r="G177">
        <v>12.57</v>
      </c>
      <c r="H177">
        <v>95.72</v>
      </c>
      <c r="I177">
        <v>0.55879999999999996</v>
      </c>
      <c r="J177">
        <v>585</v>
      </c>
      <c r="K177">
        <v>171.3</v>
      </c>
    </row>
    <row r="178" spans="1:11" x14ac:dyDescent="0.2">
      <c r="A178">
        <v>177</v>
      </c>
      <c r="B178" t="s">
        <v>707</v>
      </c>
      <c r="C178" t="s">
        <v>732</v>
      </c>
      <c r="D178">
        <v>45</v>
      </c>
      <c r="E178" t="s">
        <v>672</v>
      </c>
      <c r="F178">
        <v>79.42</v>
      </c>
      <c r="G178">
        <v>4.92</v>
      </c>
      <c r="H178">
        <v>84.33</v>
      </c>
      <c r="I178">
        <v>0.50990000000000002</v>
      </c>
      <c r="J178">
        <v>366</v>
      </c>
      <c r="K178">
        <v>165.4</v>
      </c>
    </row>
    <row r="179" spans="1:11" x14ac:dyDescent="0.2">
      <c r="A179">
        <v>178</v>
      </c>
      <c r="B179" t="s">
        <v>707</v>
      </c>
      <c r="C179" t="s">
        <v>732</v>
      </c>
      <c r="D179">
        <v>46</v>
      </c>
      <c r="E179" t="s">
        <v>672</v>
      </c>
      <c r="F179">
        <v>114.28</v>
      </c>
      <c r="G179">
        <v>26.26</v>
      </c>
      <c r="H179">
        <v>140.54</v>
      </c>
      <c r="I179">
        <v>0.84970000000000001</v>
      </c>
      <c r="J179">
        <v>233</v>
      </c>
      <c r="K179">
        <v>165.4</v>
      </c>
    </row>
    <row r="180" spans="1:11" x14ac:dyDescent="0.2">
      <c r="A180">
        <v>179</v>
      </c>
      <c r="B180" t="s">
        <v>703</v>
      </c>
      <c r="C180" t="s">
        <v>732</v>
      </c>
      <c r="D180">
        <v>47</v>
      </c>
      <c r="E180" t="s">
        <v>672</v>
      </c>
      <c r="F180">
        <v>106.99</v>
      </c>
      <c r="G180">
        <v>15.86</v>
      </c>
      <c r="H180">
        <v>122.85</v>
      </c>
      <c r="I180">
        <v>0.72009999999999996</v>
      </c>
      <c r="J180">
        <v>343</v>
      </c>
      <c r="K180">
        <v>170.6</v>
      </c>
    </row>
    <row r="181" spans="1:11" x14ac:dyDescent="0.2">
      <c r="A181">
        <v>180</v>
      </c>
      <c r="B181" t="s">
        <v>760</v>
      </c>
      <c r="C181" t="s">
        <v>732</v>
      </c>
      <c r="D181">
        <v>48</v>
      </c>
      <c r="E181" t="s">
        <v>672</v>
      </c>
      <c r="F181">
        <v>19.940000000000001</v>
      </c>
      <c r="G181">
        <v>17.05</v>
      </c>
      <c r="H181">
        <v>37</v>
      </c>
      <c r="I181">
        <v>0.24249999999999999</v>
      </c>
      <c r="J181">
        <v>382</v>
      </c>
      <c r="K181">
        <v>152.6</v>
      </c>
    </row>
    <row r="182" spans="1:11" x14ac:dyDescent="0.2">
      <c r="A182">
        <v>181</v>
      </c>
      <c r="B182" t="s">
        <v>745</v>
      </c>
      <c r="C182" t="s">
        <v>732</v>
      </c>
      <c r="D182">
        <v>49</v>
      </c>
      <c r="E182" t="s">
        <v>672</v>
      </c>
      <c r="F182">
        <v>21.99</v>
      </c>
      <c r="G182">
        <v>17.84</v>
      </c>
      <c r="H182">
        <v>39.83</v>
      </c>
      <c r="I182">
        <v>0.27429999999999999</v>
      </c>
      <c r="J182">
        <v>363</v>
      </c>
      <c r="K182">
        <v>145.19999999999999</v>
      </c>
    </row>
    <row r="183" spans="1:11" x14ac:dyDescent="0.2">
      <c r="A183">
        <v>182</v>
      </c>
      <c r="B183" t="s">
        <v>671</v>
      </c>
      <c r="C183" t="s">
        <v>732</v>
      </c>
      <c r="D183">
        <v>50</v>
      </c>
      <c r="E183" t="s">
        <v>672</v>
      </c>
      <c r="F183">
        <v>32.74</v>
      </c>
      <c r="G183">
        <v>29.76</v>
      </c>
      <c r="H183">
        <v>62.5</v>
      </c>
      <c r="I183">
        <v>0.51570000000000005</v>
      </c>
      <c r="J183">
        <v>170</v>
      </c>
      <c r="K183">
        <v>121.2</v>
      </c>
    </row>
    <row r="184" spans="1:11" x14ac:dyDescent="0.2">
      <c r="A184">
        <v>183</v>
      </c>
      <c r="B184" t="s">
        <v>717</v>
      </c>
      <c r="C184" t="s">
        <v>732</v>
      </c>
      <c r="D184">
        <v>51</v>
      </c>
      <c r="E184" t="s">
        <v>672</v>
      </c>
      <c r="F184">
        <v>74.84</v>
      </c>
      <c r="G184">
        <v>109.94</v>
      </c>
      <c r="H184">
        <v>184.78</v>
      </c>
      <c r="I184">
        <v>0.91749999999999998</v>
      </c>
      <c r="J184">
        <v>284</v>
      </c>
      <c r="K184">
        <v>201.4</v>
      </c>
    </row>
    <row r="185" spans="1:11" x14ac:dyDescent="0.2">
      <c r="A185">
        <v>184</v>
      </c>
      <c r="B185" t="s">
        <v>701</v>
      </c>
      <c r="C185" t="s">
        <v>732</v>
      </c>
      <c r="D185">
        <v>52</v>
      </c>
      <c r="E185" t="s">
        <v>672</v>
      </c>
      <c r="F185">
        <v>11.78</v>
      </c>
      <c r="G185">
        <v>9.51</v>
      </c>
      <c r="H185">
        <v>21.29</v>
      </c>
      <c r="I185">
        <v>0.13919999999999999</v>
      </c>
      <c r="J185">
        <v>494</v>
      </c>
      <c r="K185">
        <v>152.9</v>
      </c>
    </row>
    <row r="186" spans="1:11" x14ac:dyDescent="0.2">
      <c r="A186">
        <v>185</v>
      </c>
      <c r="B186" t="s">
        <v>745</v>
      </c>
      <c r="C186" t="s">
        <v>732</v>
      </c>
      <c r="D186">
        <v>53</v>
      </c>
      <c r="E186" t="s">
        <v>672</v>
      </c>
      <c r="F186">
        <v>52.68</v>
      </c>
      <c r="G186">
        <v>33.65</v>
      </c>
      <c r="H186">
        <v>86.33</v>
      </c>
      <c r="I186">
        <v>0.59460000000000002</v>
      </c>
      <c r="J186">
        <v>324</v>
      </c>
      <c r="K186">
        <v>145.19999999999999</v>
      </c>
    </row>
    <row r="187" spans="1:11" x14ac:dyDescent="0.2">
      <c r="A187">
        <v>186</v>
      </c>
      <c r="B187" t="s">
        <v>701</v>
      </c>
      <c r="C187" t="s">
        <v>732</v>
      </c>
      <c r="D187">
        <v>54</v>
      </c>
      <c r="E187" t="s">
        <v>672</v>
      </c>
      <c r="F187">
        <v>31.91</v>
      </c>
      <c r="G187">
        <v>10.46</v>
      </c>
      <c r="H187">
        <v>42.37</v>
      </c>
      <c r="I187">
        <v>0.27710000000000001</v>
      </c>
      <c r="J187">
        <v>525</v>
      </c>
      <c r="K187">
        <v>152.9</v>
      </c>
    </row>
    <row r="188" spans="1:11" x14ac:dyDescent="0.2">
      <c r="A188">
        <v>187</v>
      </c>
      <c r="B188" t="s">
        <v>760</v>
      </c>
      <c r="C188" t="s">
        <v>732</v>
      </c>
      <c r="D188">
        <v>55</v>
      </c>
      <c r="E188" t="s">
        <v>672</v>
      </c>
      <c r="F188">
        <v>25.27</v>
      </c>
      <c r="G188">
        <v>18.34</v>
      </c>
      <c r="H188">
        <v>43.61</v>
      </c>
      <c r="I188">
        <v>0.2858</v>
      </c>
      <c r="J188">
        <v>550</v>
      </c>
      <c r="K188">
        <v>152.6</v>
      </c>
    </row>
    <row r="189" spans="1:11" x14ac:dyDescent="0.2">
      <c r="A189">
        <v>188</v>
      </c>
      <c r="B189" t="s">
        <v>724</v>
      </c>
      <c r="C189" t="s">
        <v>732</v>
      </c>
      <c r="D189">
        <v>56</v>
      </c>
      <c r="E189" t="s">
        <v>672</v>
      </c>
      <c r="F189">
        <v>19.440000000000001</v>
      </c>
      <c r="G189">
        <v>4.34</v>
      </c>
      <c r="H189">
        <v>23.78</v>
      </c>
      <c r="I189">
        <v>0.12130000000000001</v>
      </c>
      <c r="J189">
        <v>1398</v>
      </c>
      <c r="K189">
        <v>196.1</v>
      </c>
    </row>
    <row r="190" spans="1:11" x14ac:dyDescent="0.2">
      <c r="A190">
        <v>189</v>
      </c>
      <c r="B190" t="s">
        <v>687</v>
      </c>
      <c r="C190" t="s">
        <v>732</v>
      </c>
      <c r="D190">
        <v>57</v>
      </c>
      <c r="E190" t="s">
        <v>672</v>
      </c>
      <c r="F190">
        <v>17.84</v>
      </c>
      <c r="G190">
        <v>29.33</v>
      </c>
      <c r="H190">
        <v>47.17</v>
      </c>
      <c r="I190">
        <v>0.22950000000000001</v>
      </c>
      <c r="J190">
        <v>1132</v>
      </c>
      <c r="K190">
        <v>205.5</v>
      </c>
    </row>
    <row r="191" spans="1:11" x14ac:dyDescent="0.2">
      <c r="A191">
        <v>190</v>
      </c>
      <c r="B191" t="s">
        <v>682</v>
      </c>
      <c r="C191" t="s">
        <v>732</v>
      </c>
      <c r="D191">
        <v>58</v>
      </c>
      <c r="E191" t="s">
        <v>672</v>
      </c>
      <c r="F191">
        <v>51.61</v>
      </c>
      <c r="G191">
        <v>45</v>
      </c>
      <c r="H191">
        <v>96.61</v>
      </c>
      <c r="I191">
        <v>0.42059999999999997</v>
      </c>
      <c r="J191">
        <v>693</v>
      </c>
      <c r="K191">
        <v>229.7</v>
      </c>
    </row>
    <row r="192" spans="1:11" x14ac:dyDescent="0.2">
      <c r="A192">
        <v>191</v>
      </c>
      <c r="B192" t="s">
        <v>692</v>
      </c>
      <c r="C192" t="s">
        <v>732</v>
      </c>
      <c r="D192">
        <v>59</v>
      </c>
      <c r="E192" t="s">
        <v>672</v>
      </c>
      <c r="F192">
        <v>38.97</v>
      </c>
      <c r="G192">
        <v>87.94</v>
      </c>
      <c r="H192">
        <v>126.91</v>
      </c>
      <c r="I192">
        <v>0.81830000000000003</v>
      </c>
      <c r="J192">
        <v>384</v>
      </c>
      <c r="K192">
        <v>155.1</v>
      </c>
    </row>
    <row r="193" spans="1:11" x14ac:dyDescent="0.2">
      <c r="A193">
        <v>192</v>
      </c>
      <c r="B193" t="s">
        <v>745</v>
      </c>
      <c r="C193" t="s">
        <v>732</v>
      </c>
      <c r="D193">
        <v>60</v>
      </c>
      <c r="E193" t="s">
        <v>672</v>
      </c>
      <c r="F193">
        <v>38.049999999999997</v>
      </c>
      <c r="G193">
        <v>26.71</v>
      </c>
      <c r="H193">
        <v>64.760000000000005</v>
      </c>
      <c r="I193">
        <v>0.44600000000000001</v>
      </c>
      <c r="J193">
        <v>322</v>
      </c>
      <c r="K193">
        <v>145.19999999999999</v>
      </c>
    </row>
    <row r="194" spans="1:11" x14ac:dyDescent="0.2">
      <c r="A194">
        <v>193</v>
      </c>
      <c r="B194" t="s">
        <v>745</v>
      </c>
      <c r="C194" t="s">
        <v>732</v>
      </c>
      <c r="D194">
        <v>61</v>
      </c>
      <c r="E194" t="s">
        <v>672</v>
      </c>
      <c r="F194">
        <v>24.92</v>
      </c>
      <c r="G194">
        <v>30.75</v>
      </c>
      <c r="H194">
        <v>55.67</v>
      </c>
      <c r="I194">
        <v>0.38340000000000002</v>
      </c>
      <c r="J194">
        <v>349</v>
      </c>
      <c r="K194">
        <v>145.19999999999999</v>
      </c>
    </row>
    <row r="195" spans="1:11" x14ac:dyDescent="0.2">
      <c r="A195">
        <v>194</v>
      </c>
      <c r="B195" t="s">
        <v>682</v>
      </c>
      <c r="C195" t="s">
        <v>732</v>
      </c>
      <c r="D195">
        <v>62</v>
      </c>
      <c r="E195" t="s">
        <v>672</v>
      </c>
      <c r="F195">
        <v>130.76</v>
      </c>
      <c r="G195">
        <v>68.47</v>
      </c>
      <c r="H195">
        <v>199.22</v>
      </c>
      <c r="I195">
        <v>0.86729999999999996</v>
      </c>
      <c r="J195">
        <v>317</v>
      </c>
      <c r="K195">
        <v>229.7</v>
      </c>
    </row>
    <row r="196" spans="1:11" x14ac:dyDescent="0.2">
      <c r="A196">
        <v>195</v>
      </c>
      <c r="B196" t="s">
        <v>703</v>
      </c>
      <c r="C196" t="s">
        <v>732</v>
      </c>
      <c r="D196">
        <v>63</v>
      </c>
      <c r="E196" t="s">
        <v>672</v>
      </c>
      <c r="F196">
        <v>99.33</v>
      </c>
      <c r="G196">
        <v>2.96</v>
      </c>
      <c r="H196">
        <v>102.29</v>
      </c>
      <c r="I196">
        <v>0.59960000000000002</v>
      </c>
      <c r="J196">
        <v>391</v>
      </c>
      <c r="K196">
        <v>170.6</v>
      </c>
    </row>
    <row r="197" spans="1:11" x14ac:dyDescent="0.2">
      <c r="A197">
        <v>196</v>
      </c>
      <c r="B197" t="s">
        <v>707</v>
      </c>
      <c r="C197" t="s">
        <v>732</v>
      </c>
      <c r="D197">
        <v>64</v>
      </c>
      <c r="E197" t="s">
        <v>672</v>
      </c>
      <c r="F197">
        <v>55.24</v>
      </c>
      <c r="G197">
        <v>9.31</v>
      </c>
      <c r="H197">
        <v>64.56</v>
      </c>
      <c r="I197">
        <v>0.39029999999999998</v>
      </c>
      <c r="J197">
        <v>360</v>
      </c>
      <c r="K197">
        <v>165.4</v>
      </c>
    </row>
    <row r="198" spans="1:11" x14ac:dyDescent="0.2">
      <c r="A198">
        <v>197</v>
      </c>
      <c r="B198" t="s">
        <v>701</v>
      </c>
      <c r="C198" t="s">
        <v>732</v>
      </c>
      <c r="D198">
        <v>65</v>
      </c>
      <c r="E198" t="s">
        <v>672</v>
      </c>
      <c r="F198">
        <v>13.35</v>
      </c>
      <c r="G198">
        <v>5.39</v>
      </c>
      <c r="H198">
        <v>18.75</v>
      </c>
      <c r="I198">
        <v>0.1226</v>
      </c>
      <c r="J198">
        <v>560</v>
      </c>
      <c r="K198">
        <v>152.9</v>
      </c>
    </row>
    <row r="199" spans="1:11" x14ac:dyDescent="0.2">
      <c r="A199">
        <v>198</v>
      </c>
      <c r="B199" t="s">
        <v>745</v>
      </c>
      <c r="C199" t="s">
        <v>732</v>
      </c>
      <c r="D199">
        <v>66</v>
      </c>
      <c r="E199" t="s">
        <v>672</v>
      </c>
      <c r="F199">
        <v>22.76</v>
      </c>
      <c r="G199">
        <v>13.29</v>
      </c>
      <c r="H199">
        <v>36.049999999999997</v>
      </c>
      <c r="I199">
        <v>0.24829999999999999</v>
      </c>
      <c r="J199">
        <v>438</v>
      </c>
      <c r="K199">
        <v>145.19999999999999</v>
      </c>
    </row>
    <row r="200" spans="1:11" x14ac:dyDescent="0.2">
      <c r="A200">
        <v>199</v>
      </c>
      <c r="B200" t="s">
        <v>682</v>
      </c>
      <c r="C200" t="s">
        <v>732</v>
      </c>
      <c r="D200">
        <v>67</v>
      </c>
      <c r="E200" t="s">
        <v>672</v>
      </c>
      <c r="F200">
        <v>101.23</v>
      </c>
      <c r="G200">
        <v>69.260000000000005</v>
      </c>
      <c r="H200">
        <v>170.49</v>
      </c>
      <c r="I200">
        <v>0.74219999999999997</v>
      </c>
      <c r="J200">
        <v>421</v>
      </c>
      <c r="K200">
        <v>229.7</v>
      </c>
    </row>
    <row r="201" spans="1:11" x14ac:dyDescent="0.2">
      <c r="A201">
        <v>200</v>
      </c>
      <c r="B201" t="s">
        <v>703</v>
      </c>
      <c r="C201" t="s">
        <v>732</v>
      </c>
      <c r="D201">
        <v>68</v>
      </c>
      <c r="E201" t="s">
        <v>672</v>
      </c>
      <c r="F201">
        <v>113.49</v>
      </c>
      <c r="G201">
        <v>4.3</v>
      </c>
      <c r="H201">
        <v>117.8</v>
      </c>
      <c r="I201">
        <v>0.6905</v>
      </c>
      <c r="J201">
        <v>444</v>
      </c>
      <c r="K201">
        <v>170.6</v>
      </c>
    </row>
    <row r="202" spans="1:11" x14ac:dyDescent="0.2">
      <c r="A202">
        <v>201</v>
      </c>
      <c r="B202" t="s">
        <v>703</v>
      </c>
      <c r="C202" t="s">
        <v>732</v>
      </c>
      <c r="D202">
        <v>69</v>
      </c>
      <c r="E202" t="s">
        <v>672</v>
      </c>
      <c r="F202">
        <v>94.65</v>
      </c>
      <c r="G202">
        <v>7.34</v>
      </c>
      <c r="H202">
        <v>102</v>
      </c>
      <c r="I202">
        <v>0.59789999999999999</v>
      </c>
      <c r="J202">
        <v>460</v>
      </c>
      <c r="K202">
        <v>170.6</v>
      </c>
    </row>
    <row r="203" spans="1:11" x14ac:dyDescent="0.2">
      <c r="A203">
        <v>202</v>
      </c>
      <c r="B203" t="s">
        <v>720</v>
      </c>
      <c r="C203" t="s">
        <v>732</v>
      </c>
      <c r="D203">
        <v>70</v>
      </c>
      <c r="E203" t="s">
        <v>672</v>
      </c>
      <c r="F203">
        <v>58.02</v>
      </c>
      <c r="G203">
        <v>119.89</v>
      </c>
      <c r="H203">
        <v>177.91</v>
      </c>
      <c r="I203">
        <v>0.85529999999999995</v>
      </c>
      <c r="J203">
        <v>292</v>
      </c>
      <c r="K203">
        <v>208</v>
      </c>
    </row>
    <row r="204" spans="1:11" x14ac:dyDescent="0.2">
      <c r="A204">
        <v>203</v>
      </c>
      <c r="B204" t="s">
        <v>745</v>
      </c>
      <c r="C204" t="s">
        <v>732</v>
      </c>
      <c r="D204">
        <v>71</v>
      </c>
      <c r="E204" t="s">
        <v>672</v>
      </c>
      <c r="F204">
        <v>26.32</v>
      </c>
      <c r="G204">
        <v>11.54</v>
      </c>
      <c r="H204">
        <v>37.86</v>
      </c>
      <c r="I204">
        <v>0.26069999999999999</v>
      </c>
      <c r="J204">
        <v>370</v>
      </c>
      <c r="K204">
        <v>145.19999999999999</v>
      </c>
    </row>
    <row r="205" spans="1:11" x14ac:dyDescent="0.2">
      <c r="A205">
        <v>204</v>
      </c>
      <c r="B205" t="s">
        <v>680</v>
      </c>
      <c r="C205" t="s">
        <v>732</v>
      </c>
      <c r="D205">
        <v>72</v>
      </c>
      <c r="E205" t="s">
        <v>672</v>
      </c>
      <c r="F205">
        <v>42.42</v>
      </c>
      <c r="G205">
        <v>92.24</v>
      </c>
      <c r="H205">
        <v>134.66</v>
      </c>
      <c r="I205">
        <v>0.48980000000000001</v>
      </c>
      <c r="J205">
        <v>631</v>
      </c>
      <c r="K205">
        <v>274.89999999999998</v>
      </c>
    </row>
    <row r="206" spans="1:11" x14ac:dyDescent="0.2">
      <c r="A206">
        <v>205</v>
      </c>
      <c r="B206" t="s">
        <v>703</v>
      </c>
      <c r="C206" t="s">
        <v>732</v>
      </c>
      <c r="D206">
        <v>73</v>
      </c>
      <c r="E206" t="s">
        <v>672</v>
      </c>
      <c r="F206">
        <v>30.9</v>
      </c>
      <c r="G206">
        <v>6.43</v>
      </c>
      <c r="H206">
        <v>37.33</v>
      </c>
      <c r="I206">
        <v>0.21879999999999999</v>
      </c>
      <c r="J206">
        <v>599</v>
      </c>
      <c r="K206">
        <v>170.6</v>
      </c>
    </row>
    <row r="207" spans="1:11" x14ac:dyDescent="0.2">
      <c r="A207">
        <v>206</v>
      </c>
      <c r="B207" t="s">
        <v>690</v>
      </c>
      <c r="C207" t="s">
        <v>732</v>
      </c>
      <c r="D207">
        <v>74</v>
      </c>
      <c r="E207" t="s">
        <v>672</v>
      </c>
      <c r="F207">
        <v>9.44</v>
      </c>
      <c r="G207">
        <v>8.82</v>
      </c>
      <c r="H207">
        <v>18.260000000000002</v>
      </c>
      <c r="I207">
        <v>0.10009999999999999</v>
      </c>
      <c r="J207">
        <v>855</v>
      </c>
      <c r="K207">
        <v>182.4</v>
      </c>
    </row>
    <row r="208" spans="1:11" x14ac:dyDescent="0.2">
      <c r="A208">
        <v>207</v>
      </c>
      <c r="B208" t="s">
        <v>720</v>
      </c>
      <c r="C208" t="s">
        <v>732</v>
      </c>
      <c r="D208">
        <v>75</v>
      </c>
      <c r="E208" t="s">
        <v>672</v>
      </c>
      <c r="F208">
        <v>10.73</v>
      </c>
      <c r="G208">
        <v>22.74</v>
      </c>
      <c r="H208">
        <v>33.47</v>
      </c>
      <c r="I208">
        <v>0.16089999999999999</v>
      </c>
      <c r="J208">
        <v>616</v>
      </c>
      <c r="K208">
        <v>208</v>
      </c>
    </row>
    <row r="209" spans="1:11" x14ac:dyDescent="0.2">
      <c r="A209">
        <v>208</v>
      </c>
      <c r="B209" t="s">
        <v>714</v>
      </c>
      <c r="C209" t="s">
        <v>732</v>
      </c>
      <c r="D209">
        <v>76</v>
      </c>
      <c r="E209" t="s">
        <v>672</v>
      </c>
      <c r="F209">
        <v>17.690000000000001</v>
      </c>
      <c r="G209">
        <v>40.659999999999997</v>
      </c>
      <c r="H209">
        <v>58.35</v>
      </c>
      <c r="I209">
        <v>0.39240000000000003</v>
      </c>
      <c r="J209">
        <v>496</v>
      </c>
      <c r="K209">
        <v>148.69999999999999</v>
      </c>
    </row>
    <row r="210" spans="1:11" x14ac:dyDescent="0.2">
      <c r="A210">
        <v>209</v>
      </c>
      <c r="B210" t="s">
        <v>717</v>
      </c>
      <c r="C210" t="s">
        <v>732</v>
      </c>
      <c r="D210">
        <v>77</v>
      </c>
      <c r="E210" t="s">
        <v>672</v>
      </c>
      <c r="F210">
        <v>36.01</v>
      </c>
      <c r="G210">
        <v>64.19</v>
      </c>
      <c r="H210">
        <v>100.2</v>
      </c>
      <c r="I210">
        <v>0.4975</v>
      </c>
      <c r="J210">
        <v>435</v>
      </c>
      <c r="K210">
        <v>201.4</v>
      </c>
    </row>
    <row r="211" spans="1:11" x14ac:dyDescent="0.2">
      <c r="A211">
        <v>210</v>
      </c>
      <c r="B211" t="s">
        <v>760</v>
      </c>
      <c r="C211" t="s">
        <v>732</v>
      </c>
      <c r="D211">
        <v>78</v>
      </c>
      <c r="E211" t="s">
        <v>672</v>
      </c>
      <c r="F211">
        <v>44.52</v>
      </c>
      <c r="G211">
        <v>17.46</v>
      </c>
      <c r="H211">
        <v>61.99</v>
      </c>
      <c r="I211">
        <v>0.40620000000000001</v>
      </c>
      <c r="J211">
        <v>351</v>
      </c>
      <c r="K211">
        <v>152.6</v>
      </c>
    </row>
    <row r="212" spans="1:11" x14ac:dyDescent="0.2">
      <c r="A212">
        <v>211</v>
      </c>
      <c r="B212" t="s">
        <v>724</v>
      </c>
      <c r="C212" t="s">
        <v>732</v>
      </c>
      <c r="D212">
        <v>79</v>
      </c>
      <c r="E212" t="s">
        <v>672</v>
      </c>
      <c r="F212">
        <v>71.47</v>
      </c>
      <c r="G212">
        <v>7.22</v>
      </c>
      <c r="H212">
        <v>78.69</v>
      </c>
      <c r="I212">
        <v>0.40129999999999999</v>
      </c>
      <c r="J212">
        <v>834</v>
      </c>
      <c r="K212">
        <v>196.1</v>
      </c>
    </row>
    <row r="213" spans="1:11" x14ac:dyDescent="0.2">
      <c r="A213">
        <v>212</v>
      </c>
      <c r="B213" t="s">
        <v>703</v>
      </c>
      <c r="C213" t="s">
        <v>732</v>
      </c>
      <c r="D213">
        <v>80</v>
      </c>
      <c r="E213" t="s">
        <v>672</v>
      </c>
      <c r="F213">
        <v>7.98</v>
      </c>
      <c r="G213">
        <v>1.83</v>
      </c>
      <c r="H213">
        <v>9.81</v>
      </c>
      <c r="I213">
        <v>5.7500000000000002E-2</v>
      </c>
      <c r="J213">
        <v>648</v>
      </c>
      <c r="K213">
        <v>170.6</v>
      </c>
    </row>
    <row r="214" spans="1:11" x14ac:dyDescent="0.2">
      <c r="A214">
        <v>213</v>
      </c>
      <c r="B214" t="s">
        <v>676</v>
      </c>
      <c r="C214" t="s">
        <v>732</v>
      </c>
      <c r="D214">
        <v>81</v>
      </c>
      <c r="E214" t="s">
        <v>672</v>
      </c>
      <c r="F214">
        <v>10.49</v>
      </c>
      <c r="G214">
        <v>1.78</v>
      </c>
      <c r="H214">
        <v>12.27</v>
      </c>
      <c r="I214">
        <v>7.8100000000000003E-2</v>
      </c>
      <c r="J214">
        <v>605</v>
      </c>
      <c r="K214">
        <v>157.1</v>
      </c>
    </row>
    <row r="215" spans="1:11" x14ac:dyDescent="0.2">
      <c r="A215">
        <v>214</v>
      </c>
      <c r="B215" t="s">
        <v>678</v>
      </c>
      <c r="C215" t="s">
        <v>732</v>
      </c>
      <c r="D215">
        <v>82</v>
      </c>
      <c r="E215" t="s">
        <v>672</v>
      </c>
      <c r="F215">
        <v>13.29</v>
      </c>
      <c r="G215">
        <v>2.63</v>
      </c>
      <c r="H215">
        <v>15.92</v>
      </c>
      <c r="I215">
        <v>9.2899999999999996E-2</v>
      </c>
      <c r="J215">
        <v>946</v>
      </c>
      <c r="K215">
        <v>171.3</v>
      </c>
    </row>
    <row r="216" spans="1:11" x14ac:dyDescent="0.2">
      <c r="A216">
        <v>215</v>
      </c>
      <c r="B216" t="s">
        <v>676</v>
      </c>
      <c r="C216" t="s">
        <v>732</v>
      </c>
      <c r="D216">
        <v>83</v>
      </c>
      <c r="E216" t="s">
        <v>672</v>
      </c>
      <c r="F216">
        <v>19.53</v>
      </c>
      <c r="G216">
        <v>7.03</v>
      </c>
      <c r="H216">
        <v>26.57</v>
      </c>
      <c r="I216">
        <v>0.1691</v>
      </c>
      <c r="J216">
        <v>581</v>
      </c>
      <c r="K216">
        <v>157.1</v>
      </c>
    </row>
    <row r="217" spans="1:11" x14ac:dyDescent="0.2">
      <c r="A217">
        <v>216</v>
      </c>
      <c r="B217" t="s">
        <v>707</v>
      </c>
      <c r="C217" t="s">
        <v>732</v>
      </c>
      <c r="D217">
        <v>84</v>
      </c>
      <c r="E217" t="s">
        <v>672</v>
      </c>
      <c r="F217">
        <v>27.26</v>
      </c>
      <c r="G217">
        <v>4.5599999999999996</v>
      </c>
      <c r="H217">
        <v>31.82</v>
      </c>
      <c r="I217">
        <v>0.19239999999999999</v>
      </c>
      <c r="J217">
        <v>485</v>
      </c>
      <c r="K217">
        <v>165.4</v>
      </c>
    </row>
    <row r="218" spans="1:11" x14ac:dyDescent="0.2">
      <c r="A218">
        <v>217</v>
      </c>
      <c r="B218" t="s">
        <v>735</v>
      </c>
      <c r="C218" t="s">
        <v>732</v>
      </c>
      <c r="D218">
        <v>85</v>
      </c>
      <c r="E218" t="s">
        <v>672</v>
      </c>
      <c r="F218">
        <v>15.75</v>
      </c>
      <c r="G218">
        <v>3.78</v>
      </c>
      <c r="H218">
        <v>19.53</v>
      </c>
      <c r="I218">
        <v>8.5400000000000004E-2</v>
      </c>
      <c r="J218">
        <v>619</v>
      </c>
      <c r="K218">
        <v>228.7</v>
      </c>
    </row>
    <row r="219" spans="1:11" x14ac:dyDescent="0.2">
      <c r="A219">
        <v>218</v>
      </c>
      <c r="B219" t="s">
        <v>717</v>
      </c>
      <c r="C219" t="s">
        <v>732</v>
      </c>
      <c r="D219">
        <v>86</v>
      </c>
      <c r="E219" t="s">
        <v>672</v>
      </c>
      <c r="F219">
        <v>24.83</v>
      </c>
      <c r="G219">
        <v>49.8</v>
      </c>
      <c r="H219">
        <v>74.63</v>
      </c>
      <c r="I219">
        <v>0.3705</v>
      </c>
      <c r="J219">
        <v>524</v>
      </c>
      <c r="K219">
        <v>201.4</v>
      </c>
    </row>
    <row r="220" spans="1:11" x14ac:dyDescent="0.2">
      <c r="A220">
        <v>219</v>
      </c>
      <c r="B220" t="s">
        <v>724</v>
      </c>
      <c r="C220" t="s">
        <v>732</v>
      </c>
      <c r="D220">
        <v>87</v>
      </c>
      <c r="E220" t="s">
        <v>672</v>
      </c>
      <c r="F220">
        <v>129.16</v>
      </c>
      <c r="G220">
        <v>15.75</v>
      </c>
      <c r="H220">
        <v>144.91999999999999</v>
      </c>
      <c r="I220">
        <v>0.73899999999999999</v>
      </c>
      <c r="J220">
        <v>674</v>
      </c>
      <c r="K220">
        <v>196.1</v>
      </c>
    </row>
    <row r="221" spans="1:11" x14ac:dyDescent="0.2">
      <c r="A221">
        <v>220</v>
      </c>
      <c r="B221" t="s">
        <v>671</v>
      </c>
      <c r="C221" t="s">
        <v>732</v>
      </c>
      <c r="D221">
        <v>88</v>
      </c>
      <c r="E221" t="s">
        <v>672</v>
      </c>
      <c r="F221">
        <v>17.2</v>
      </c>
      <c r="G221">
        <v>25.75</v>
      </c>
      <c r="H221">
        <v>42.96</v>
      </c>
      <c r="I221">
        <v>0.35439999999999999</v>
      </c>
      <c r="J221">
        <v>191</v>
      </c>
      <c r="K221">
        <v>121.2</v>
      </c>
    </row>
    <row r="222" spans="1:11" x14ac:dyDescent="0.2">
      <c r="A222">
        <v>221</v>
      </c>
      <c r="B222" t="s">
        <v>714</v>
      </c>
      <c r="C222" t="s">
        <v>732</v>
      </c>
      <c r="D222">
        <v>89</v>
      </c>
      <c r="E222" t="s">
        <v>672</v>
      </c>
      <c r="F222">
        <v>9.77</v>
      </c>
      <c r="G222">
        <v>22.1</v>
      </c>
      <c r="H222">
        <v>31.87</v>
      </c>
      <c r="I222">
        <v>0.21429999999999999</v>
      </c>
      <c r="J222">
        <v>476</v>
      </c>
      <c r="K222">
        <v>148.69999999999999</v>
      </c>
    </row>
    <row r="223" spans="1:11" x14ac:dyDescent="0.2">
      <c r="A223">
        <v>222</v>
      </c>
      <c r="B223" t="s">
        <v>745</v>
      </c>
      <c r="C223" t="s">
        <v>732</v>
      </c>
      <c r="D223">
        <v>90</v>
      </c>
      <c r="E223" t="s">
        <v>672</v>
      </c>
      <c r="F223">
        <v>18.47</v>
      </c>
      <c r="G223">
        <v>38.380000000000003</v>
      </c>
      <c r="H223">
        <v>56.84</v>
      </c>
      <c r="I223">
        <v>0.39150000000000001</v>
      </c>
      <c r="J223">
        <v>364</v>
      </c>
      <c r="K223">
        <v>145.19999999999999</v>
      </c>
    </row>
    <row r="224" spans="1:11" x14ac:dyDescent="0.2">
      <c r="A224">
        <v>223</v>
      </c>
      <c r="B224" t="s">
        <v>671</v>
      </c>
      <c r="C224" t="s">
        <v>732</v>
      </c>
      <c r="D224">
        <v>91</v>
      </c>
      <c r="E224" t="s">
        <v>672</v>
      </c>
      <c r="F224">
        <v>18.05</v>
      </c>
      <c r="G224">
        <v>6.33</v>
      </c>
      <c r="H224">
        <v>24.37</v>
      </c>
      <c r="I224">
        <v>0.2011</v>
      </c>
      <c r="J224">
        <v>307</v>
      </c>
      <c r="K224">
        <v>121.2</v>
      </c>
    </row>
    <row r="225" spans="1:11" x14ac:dyDescent="0.2">
      <c r="A225">
        <v>224</v>
      </c>
      <c r="B225" t="s">
        <v>701</v>
      </c>
      <c r="C225" t="s">
        <v>732</v>
      </c>
      <c r="D225">
        <v>92</v>
      </c>
      <c r="E225" t="s">
        <v>672</v>
      </c>
      <c r="F225">
        <v>51.24</v>
      </c>
      <c r="G225">
        <v>3.93</v>
      </c>
      <c r="H225">
        <v>55.16</v>
      </c>
      <c r="I225">
        <v>0.36080000000000001</v>
      </c>
      <c r="J225">
        <v>500</v>
      </c>
      <c r="K225">
        <v>152.9</v>
      </c>
    </row>
    <row r="226" spans="1:11" x14ac:dyDescent="0.2">
      <c r="A226">
        <v>225</v>
      </c>
      <c r="B226" t="s">
        <v>687</v>
      </c>
      <c r="C226" t="s">
        <v>732</v>
      </c>
      <c r="D226">
        <v>93</v>
      </c>
      <c r="E226" t="s">
        <v>672</v>
      </c>
      <c r="F226">
        <v>16.54</v>
      </c>
      <c r="G226">
        <v>10.07</v>
      </c>
      <c r="H226">
        <v>26.61</v>
      </c>
      <c r="I226">
        <v>0.1295</v>
      </c>
      <c r="J226">
        <v>895</v>
      </c>
      <c r="K226">
        <v>205.5</v>
      </c>
    </row>
    <row r="227" spans="1:11" x14ac:dyDescent="0.2">
      <c r="A227">
        <v>226</v>
      </c>
      <c r="B227" t="s">
        <v>720</v>
      </c>
      <c r="C227" t="s">
        <v>732</v>
      </c>
      <c r="D227">
        <v>94</v>
      </c>
      <c r="E227" t="s">
        <v>672</v>
      </c>
      <c r="F227">
        <v>5.77</v>
      </c>
      <c r="G227">
        <v>14.91</v>
      </c>
      <c r="H227">
        <v>20.68</v>
      </c>
      <c r="I227">
        <v>9.9400000000000002E-2</v>
      </c>
      <c r="J227">
        <v>757</v>
      </c>
      <c r="K227">
        <v>208</v>
      </c>
    </row>
    <row r="228" spans="1:11" x14ac:dyDescent="0.2">
      <c r="A228">
        <v>227</v>
      </c>
      <c r="B228" t="s">
        <v>730</v>
      </c>
      <c r="C228" t="s">
        <v>732</v>
      </c>
      <c r="D228">
        <v>95</v>
      </c>
      <c r="E228" t="s">
        <v>672</v>
      </c>
      <c r="F228">
        <v>10.78</v>
      </c>
      <c r="G228">
        <v>2.65</v>
      </c>
      <c r="H228">
        <v>13.43</v>
      </c>
      <c r="I228">
        <v>9.2700000000000005E-2</v>
      </c>
      <c r="J228">
        <v>509</v>
      </c>
      <c r="K228">
        <v>144.9</v>
      </c>
    </row>
    <row r="229" spans="1:11" x14ac:dyDescent="0.2">
      <c r="A229">
        <v>228</v>
      </c>
      <c r="B229" t="s">
        <v>701</v>
      </c>
      <c r="C229" t="s">
        <v>732</v>
      </c>
      <c r="D229">
        <v>96</v>
      </c>
      <c r="E229" t="s">
        <v>672</v>
      </c>
      <c r="F229">
        <v>14.11</v>
      </c>
      <c r="G229">
        <v>3.03</v>
      </c>
      <c r="H229">
        <v>17.14</v>
      </c>
      <c r="I229">
        <v>0.11210000000000001</v>
      </c>
      <c r="J229">
        <v>550</v>
      </c>
      <c r="K229">
        <v>152.9</v>
      </c>
    </row>
    <row r="230" spans="1:11" x14ac:dyDescent="0.2">
      <c r="A230">
        <v>229</v>
      </c>
      <c r="B230" t="s">
        <v>703</v>
      </c>
      <c r="C230" t="s">
        <v>732</v>
      </c>
      <c r="D230">
        <v>97</v>
      </c>
      <c r="E230" t="s">
        <v>672</v>
      </c>
      <c r="F230">
        <v>15.89</v>
      </c>
      <c r="G230">
        <v>2.4500000000000002</v>
      </c>
      <c r="H230">
        <v>18.34</v>
      </c>
      <c r="I230">
        <v>0.1075</v>
      </c>
      <c r="J230">
        <v>628</v>
      </c>
      <c r="K230">
        <v>170.6</v>
      </c>
    </row>
    <row r="231" spans="1:11" x14ac:dyDescent="0.2">
      <c r="A231">
        <v>230</v>
      </c>
      <c r="B231" t="s">
        <v>682</v>
      </c>
      <c r="C231" t="s">
        <v>732</v>
      </c>
      <c r="D231">
        <v>98</v>
      </c>
      <c r="E231" t="s">
        <v>672</v>
      </c>
      <c r="F231">
        <v>89.64</v>
      </c>
      <c r="G231">
        <v>65.849999999999994</v>
      </c>
      <c r="H231">
        <v>155.47999999999999</v>
      </c>
      <c r="I231">
        <v>0.67689999999999995</v>
      </c>
      <c r="J231">
        <v>405</v>
      </c>
      <c r="K231">
        <v>229.7</v>
      </c>
    </row>
    <row r="232" spans="1:11" x14ac:dyDescent="0.2">
      <c r="A232">
        <v>231</v>
      </c>
      <c r="B232" t="s">
        <v>671</v>
      </c>
      <c r="C232" t="s">
        <v>732</v>
      </c>
      <c r="D232">
        <v>99</v>
      </c>
      <c r="E232" t="s">
        <v>672</v>
      </c>
      <c r="F232">
        <v>15.99</v>
      </c>
      <c r="G232">
        <v>12.29</v>
      </c>
      <c r="H232">
        <v>28.28</v>
      </c>
      <c r="I232">
        <v>0.23330000000000001</v>
      </c>
      <c r="J232">
        <v>241</v>
      </c>
      <c r="K232">
        <v>121.2</v>
      </c>
    </row>
    <row r="233" spans="1:11" x14ac:dyDescent="0.2">
      <c r="A233">
        <v>232</v>
      </c>
      <c r="B233" t="s">
        <v>680</v>
      </c>
      <c r="C233" t="s">
        <v>732</v>
      </c>
      <c r="D233">
        <v>100</v>
      </c>
      <c r="E233" t="s">
        <v>672</v>
      </c>
      <c r="F233">
        <v>126.52</v>
      </c>
      <c r="G233">
        <v>166.05</v>
      </c>
      <c r="H233">
        <v>292.57</v>
      </c>
      <c r="I233">
        <v>1.0643</v>
      </c>
      <c r="J233">
        <v>274</v>
      </c>
      <c r="K233">
        <v>274.89999999999998</v>
      </c>
    </row>
    <row r="234" spans="1:11" x14ac:dyDescent="0.2">
      <c r="A234">
        <v>233</v>
      </c>
      <c r="B234" t="s">
        <v>714</v>
      </c>
      <c r="C234" t="s">
        <v>732</v>
      </c>
      <c r="D234">
        <v>101</v>
      </c>
      <c r="E234" t="s">
        <v>672</v>
      </c>
      <c r="F234">
        <v>56.45</v>
      </c>
      <c r="G234">
        <v>84.33</v>
      </c>
      <c r="H234">
        <v>140.78</v>
      </c>
      <c r="I234">
        <v>0.94669999999999999</v>
      </c>
      <c r="J234">
        <v>234</v>
      </c>
      <c r="K234">
        <v>148.69999999999999</v>
      </c>
    </row>
    <row r="235" spans="1:11" x14ac:dyDescent="0.2">
      <c r="A235">
        <v>234</v>
      </c>
      <c r="B235" t="s">
        <v>745</v>
      </c>
      <c r="C235" t="s">
        <v>732</v>
      </c>
      <c r="D235">
        <v>102</v>
      </c>
      <c r="E235" t="s">
        <v>672</v>
      </c>
      <c r="F235">
        <v>26.89</v>
      </c>
      <c r="G235">
        <v>20.260000000000002</v>
      </c>
      <c r="H235">
        <v>47.14</v>
      </c>
      <c r="I235">
        <v>0.32469999999999999</v>
      </c>
      <c r="J235">
        <v>294</v>
      </c>
      <c r="K235">
        <v>145.19999999999999</v>
      </c>
    </row>
    <row r="236" spans="1:11" x14ac:dyDescent="0.2">
      <c r="A236">
        <v>235</v>
      </c>
      <c r="B236" t="s">
        <v>730</v>
      </c>
      <c r="C236" t="s">
        <v>732</v>
      </c>
      <c r="D236">
        <v>103</v>
      </c>
      <c r="E236" t="s">
        <v>672</v>
      </c>
      <c r="F236">
        <v>13.47</v>
      </c>
      <c r="G236">
        <v>5.38</v>
      </c>
      <c r="H236">
        <v>18.850000000000001</v>
      </c>
      <c r="I236">
        <v>0.13009999999999999</v>
      </c>
      <c r="J236">
        <v>360</v>
      </c>
      <c r="K236">
        <v>144.9</v>
      </c>
    </row>
    <row r="237" spans="1:11" x14ac:dyDescent="0.2">
      <c r="A237">
        <v>236</v>
      </c>
      <c r="B237" t="s">
        <v>690</v>
      </c>
      <c r="C237" t="s">
        <v>732</v>
      </c>
      <c r="D237">
        <v>104</v>
      </c>
      <c r="E237" t="s">
        <v>672</v>
      </c>
      <c r="F237">
        <v>37.770000000000003</v>
      </c>
      <c r="G237">
        <v>26.09</v>
      </c>
      <c r="H237">
        <v>63.85</v>
      </c>
      <c r="I237">
        <v>0.35010000000000002</v>
      </c>
      <c r="J237">
        <v>521</v>
      </c>
      <c r="K237">
        <v>182.4</v>
      </c>
    </row>
    <row r="238" spans="1:11" x14ac:dyDescent="0.2">
      <c r="A238">
        <v>237</v>
      </c>
      <c r="B238" t="s">
        <v>680</v>
      </c>
      <c r="C238" t="s">
        <v>732</v>
      </c>
      <c r="D238">
        <v>105</v>
      </c>
      <c r="E238" t="s">
        <v>672</v>
      </c>
      <c r="F238">
        <v>12.14</v>
      </c>
      <c r="G238">
        <v>40.35</v>
      </c>
      <c r="H238">
        <v>52.49</v>
      </c>
      <c r="I238">
        <v>0.19089999999999999</v>
      </c>
      <c r="J238">
        <v>650</v>
      </c>
      <c r="K238">
        <v>274.89999999999998</v>
      </c>
    </row>
    <row r="239" spans="1:11" x14ac:dyDescent="0.2">
      <c r="A239">
        <v>238</v>
      </c>
      <c r="B239" t="s">
        <v>703</v>
      </c>
      <c r="C239" t="s">
        <v>732</v>
      </c>
      <c r="D239">
        <v>106</v>
      </c>
      <c r="E239" t="s">
        <v>672</v>
      </c>
      <c r="F239">
        <v>26.57</v>
      </c>
      <c r="G239">
        <v>2.4300000000000002</v>
      </c>
      <c r="H239">
        <v>29</v>
      </c>
      <c r="I239">
        <v>0.17</v>
      </c>
      <c r="J239">
        <v>517</v>
      </c>
      <c r="K239">
        <v>170.6</v>
      </c>
    </row>
    <row r="240" spans="1:11" x14ac:dyDescent="0.2">
      <c r="A240">
        <v>239</v>
      </c>
      <c r="B240" t="s">
        <v>690</v>
      </c>
      <c r="C240" t="s">
        <v>732</v>
      </c>
      <c r="D240">
        <v>107</v>
      </c>
      <c r="E240" t="s">
        <v>672</v>
      </c>
      <c r="F240">
        <v>30.08</v>
      </c>
      <c r="G240">
        <v>22.5</v>
      </c>
      <c r="H240">
        <v>52.58</v>
      </c>
      <c r="I240">
        <v>0.2883</v>
      </c>
      <c r="J240">
        <v>553</v>
      </c>
      <c r="K240">
        <v>182.4</v>
      </c>
    </row>
    <row r="241" spans="1:11" x14ac:dyDescent="0.2">
      <c r="A241">
        <v>240</v>
      </c>
      <c r="B241" t="s">
        <v>701</v>
      </c>
      <c r="C241" t="s">
        <v>732</v>
      </c>
      <c r="D241">
        <v>108</v>
      </c>
      <c r="E241" t="s">
        <v>672</v>
      </c>
      <c r="F241">
        <v>21.66</v>
      </c>
      <c r="G241">
        <v>4.59</v>
      </c>
      <c r="H241">
        <v>26.25</v>
      </c>
      <c r="I241">
        <v>0.17169999999999999</v>
      </c>
      <c r="J241">
        <v>443</v>
      </c>
      <c r="K241">
        <v>152.9</v>
      </c>
    </row>
    <row r="242" spans="1:11" x14ac:dyDescent="0.2">
      <c r="A242">
        <v>241</v>
      </c>
      <c r="B242" t="s">
        <v>692</v>
      </c>
      <c r="C242" t="s">
        <v>732</v>
      </c>
      <c r="D242">
        <v>109</v>
      </c>
      <c r="E242" t="s">
        <v>672</v>
      </c>
      <c r="F242">
        <v>13.62</v>
      </c>
      <c r="G242">
        <v>42.46</v>
      </c>
      <c r="H242">
        <v>56.08</v>
      </c>
      <c r="I242">
        <v>0.36159999999999998</v>
      </c>
      <c r="J242">
        <v>441</v>
      </c>
      <c r="K242">
        <v>155.1</v>
      </c>
    </row>
    <row r="243" spans="1:11" x14ac:dyDescent="0.2">
      <c r="A243">
        <v>242</v>
      </c>
      <c r="B243" t="s">
        <v>676</v>
      </c>
      <c r="C243" t="s">
        <v>732</v>
      </c>
      <c r="D243">
        <v>110</v>
      </c>
      <c r="E243" t="s">
        <v>672</v>
      </c>
      <c r="F243">
        <v>19.36</v>
      </c>
      <c r="G243">
        <v>3.98</v>
      </c>
      <c r="H243">
        <v>23.34</v>
      </c>
      <c r="I243">
        <v>0.14860000000000001</v>
      </c>
      <c r="J243">
        <v>485</v>
      </c>
      <c r="K243">
        <v>157.1</v>
      </c>
    </row>
    <row r="244" spans="1:11" x14ac:dyDescent="0.2">
      <c r="A244">
        <v>243</v>
      </c>
      <c r="B244" t="s">
        <v>760</v>
      </c>
      <c r="C244" t="s">
        <v>732</v>
      </c>
      <c r="D244">
        <v>111</v>
      </c>
      <c r="E244" t="s">
        <v>672</v>
      </c>
      <c r="F244">
        <v>16.489999999999998</v>
      </c>
      <c r="G244">
        <v>9.5500000000000007</v>
      </c>
      <c r="H244">
        <v>26.04</v>
      </c>
      <c r="I244">
        <v>0.1706</v>
      </c>
      <c r="J244">
        <v>438</v>
      </c>
      <c r="K244">
        <v>152.6</v>
      </c>
    </row>
    <row r="245" spans="1:11" x14ac:dyDescent="0.2">
      <c r="A245">
        <v>244</v>
      </c>
      <c r="B245" t="s">
        <v>701</v>
      </c>
      <c r="C245" t="s">
        <v>732</v>
      </c>
      <c r="D245">
        <v>112</v>
      </c>
      <c r="E245" t="s">
        <v>672</v>
      </c>
      <c r="F245">
        <v>9.26</v>
      </c>
      <c r="G245">
        <v>6.49</v>
      </c>
      <c r="H245">
        <v>15.75</v>
      </c>
      <c r="I245">
        <v>0.10299999999999999</v>
      </c>
      <c r="J245">
        <v>495</v>
      </c>
      <c r="K245">
        <v>152.9</v>
      </c>
    </row>
    <row r="246" spans="1:11" x14ac:dyDescent="0.2">
      <c r="A246">
        <v>245</v>
      </c>
      <c r="B246" t="s">
        <v>678</v>
      </c>
      <c r="C246" t="s">
        <v>732</v>
      </c>
      <c r="D246">
        <v>113</v>
      </c>
      <c r="E246" t="s">
        <v>672</v>
      </c>
      <c r="F246">
        <v>60.94</v>
      </c>
      <c r="G246">
        <v>4.6500000000000004</v>
      </c>
      <c r="H246">
        <v>65.59</v>
      </c>
      <c r="I246">
        <v>0.38290000000000002</v>
      </c>
      <c r="J246">
        <v>675</v>
      </c>
      <c r="K246">
        <v>171.3</v>
      </c>
    </row>
    <row r="247" spans="1:11" x14ac:dyDescent="0.2">
      <c r="A247">
        <v>246</v>
      </c>
      <c r="B247" t="s">
        <v>717</v>
      </c>
      <c r="C247" t="s">
        <v>732</v>
      </c>
      <c r="D247">
        <v>114</v>
      </c>
      <c r="E247" t="s">
        <v>672</v>
      </c>
      <c r="F247">
        <v>44.89</v>
      </c>
      <c r="G247">
        <v>72.53</v>
      </c>
      <c r="H247">
        <v>117.42</v>
      </c>
      <c r="I247">
        <v>0.58299999999999996</v>
      </c>
      <c r="J247">
        <v>409</v>
      </c>
      <c r="K247">
        <v>201.4</v>
      </c>
    </row>
    <row r="248" spans="1:11" x14ac:dyDescent="0.2">
      <c r="A248">
        <v>247</v>
      </c>
      <c r="B248" t="s">
        <v>682</v>
      </c>
      <c r="C248" t="s">
        <v>732</v>
      </c>
      <c r="D248">
        <v>115</v>
      </c>
      <c r="E248" t="s">
        <v>672</v>
      </c>
      <c r="F248">
        <v>18.7</v>
      </c>
      <c r="G248">
        <v>37.450000000000003</v>
      </c>
      <c r="H248">
        <v>56.14</v>
      </c>
      <c r="I248">
        <v>0.24440000000000001</v>
      </c>
      <c r="J248">
        <v>670</v>
      </c>
      <c r="K248">
        <v>229.7</v>
      </c>
    </row>
    <row r="249" spans="1:11" x14ac:dyDescent="0.2">
      <c r="A249">
        <v>248</v>
      </c>
      <c r="B249" t="s">
        <v>690</v>
      </c>
      <c r="C249" t="s">
        <v>732</v>
      </c>
      <c r="D249">
        <v>116</v>
      </c>
      <c r="E249" t="s">
        <v>672</v>
      </c>
      <c r="F249">
        <v>70.819999999999993</v>
      </c>
      <c r="G249">
        <v>42.39</v>
      </c>
      <c r="H249">
        <v>113.21</v>
      </c>
      <c r="I249">
        <v>0.62070000000000003</v>
      </c>
      <c r="J249">
        <v>491</v>
      </c>
      <c r="K249">
        <v>182.4</v>
      </c>
    </row>
    <row r="250" spans="1:11" x14ac:dyDescent="0.2">
      <c r="A250">
        <v>249</v>
      </c>
      <c r="B250" t="s">
        <v>724</v>
      </c>
      <c r="C250" t="s">
        <v>732</v>
      </c>
      <c r="D250">
        <v>117</v>
      </c>
      <c r="E250" t="s">
        <v>672</v>
      </c>
      <c r="F250">
        <v>147.78</v>
      </c>
      <c r="G250">
        <v>12.9</v>
      </c>
      <c r="H250">
        <v>160.69</v>
      </c>
      <c r="I250">
        <v>0.81940000000000002</v>
      </c>
      <c r="J250">
        <v>585</v>
      </c>
      <c r="K250">
        <v>196.1</v>
      </c>
    </row>
    <row r="251" spans="1:11" x14ac:dyDescent="0.2">
      <c r="A251">
        <v>250</v>
      </c>
      <c r="B251" t="s">
        <v>730</v>
      </c>
      <c r="C251" t="s">
        <v>732</v>
      </c>
      <c r="D251">
        <v>118</v>
      </c>
      <c r="E251" t="s">
        <v>672</v>
      </c>
      <c r="F251">
        <v>32.71</v>
      </c>
      <c r="G251">
        <v>20.65</v>
      </c>
      <c r="H251">
        <v>53.36</v>
      </c>
      <c r="I251">
        <v>0.36830000000000002</v>
      </c>
      <c r="J251">
        <v>349</v>
      </c>
      <c r="K251">
        <v>144.9</v>
      </c>
    </row>
    <row r="252" spans="1:11" x14ac:dyDescent="0.2">
      <c r="A252">
        <v>251</v>
      </c>
      <c r="B252" t="s">
        <v>714</v>
      </c>
      <c r="C252" t="s">
        <v>732</v>
      </c>
      <c r="D252">
        <v>119</v>
      </c>
      <c r="E252" t="s">
        <v>672</v>
      </c>
      <c r="F252">
        <v>15.52</v>
      </c>
      <c r="G252">
        <v>26.06</v>
      </c>
      <c r="H252">
        <v>41.58</v>
      </c>
      <c r="I252">
        <v>0.27960000000000002</v>
      </c>
      <c r="J252">
        <v>570</v>
      </c>
      <c r="K252">
        <v>148.69999999999999</v>
      </c>
    </row>
    <row r="253" spans="1:11" x14ac:dyDescent="0.2">
      <c r="A253">
        <v>252</v>
      </c>
      <c r="B253" t="s">
        <v>760</v>
      </c>
      <c r="C253" t="s">
        <v>732</v>
      </c>
      <c r="D253">
        <v>120</v>
      </c>
      <c r="E253" t="s">
        <v>672</v>
      </c>
      <c r="F253">
        <v>78.2</v>
      </c>
      <c r="G253">
        <v>50.36</v>
      </c>
      <c r="H253">
        <v>128.57</v>
      </c>
      <c r="I253">
        <v>0.84250000000000003</v>
      </c>
      <c r="J253">
        <v>264</v>
      </c>
      <c r="K253">
        <v>152.6</v>
      </c>
    </row>
    <row r="254" spans="1:11" x14ac:dyDescent="0.2">
      <c r="A254">
        <v>253</v>
      </c>
      <c r="B254" t="s">
        <v>745</v>
      </c>
      <c r="C254" t="s">
        <v>732</v>
      </c>
      <c r="D254">
        <v>121</v>
      </c>
      <c r="E254" t="s">
        <v>672</v>
      </c>
      <c r="F254">
        <v>36.380000000000003</v>
      </c>
      <c r="G254">
        <v>48.65</v>
      </c>
      <c r="H254">
        <v>85.03</v>
      </c>
      <c r="I254">
        <v>0.58560000000000001</v>
      </c>
      <c r="J254">
        <v>220</v>
      </c>
      <c r="K254">
        <v>145.19999999999999</v>
      </c>
    </row>
    <row r="255" spans="1:11" x14ac:dyDescent="0.2">
      <c r="A255">
        <v>254</v>
      </c>
      <c r="B255" t="s">
        <v>703</v>
      </c>
      <c r="C255" t="s">
        <v>732</v>
      </c>
      <c r="D255">
        <v>122</v>
      </c>
      <c r="E255" t="s">
        <v>672</v>
      </c>
      <c r="F255">
        <v>47.63</v>
      </c>
      <c r="G255">
        <v>11.3</v>
      </c>
      <c r="H255">
        <v>58.93</v>
      </c>
      <c r="I255">
        <v>0.34539999999999998</v>
      </c>
      <c r="J255">
        <v>436</v>
      </c>
      <c r="K255">
        <v>170.6</v>
      </c>
    </row>
    <row r="256" spans="1:11" x14ac:dyDescent="0.2">
      <c r="A256">
        <v>255</v>
      </c>
      <c r="B256" t="s">
        <v>671</v>
      </c>
      <c r="C256" t="s">
        <v>732</v>
      </c>
      <c r="D256">
        <v>123</v>
      </c>
      <c r="E256" t="s">
        <v>672</v>
      </c>
      <c r="F256">
        <v>20.89</v>
      </c>
      <c r="G256">
        <v>16.73</v>
      </c>
      <c r="H256">
        <v>37.619999999999997</v>
      </c>
      <c r="I256">
        <v>0.31040000000000001</v>
      </c>
      <c r="J256">
        <v>222</v>
      </c>
      <c r="K256">
        <v>121.2</v>
      </c>
    </row>
    <row r="257" spans="1:11" x14ac:dyDescent="0.2">
      <c r="A257">
        <v>256</v>
      </c>
      <c r="B257" t="s">
        <v>671</v>
      </c>
      <c r="C257" t="s">
        <v>732</v>
      </c>
      <c r="D257">
        <v>124</v>
      </c>
      <c r="E257" t="s">
        <v>672</v>
      </c>
      <c r="F257">
        <v>13.16</v>
      </c>
      <c r="G257">
        <v>6.77</v>
      </c>
      <c r="H257">
        <v>19.93</v>
      </c>
      <c r="I257">
        <v>0.16439999999999999</v>
      </c>
      <c r="J257">
        <v>262</v>
      </c>
      <c r="K257">
        <v>121.2</v>
      </c>
    </row>
    <row r="258" spans="1:11" x14ac:dyDescent="0.2">
      <c r="A258">
        <v>257</v>
      </c>
      <c r="B258" t="s">
        <v>676</v>
      </c>
      <c r="C258" t="s">
        <v>732</v>
      </c>
      <c r="D258">
        <v>125</v>
      </c>
      <c r="E258" t="s">
        <v>672</v>
      </c>
      <c r="F258">
        <v>25.07</v>
      </c>
      <c r="G258">
        <v>10.73</v>
      </c>
      <c r="H258">
        <v>35.81</v>
      </c>
      <c r="I258">
        <v>0.22789999999999999</v>
      </c>
      <c r="J258">
        <v>450</v>
      </c>
      <c r="K258">
        <v>157.1</v>
      </c>
    </row>
    <row r="259" spans="1:11" x14ac:dyDescent="0.2">
      <c r="A259">
        <v>258</v>
      </c>
      <c r="B259" t="s">
        <v>707</v>
      </c>
      <c r="C259" t="s">
        <v>732</v>
      </c>
      <c r="D259">
        <v>126</v>
      </c>
      <c r="E259" t="s">
        <v>672</v>
      </c>
      <c r="F259">
        <v>41.25</v>
      </c>
      <c r="G259">
        <v>4.37</v>
      </c>
      <c r="H259">
        <v>45.62</v>
      </c>
      <c r="I259">
        <v>0.27579999999999999</v>
      </c>
      <c r="J259">
        <v>408</v>
      </c>
      <c r="K259">
        <v>165.4</v>
      </c>
    </row>
    <row r="260" spans="1:11" x14ac:dyDescent="0.2">
      <c r="A260">
        <v>259</v>
      </c>
      <c r="B260" t="s">
        <v>692</v>
      </c>
      <c r="C260" t="s">
        <v>732</v>
      </c>
      <c r="D260">
        <v>127</v>
      </c>
      <c r="E260" t="s">
        <v>672</v>
      </c>
      <c r="F260">
        <v>8.9700000000000006</v>
      </c>
      <c r="G260">
        <v>34</v>
      </c>
      <c r="H260">
        <v>42.97</v>
      </c>
      <c r="I260">
        <v>0.27700000000000002</v>
      </c>
      <c r="J260">
        <v>519</v>
      </c>
      <c r="K260">
        <v>155.1</v>
      </c>
    </row>
    <row r="261" spans="1:11" x14ac:dyDescent="0.2">
      <c r="A261">
        <v>260</v>
      </c>
      <c r="B261" t="s">
        <v>676</v>
      </c>
      <c r="C261" t="s">
        <v>732</v>
      </c>
      <c r="D261">
        <v>128</v>
      </c>
      <c r="E261" t="s">
        <v>672</v>
      </c>
      <c r="F261">
        <v>138.01</v>
      </c>
      <c r="G261">
        <v>9.25</v>
      </c>
      <c r="H261">
        <v>147.25</v>
      </c>
      <c r="I261">
        <v>0.93730000000000002</v>
      </c>
      <c r="J261">
        <v>347</v>
      </c>
      <c r="K261">
        <v>157.1</v>
      </c>
    </row>
    <row r="262" spans="1:11" x14ac:dyDescent="0.2">
      <c r="A262">
        <v>261</v>
      </c>
      <c r="B262" t="s">
        <v>745</v>
      </c>
      <c r="C262" t="s">
        <v>732</v>
      </c>
      <c r="D262">
        <v>129</v>
      </c>
      <c r="E262" t="s">
        <v>672</v>
      </c>
      <c r="F262">
        <v>16.510000000000002</v>
      </c>
      <c r="G262">
        <v>14.55</v>
      </c>
      <c r="H262">
        <v>31.06</v>
      </c>
      <c r="I262">
        <v>0.21390000000000001</v>
      </c>
      <c r="J262">
        <v>309</v>
      </c>
      <c r="K262">
        <v>145.19999999999999</v>
      </c>
    </row>
    <row r="263" spans="1:11" x14ac:dyDescent="0.2">
      <c r="A263">
        <v>262</v>
      </c>
      <c r="B263" t="s">
        <v>714</v>
      </c>
      <c r="C263" t="s">
        <v>732</v>
      </c>
      <c r="D263">
        <v>130</v>
      </c>
      <c r="E263" t="s">
        <v>672</v>
      </c>
      <c r="F263">
        <v>12.28</v>
      </c>
      <c r="G263">
        <v>17.48</v>
      </c>
      <c r="H263">
        <v>29.76</v>
      </c>
      <c r="I263">
        <v>0.2001</v>
      </c>
      <c r="J263">
        <v>491</v>
      </c>
      <c r="K263">
        <v>148.69999999999999</v>
      </c>
    </row>
    <row r="264" spans="1:11" x14ac:dyDescent="0.2">
      <c r="A264">
        <v>263</v>
      </c>
      <c r="B264" t="s">
        <v>717</v>
      </c>
      <c r="C264" t="s">
        <v>732</v>
      </c>
      <c r="D264">
        <v>131</v>
      </c>
      <c r="E264" t="s">
        <v>672</v>
      </c>
      <c r="F264">
        <v>15.16</v>
      </c>
      <c r="G264">
        <v>26.37</v>
      </c>
      <c r="H264">
        <v>41.53</v>
      </c>
      <c r="I264">
        <v>0.20619999999999999</v>
      </c>
      <c r="J264">
        <v>613</v>
      </c>
      <c r="K264">
        <v>201.4</v>
      </c>
    </row>
    <row r="265" spans="1:11" x14ac:dyDescent="0.2">
      <c r="A265">
        <v>264</v>
      </c>
      <c r="B265" t="s">
        <v>687</v>
      </c>
      <c r="C265" t="s">
        <v>732</v>
      </c>
      <c r="D265">
        <v>132</v>
      </c>
      <c r="E265" t="s">
        <v>672</v>
      </c>
      <c r="F265">
        <v>74.819999999999993</v>
      </c>
      <c r="G265">
        <v>31.89</v>
      </c>
      <c r="H265">
        <v>106.7</v>
      </c>
      <c r="I265">
        <v>0.51919999999999999</v>
      </c>
      <c r="J265">
        <v>713</v>
      </c>
      <c r="K265">
        <v>205.5</v>
      </c>
    </row>
    <row r="266" spans="1:11" x14ac:dyDescent="0.2">
      <c r="A266">
        <v>265</v>
      </c>
      <c r="B266" t="s">
        <v>682</v>
      </c>
      <c r="C266" t="s">
        <v>732</v>
      </c>
      <c r="D266">
        <v>133</v>
      </c>
      <c r="E266" t="s">
        <v>672</v>
      </c>
      <c r="F266">
        <v>99.99</v>
      </c>
      <c r="G266">
        <v>70.790000000000006</v>
      </c>
      <c r="H266">
        <v>170.78</v>
      </c>
      <c r="I266">
        <v>0.74350000000000005</v>
      </c>
      <c r="J266">
        <v>418</v>
      </c>
      <c r="K266">
        <v>229.7</v>
      </c>
    </row>
    <row r="267" spans="1:11" x14ac:dyDescent="0.2">
      <c r="A267">
        <v>266</v>
      </c>
      <c r="B267" t="s">
        <v>720</v>
      </c>
      <c r="C267" t="s">
        <v>732</v>
      </c>
      <c r="D267">
        <v>134</v>
      </c>
      <c r="E267" t="s">
        <v>672</v>
      </c>
      <c r="F267">
        <v>19.55</v>
      </c>
      <c r="G267">
        <v>20.69</v>
      </c>
      <c r="H267">
        <v>40.24</v>
      </c>
      <c r="I267">
        <v>0.19350000000000001</v>
      </c>
      <c r="J267">
        <v>709</v>
      </c>
      <c r="K267">
        <v>208</v>
      </c>
    </row>
    <row r="268" spans="1:11" x14ac:dyDescent="0.2">
      <c r="A268">
        <v>267</v>
      </c>
      <c r="B268" t="s">
        <v>703</v>
      </c>
      <c r="C268" t="s">
        <v>732</v>
      </c>
      <c r="D268">
        <v>135</v>
      </c>
      <c r="E268" t="s">
        <v>672</v>
      </c>
      <c r="F268">
        <v>48.86</v>
      </c>
      <c r="G268">
        <v>12.16</v>
      </c>
      <c r="H268">
        <v>61.02</v>
      </c>
      <c r="I268">
        <v>0.35770000000000002</v>
      </c>
      <c r="J268">
        <v>484</v>
      </c>
      <c r="K268">
        <v>170.6</v>
      </c>
    </row>
    <row r="269" spans="1:11" x14ac:dyDescent="0.2">
      <c r="A269">
        <v>268</v>
      </c>
      <c r="B269" t="s">
        <v>676</v>
      </c>
      <c r="C269" t="s">
        <v>732</v>
      </c>
      <c r="D269">
        <v>136</v>
      </c>
      <c r="E269" t="s">
        <v>672</v>
      </c>
      <c r="F269">
        <v>28.6</v>
      </c>
      <c r="G269">
        <v>3.11</v>
      </c>
      <c r="H269">
        <v>31.71</v>
      </c>
      <c r="I269">
        <v>0.2019</v>
      </c>
      <c r="J269">
        <v>649</v>
      </c>
      <c r="K269">
        <v>157.1</v>
      </c>
    </row>
    <row r="270" spans="1:11" x14ac:dyDescent="0.2">
      <c r="A270">
        <v>269</v>
      </c>
      <c r="B270" t="s">
        <v>690</v>
      </c>
      <c r="C270" t="s">
        <v>732</v>
      </c>
      <c r="D270">
        <v>137</v>
      </c>
      <c r="E270" t="s">
        <v>672</v>
      </c>
      <c r="F270">
        <v>50.8</v>
      </c>
      <c r="G270">
        <v>34.799999999999997</v>
      </c>
      <c r="H270">
        <v>85.6</v>
      </c>
      <c r="I270">
        <v>0.46929999999999999</v>
      </c>
      <c r="J270">
        <v>634</v>
      </c>
      <c r="K270">
        <v>182.4</v>
      </c>
    </row>
    <row r="271" spans="1:11" x14ac:dyDescent="0.2">
      <c r="A271">
        <v>270</v>
      </c>
      <c r="B271" t="s">
        <v>676</v>
      </c>
      <c r="C271" t="s">
        <v>732</v>
      </c>
      <c r="D271">
        <v>138</v>
      </c>
      <c r="E271" t="s">
        <v>672</v>
      </c>
      <c r="F271">
        <v>42.03</v>
      </c>
      <c r="G271">
        <v>7.67</v>
      </c>
      <c r="H271">
        <v>49.7</v>
      </c>
      <c r="I271">
        <v>0.31630000000000003</v>
      </c>
      <c r="J271">
        <v>631</v>
      </c>
      <c r="K271">
        <v>157.1</v>
      </c>
    </row>
    <row r="272" spans="1:11" x14ac:dyDescent="0.2">
      <c r="A272">
        <v>271</v>
      </c>
      <c r="B272" t="s">
        <v>671</v>
      </c>
      <c r="C272" t="s">
        <v>732</v>
      </c>
      <c r="D272">
        <v>139</v>
      </c>
      <c r="E272" t="s">
        <v>672</v>
      </c>
      <c r="F272">
        <v>21.91</v>
      </c>
      <c r="G272">
        <v>17.510000000000002</v>
      </c>
      <c r="H272">
        <v>39.409999999999997</v>
      </c>
      <c r="I272">
        <v>0.32519999999999999</v>
      </c>
      <c r="J272">
        <v>253</v>
      </c>
      <c r="K272">
        <v>121.2</v>
      </c>
    </row>
    <row r="273" spans="1:11" x14ac:dyDescent="0.2">
      <c r="A273">
        <v>272</v>
      </c>
      <c r="B273" t="s">
        <v>682</v>
      </c>
      <c r="C273" t="s">
        <v>732</v>
      </c>
      <c r="D273">
        <v>140</v>
      </c>
      <c r="E273" t="s">
        <v>672</v>
      </c>
      <c r="F273">
        <v>111.39</v>
      </c>
      <c r="G273">
        <v>56.98</v>
      </c>
      <c r="H273">
        <v>168.37</v>
      </c>
      <c r="I273">
        <v>0.73299999999999998</v>
      </c>
      <c r="J273">
        <v>446</v>
      </c>
      <c r="K273">
        <v>229.7</v>
      </c>
    </row>
    <row r="274" spans="1:11" x14ac:dyDescent="0.2">
      <c r="A274">
        <v>273</v>
      </c>
      <c r="B274" t="s">
        <v>714</v>
      </c>
      <c r="C274" t="s">
        <v>732</v>
      </c>
      <c r="D274">
        <v>141</v>
      </c>
      <c r="E274" t="s">
        <v>672</v>
      </c>
      <c r="F274">
        <v>20.29</v>
      </c>
      <c r="G274">
        <v>50.96</v>
      </c>
      <c r="H274">
        <v>71.25</v>
      </c>
      <c r="I274">
        <v>0.47920000000000001</v>
      </c>
      <c r="J274">
        <v>485</v>
      </c>
      <c r="K274">
        <v>148.69999999999999</v>
      </c>
    </row>
    <row r="275" spans="1:11" x14ac:dyDescent="0.2">
      <c r="A275">
        <v>274</v>
      </c>
      <c r="B275" t="s">
        <v>714</v>
      </c>
      <c r="C275" t="s">
        <v>732</v>
      </c>
      <c r="D275">
        <v>142</v>
      </c>
      <c r="E275" t="s">
        <v>672</v>
      </c>
      <c r="F275">
        <v>14.14</v>
      </c>
      <c r="G275">
        <v>28.65</v>
      </c>
      <c r="H275">
        <v>42.79</v>
      </c>
      <c r="I275">
        <v>0.2878</v>
      </c>
      <c r="J275">
        <v>480</v>
      </c>
      <c r="K275">
        <v>148.69999999999999</v>
      </c>
    </row>
    <row r="276" spans="1:11" x14ac:dyDescent="0.2">
      <c r="A276">
        <v>275</v>
      </c>
      <c r="B276" t="s">
        <v>745</v>
      </c>
      <c r="C276" t="s">
        <v>732</v>
      </c>
      <c r="D276">
        <v>143</v>
      </c>
      <c r="E276" t="s">
        <v>672</v>
      </c>
      <c r="F276">
        <v>14.81</v>
      </c>
      <c r="G276">
        <v>28.43</v>
      </c>
      <c r="H276">
        <v>43.24</v>
      </c>
      <c r="I276">
        <v>0.29780000000000001</v>
      </c>
      <c r="J276">
        <v>411</v>
      </c>
      <c r="K276">
        <v>145.19999999999999</v>
      </c>
    </row>
    <row r="277" spans="1:11" x14ac:dyDescent="0.2">
      <c r="A277">
        <v>276</v>
      </c>
      <c r="B277" t="s">
        <v>676</v>
      </c>
      <c r="C277" t="s">
        <v>732</v>
      </c>
      <c r="D277">
        <v>144</v>
      </c>
      <c r="E277" t="s">
        <v>672</v>
      </c>
      <c r="F277">
        <v>21.6</v>
      </c>
      <c r="G277">
        <v>3.12</v>
      </c>
      <c r="H277">
        <v>24.72</v>
      </c>
      <c r="I277">
        <v>0.1573</v>
      </c>
      <c r="J277">
        <v>654</v>
      </c>
      <c r="K277">
        <v>157.1</v>
      </c>
    </row>
    <row r="278" spans="1:11" x14ac:dyDescent="0.2">
      <c r="A278">
        <v>277</v>
      </c>
      <c r="B278" t="s">
        <v>760</v>
      </c>
      <c r="C278" t="s">
        <v>732</v>
      </c>
      <c r="D278">
        <v>145</v>
      </c>
      <c r="E278" t="s">
        <v>672</v>
      </c>
      <c r="F278">
        <v>15.89</v>
      </c>
      <c r="G278">
        <v>14.7</v>
      </c>
      <c r="H278">
        <v>30.6</v>
      </c>
      <c r="I278">
        <v>0.20050000000000001</v>
      </c>
      <c r="J278">
        <v>531</v>
      </c>
      <c r="K278">
        <v>152.6</v>
      </c>
    </row>
    <row r="279" spans="1:11" x14ac:dyDescent="0.2">
      <c r="A279">
        <v>278</v>
      </c>
      <c r="B279" t="s">
        <v>730</v>
      </c>
      <c r="C279" t="s">
        <v>732</v>
      </c>
      <c r="D279">
        <v>146</v>
      </c>
      <c r="E279" t="s">
        <v>672</v>
      </c>
      <c r="F279">
        <v>9.3800000000000008</v>
      </c>
      <c r="G279">
        <v>4.96</v>
      </c>
      <c r="H279">
        <v>14.34</v>
      </c>
      <c r="I279">
        <v>9.9000000000000005E-2</v>
      </c>
      <c r="J279">
        <v>552</v>
      </c>
      <c r="K279">
        <v>144.9</v>
      </c>
    </row>
    <row r="280" spans="1:11" x14ac:dyDescent="0.2">
      <c r="A280">
        <v>279</v>
      </c>
      <c r="B280" t="s">
        <v>690</v>
      </c>
      <c r="C280" t="s">
        <v>732</v>
      </c>
      <c r="D280">
        <v>147</v>
      </c>
      <c r="E280" t="s">
        <v>672</v>
      </c>
      <c r="F280">
        <v>58.71</v>
      </c>
      <c r="G280">
        <v>39.51</v>
      </c>
      <c r="H280">
        <v>98.22</v>
      </c>
      <c r="I280">
        <v>0.53849999999999998</v>
      </c>
      <c r="J280">
        <v>484</v>
      </c>
      <c r="K280">
        <v>182.4</v>
      </c>
    </row>
    <row r="281" spans="1:11" x14ac:dyDescent="0.2">
      <c r="A281">
        <v>280</v>
      </c>
      <c r="B281" t="s">
        <v>676</v>
      </c>
      <c r="C281" t="s">
        <v>732</v>
      </c>
      <c r="D281">
        <v>148</v>
      </c>
      <c r="E281" t="s">
        <v>672</v>
      </c>
      <c r="F281">
        <v>28.05</v>
      </c>
      <c r="G281">
        <v>6.79</v>
      </c>
      <c r="H281">
        <v>34.840000000000003</v>
      </c>
      <c r="I281">
        <v>0.2218</v>
      </c>
      <c r="J281">
        <v>607</v>
      </c>
      <c r="K281">
        <v>157.1</v>
      </c>
    </row>
    <row r="282" spans="1:11" x14ac:dyDescent="0.2">
      <c r="A282">
        <v>281</v>
      </c>
      <c r="B282" t="s">
        <v>690</v>
      </c>
      <c r="C282" t="s">
        <v>732</v>
      </c>
      <c r="D282">
        <v>149</v>
      </c>
      <c r="E282" t="s">
        <v>672</v>
      </c>
      <c r="F282">
        <v>84.26</v>
      </c>
      <c r="G282">
        <v>48.26</v>
      </c>
      <c r="H282">
        <v>132.52000000000001</v>
      </c>
      <c r="I282">
        <v>0.72650000000000003</v>
      </c>
      <c r="J282">
        <v>446</v>
      </c>
      <c r="K282">
        <v>182.4</v>
      </c>
    </row>
    <row r="283" spans="1:11" x14ac:dyDescent="0.2">
      <c r="A283">
        <v>282</v>
      </c>
      <c r="B283" t="s">
        <v>678</v>
      </c>
      <c r="C283" t="s">
        <v>732</v>
      </c>
      <c r="D283">
        <v>150</v>
      </c>
      <c r="E283" t="s">
        <v>672</v>
      </c>
      <c r="F283">
        <v>36.950000000000003</v>
      </c>
      <c r="G283">
        <v>7.5</v>
      </c>
      <c r="H283">
        <v>44.45</v>
      </c>
      <c r="I283">
        <v>0.25950000000000001</v>
      </c>
      <c r="J283">
        <v>648</v>
      </c>
      <c r="K283">
        <v>171.3</v>
      </c>
    </row>
    <row r="284" spans="1:11" x14ac:dyDescent="0.2">
      <c r="A284">
        <v>283</v>
      </c>
      <c r="B284" t="s">
        <v>707</v>
      </c>
      <c r="C284" t="s">
        <v>732</v>
      </c>
      <c r="D284">
        <v>151</v>
      </c>
      <c r="E284" t="s">
        <v>672</v>
      </c>
      <c r="F284">
        <v>31.56</v>
      </c>
      <c r="G284">
        <v>10.38</v>
      </c>
      <c r="H284">
        <v>41.94</v>
      </c>
      <c r="I284">
        <v>0.2535</v>
      </c>
      <c r="J284">
        <v>421</v>
      </c>
      <c r="K284">
        <v>165.4</v>
      </c>
    </row>
    <row r="285" spans="1:11" x14ac:dyDescent="0.2">
      <c r="A285">
        <v>284</v>
      </c>
      <c r="B285" t="s">
        <v>682</v>
      </c>
      <c r="C285" t="s">
        <v>732</v>
      </c>
      <c r="D285">
        <v>152</v>
      </c>
      <c r="E285" t="s">
        <v>672</v>
      </c>
      <c r="F285">
        <v>136.46</v>
      </c>
      <c r="G285">
        <v>63.5</v>
      </c>
      <c r="H285">
        <v>199.95</v>
      </c>
      <c r="I285">
        <v>0.87050000000000005</v>
      </c>
      <c r="J285">
        <v>267</v>
      </c>
      <c r="K285">
        <v>229.7</v>
      </c>
    </row>
    <row r="286" spans="1:11" x14ac:dyDescent="0.2">
      <c r="A286">
        <v>285</v>
      </c>
      <c r="B286" t="s">
        <v>745</v>
      </c>
      <c r="C286" t="s">
        <v>732</v>
      </c>
      <c r="D286">
        <v>153</v>
      </c>
      <c r="E286" t="s">
        <v>672</v>
      </c>
      <c r="F286">
        <v>33.090000000000003</v>
      </c>
      <c r="G286">
        <v>30.62</v>
      </c>
      <c r="H286">
        <v>63.71</v>
      </c>
      <c r="I286">
        <v>0.43880000000000002</v>
      </c>
      <c r="J286">
        <v>265</v>
      </c>
      <c r="K286">
        <v>145.19999999999999</v>
      </c>
    </row>
    <row r="287" spans="1:11" x14ac:dyDescent="0.2">
      <c r="A287">
        <v>286</v>
      </c>
      <c r="B287" t="s">
        <v>730</v>
      </c>
      <c r="C287" t="s">
        <v>732</v>
      </c>
      <c r="D287">
        <v>154</v>
      </c>
      <c r="E287" t="s">
        <v>672</v>
      </c>
      <c r="F287">
        <v>116.06</v>
      </c>
      <c r="G287">
        <v>26</v>
      </c>
      <c r="H287">
        <v>142.06</v>
      </c>
      <c r="I287">
        <v>0.98040000000000005</v>
      </c>
      <c r="J287">
        <v>187</v>
      </c>
      <c r="K287">
        <v>144.9</v>
      </c>
    </row>
    <row r="288" spans="1:11" x14ac:dyDescent="0.2">
      <c r="A288">
        <v>287</v>
      </c>
      <c r="B288" t="s">
        <v>701</v>
      </c>
      <c r="C288" t="s">
        <v>732</v>
      </c>
      <c r="D288">
        <v>155</v>
      </c>
      <c r="E288" t="s">
        <v>672</v>
      </c>
      <c r="F288">
        <v>98.42</v>
      </c>
      <c r="G288">
        <v>9.56</v>
      </c>
      <c r="H288">
        <v>107.98</v>
      </c>
      <c r="I288">
        <v>0.70620000000000005</v>
      </c>
      <c r="J288">
        <v>276</v>
      </c>
      <c r="K288">
        <v>152.9</v>
      </c>
    </row>
    <row r="289" spans="1:11" x14ac:dyDescent="0.2">
      <c r="A289">
        <v>288</v>
      </c>
      <c r="B289" t="s">
        <v>676</v>
      </c>
      <c r="C289" t="s">
        <v>732</v>
      </c>
      <c r="D289">
        <v>156</v>
      </c>
      <c r="E289" t="s">
        <v>672</v>
      </c>
      <c r="F289">
        <v>53.42</v>
      </c>
      <c r="G289">
        <v>15.95</v>
      </c>
      <c r="H289">
        <v>69.36</v>
      </c>
      <c r="I289">
        <v>0.4415</v>
      </c>
      <c r="J289">
        <v>390</v>
      </c>
      <c r="K289">
        <v>157.1</v>
      </c>
    </row>
    <row r="290" spans="1:11" x14ac:dyDescent="0.2">
      <c r="A290">
        <v>289</v>
      </c>
      <c r="B290" t="s">
        <v>671</v>
      </c>
      <c r="C290" t="s">
        <v>732</v>
      </c>
      <c r="D290">
        <v>157</v>
      </c>
      <c r="E290" t="s">
        <v>672</v>
      </c>
      <c r="F290">
        <v>38.01</v>
      </c>
      <c r="G290">
        <v>20.51</v>
      </c>
      <c r="H290">
        <v>58.52</v>
      </c>
      <c r="I290">
        <v>0.48280000000000001</v>
      </c>
      <c r="J290">
        <v>186</v>
      </c>
      <c r="K290">
        <v>121.2</v>
      </c>
    </row>
    <row r="291" spans="1:11" x14ac:dyDescent="0.2">
      <c r="A291">
        <v>290</v>
      </c>
      <c r="B291" t="s">
        <v>707</v>
      </c>
      <c r="C291" t="s">
        <v>732</v>
      </c>
      <c r="D291">
        <v>158</v>
      </c>
      <c r="E291" t="s">
        <v>672</v>
      </c>
      <c r="F291">
        <v>135.94</v>
      </c>
      <c r="G291">
        <v>12.74</v>
      </c>
      <c r="H291">
        <v>148.69</v>
      </c>
      <c r="I291">
        <v>0.89900000000000002</v>
      </c>
      <c r="J291">
        <v>252</v>
      </c>
      <c r="K291">
        <v>165.4</v>
      </c>
    </row>
    <row r="292" spans="1:11" x14ac:dyDescent="0.2">
      <c r="A292">
        <v>291</v>
      </c>
      <c r="B292" t="s">
        <v>703</v>
      </c>
      <c r="C292" t="s">
        <v>732</v>
      </c>
      <c r="D292">
        <v>159</v>
      </c>
      <c r="E292" t="s">
        <v>672</v>
      </c>
      <c r="F292">
        <v>17.16</v>
      </c>
      <c r="G292">
        <v>12.5</v>
      </c>
      <c r="H292">
        <v>29.66</v>
      </c>
      <c r="I292">
        <v>0.1739</v>
      </c>
      <c r="J292">
        <v>623</v>
      </c>
      <c r="K292">
        <v>170.6</v>
      </c>
    </row>
    <row r="293" spans="1:11" x14ac:dyDescent="0.2">
      <c r="A293">
        <v>292</v>
      </c>
      <c r="B293" t="s">
        <v>682</v>
      </c>
      <c r="C293" t="s">
        <v>732</v>
      </c>
      <c r="D293">
        <v>160</v>
      </c>
      <c r="E293" t="s">
        <v>672</v>
      </c>
      <c r="F293">
        <v>40.200000000000003</v>
      </c>
      <c r="G293">
        <v>24.5</v>
      </c>
      <c r="H293">
        <v>64.709999999999994</v>
      </c>
      <c r="I293">
        <v>0.28170000000000001</v>
      </c>
      <c r="J293">
        <v>649</v>
      </c>
      <c r="K293">
        <v>229.7</v>
      </c>
    </row>
    <row r="294" spans="1:11" x14ac:dyDescent="0.2">
      <c r="A294">
        <v>293</v>
      </c>
      <c r="B294" t="s">
        <v>724</v>
      </c>
      <c r="C294" t="s">
        <v>732</v>
      </c>
      <c r="D294">
        <v>161</v>
      </c>
      <c r="E294" t="s">
        <v>672</v>
      </c>
      <c r="F294">
        <v>20.12</v>
      </c>
      <c r="G294">
        <v>4.32</v>
      </c>
      <c r="H294">
        <v>24.44</v>
      </c>
      <c r="I294">
        <v>0.1246</v>
      </c>
      <c r="J294">
        <v>1356</v>
      </c>
      <c r="K294">
        <v>196.1</v>
      </c>
    </row>
    <row r="295" spans="1:11" x14ac:dyDescent="0.2">
      <c r="A295">
        <v>294</v>
      </c>
      <c r="B295" t="s">
        <v>687</v>
      </c>
      <c r="C295" t="s">
        <v>732</v>
      </c>
      <c r="D295">
        <v>162</v>
      </c>
      <c r="E295" t="s">
        <v>672</v>
      </c>
      <c r="F295">
        <v>19.68</v>
      </c>
      <c r="G295">
        <v>12.14</v>
      </c>
      <c r="H295">
        <v>31.83</v>
      </c>
      <c r="I295">
        <v>0.15490000000000001</v>
      </c>
      <c r="J295">
        <v>1010</v>
      </c>
      <c r="K295">
        <v>205.5</v>
      </c>
    </row>
    <row r="296" spans="1:11" x14ac:dyDescent="0.2">
      <c r="A296">
        <v>295</v>
      </c>
      <c r="B296" t="s">
        <v>682</v>
      </c>
      <c r="C296" t="s">
        <v>732</v>
      </c>
      <c r="D296">
        <v>163</v>
      </c>
      <c r="E296" t="s">
        <v>672</v>
      </c>
      <c r="F296">
        <v>19.41</v>
      </c>
      <c r="G296">
        <v>18.27</v>
      </c>
      <c r="H296">
        <v>37.68</v>
      </c>
      <c r="I296">
        <v>0.1641</v>
      </c>
      <c r="J296">
        <v>783</v>
      </c>
      <c r="K296">
        <v>229.7</v>
      </c>
    </row>
    <row r="297" spans="1:11" x14ac:dyDescent="0.2">
      <c r="A297">
        <v>296</v>
      </c>
      <c r="B297" t="s">
        <v>714</v>
      </c>
      <c r="C297" t="s">
        <v>732</v>
      </c>
      <c r="D297">
        <v>164</v>
      </c>
      <c r="E297" t="s">
        <v>672</v>
      </c>
      <c r="F297">
        <v>25.28</v>
      </c>
      <c r="G297">
        <v>34.950000000000003</v>
      </c>
      <c r="H297">
        <v>60.23</v>
      </c>
      <c r="I297">
        <v>0.40510000000000002</v>
      </c>
      <c r="J297">
        <v>455</v>
      </c>
      <c r="K297">
        <v>148.69999999999999</v>
      </c>
    </row>
    <row r="298" spans="1:11" x14ac:dyDescent="0.2">
      <c r="A298">
        <v>297</v>
      </c>
      <c r="B298" t="s">
        <v>730</v>
      </c>
      <c r="C298" t="s">
        <v>732</v>
      </c>
      <c r="D298">
        <v>165</v>
      </c>
      <c r="E298" t="s">
        <v>672</v>
      </c>
      <c r="F298">
        <v>41.86</v>
      </c>
      <c r="G298">
        <v>16.61</v>
      </c>
      <c r="H298">
        <v>58.47</v>
      </c>
      <c r="I298">
        <v>0.40350000000000003</v>
      </c>
      <c r="J298">
        <v>282</v>
      </c>
      <c r="K298">
        <v>144.9</v>
      </c>
    </row>
    <row r="299" spans="1:11" x14ac:dyDescent="0.2">
      <c r="A299">
        <v>298</v>
      </c>
      <c r="B299" t="s">
        <v>692</v>
      </c>
      <c r="C299" t="s">
        <v>732</v>
      </c>
      <c r="D299">
        <v>166</v>
      </c>
      <c r="E299" t="s">
        <v>672</v>
      </c>
      <c r="F299">
        <v>27.35</v>
      </c>
      <c r="G299">
        <v>70.599999999999994</v>
      </c>
      <c r="H299">
        <v>97.95</v>
      </c>
      <c r="I299">
        <v>0.63149999999999995</v>
      </c>
      <c r="J299">
        <v>320</v>
      </c>
      <c r="K299">
        <v>155.1</v>
      </c>
    </row>
    <row r="300" spans="1:11" x14ac:dyDescent="0.2">
      <c r="A300">
        <v>299</v>
      </c>
      <c r="B300" t="s">
        <v>717</v>
      </c>
      <c r="C300" t="s">
        <v>732</v>
      </c>
      <c r="D300">
        <v>167</v>
      </c>
      <c r="E300" t="s">
        <v>672</v>
      </c>
      <c r="F300">
        <v>36.799999999999997</v>
      </c>
      <c r="G300">
        <v>79.239999999999995</v>
      </c>
      <c r="H300">
        <v>116.04</v>
      </c>
      <c r="I300">
        <v>0.57620000000000005</v>
      </c>
      <c r="J300">
        <v>395</v>
      </c>
      <c r="K300">
        <v>201.4</v>
      </c>
    </row>
    <row r="301" spans="1:11" x14ac:dyDescent="0.2">
      <c r="A301">
        <v>300</v>
      </c>
      <c r="B301" t="s">
        <v>703</v>
      </c>
      <c r="C301" t="s">
        <v>732</v>
      </c>
      <c r="D301">
        <v>168</v>
      </c>
      <c r="E301" t="s">
        <v>672</v>
      </c>
      <c r="F301">
        <v>18.850000000000001</v>
      </c>
      <c r="G301">
        <v>10.3</v>
      </c>
      <c r="H301">
        <v>29.15</v>
      </c>
      <c r="I301">
        <v>0.1709</v>
      </c>
      <c r="J301">
        <v>515</v>
      </c>
      <c r="K301">
        <v>170.6</v>
      </c>
    </row>
    <row r="302" spans="1:11" x14ac:dyDescent="0.2">
      <c r="A302">
        <v>301</v>
      </c>
      <c r="B302" t="s">
        <v>682</v>
      </c>
      <c r="C302" t="s">
        <v>732</v>
      </c>
      <c r="D302">
        <v>169</v>
      </c>
      <c r="E302" t="s">
        <v>672</v>
      </c>
      <c r="F302">
        <v>129.36000000000001</v>
      </c>
      <c r="G302">
        <v>79.27</v>
      </c>
      <c r="H302">
        <v>208.64</v>
      </c>
      <c r="I302">
        <v>0.9083</v>
      </c>
      <c r="J302">
        <v>284</v>
      </c>
      <c r="K302">
        <v>229.7</v>
      </c>
    </row>
    <row r="303" spans="1:11" x14ac:dyDescent="0.2">
      <c r="A303">
        <v>302</v>
      </c>
      <c r="B303" t="s">
        <v>671</v>
      </c>
      <c r="C303" t="s">
        <v>732</v>
      </c>
      <c r="D303">
        <v>170</v>
      </c>
      <c r="E303" t="s">
        <v>672</v>
      </c>
      <c r="F303">
        <v>32.590000000000003</v>
      </c>
      <c r="G303">
        <v>18.82</v>
      </c>
      <c r="H303">
        <v>51.41</v>
      </c>
      <c r="I303">
        <v>0.42420000000000002</v>
      </c>
      <c r="J303">
        <v>206</v>
      </c>
      <c r="K303">
        <v>121.2</v>
      </c>
    </row>
    <row r="304" spans="1:11" x14ac:dyDescent="0.2">
      <c r="A304">
        <v>303</v>
      </c>
      <c r="B304" t="s">
        <v>717</v>
      </c>
      <c r="C304" t="s">
        <v>732</v>
      </c>
      <c r="D304">
        <v>171</v>
      </c>
      <c r="E304" t="s">
        <v>672</v>
      </c>
      <c r="F304">
        <v>99.36</v>
      </c>
      <c r="G304">
        <v>111.77</v>
      </c>
      <c r="H304">
        <v>211.13</v>
      </c>
      <c r="I304">
        <v>1.0483</v>
      </c>
      <c r="J304">
        <v>273</v>
      </c>
      <c r="K304">
        <v>201.4</v>
      </c>
    </row>
    <row r="305" spans="1:11" x14ac:dyDescent="0.2">
      <c r="A305">
        <v>304</v>
      </c>
      <c r="B305" t="s">
        <v>680</v>
      </c>
      <c r="C305" t="s">
        <v>732</v>
      </c>
      <c r="D305">
        <v>172</v>
      </c>
      <c r="E305" t="s">
        <v>672</v>
      </c>
      <c r="F305">
        <v>58.81</v>
      </c>
      <c r="G305">
        <v>77.81</v>
      </c>
      <c r="H305">
        <v>136.62</v>
      </c>
      <c r="I305">
        <v>0.497</v>
      </c>
      <c r="J305">
        <v>588</v>
      </c>
      <c r="K305">
        <v>274.89999999999998</v>
      </c>
    </row>
    <row r="306" spans="1:11" x14ac:dyDescent="0.2">
      <c r="A306">
        <v>305</v>
      </c>
      <c r="B306" t="s">
        <v>678</v>
      </c>
      <c r="C306" t="s">
        <v>732</v>
      </c>
      <c r="D306">
        <v>173</v>
      </c>
      <c r="E306" t="s">
        <v>672</v>
      </c>
      <c r="F306">
        <v>48.26</v>
      </c>
      <c r="G306">
        <v>9.31</v>
      </c>
      <c r="H306">
        <v>57.57</v>
      </c>
      <c r="I306">
        <v>0.33610000000000001</v>
      </c>
      <c r="J306">
        <v>741</v>
      </c>
      <c r="K306">
        <v>171.3</v>
      </c>
    </row>
    <row r="307" spans="1:11" x14ac:dyDescent="0.2">
      <c r="A307">
        <v>306</v>
      </c>
      <c r="B307" t="s">
        <v>760</v>
      </c>
      <c r="C307" t="s">
        <v>732</v>
      </c>
      <c r="D307">
        <v>174</v>
      </c>
      <c r="E307" t="s">
        <v>672</v>
      </c>
      <c r="F307">
        <v>44.9</v>
      </c>
      <c r="G307">
        <v>19.86</v>
      </c>
      <c r="H307">
        <v>64.760000000000005</v>
      </c>
      <c r="I307">
        <v>0.42430000000000001</v>
      </c>
      <c r="J307">
        <v>426</v>
      </c>
      <c r="K307">
        <v>152.6</v>
      </c>
    </row>
    <row r="308" spans="1:11" x14ac:dyDescent="0.2">
      <c r="A308">
        <v>307</v>
      </c>
      <c r="B308" t="s">
        <v>701</v>
      </c>
      <c r="C308" t="s">
        <v>732</v>
      </c>
      <c r="D308">
        <v>175</v>
      </c>
      <c r="E308" t="s">
        <v>672</v>
      </c>
      <c r="F308">
        <v>41.61</v>
      </c>
      <c r="G308">
        <v>19.149999999999999</v>
      </c>
      <c r="H308">
        <v>60.75</v>
      </c>
      <c r="I308">
        <v>0.39729999999999999</v>
      </c>
      <c r="J308">
        <v>402</v>
      </c>
      <c r="K308">
        <v>152.9</v>
      </c>
    </row>
    <row r="309" spans="1:11" x14ac:dyDescent="0.2">
      <c r="A309">
        <v>308</v>
      </c>
      <c r="B309" t="s">
        <v>676</v>
      </c>
      <c r="C309" t="s">
        <v>732</v>
      </c>
      <c r="D309">
        <v>176</v>
      </c>
      <c r="E309" t="s">
        <v>672</v>
      </c>
      <c r="F309">
        <v>104.98</v>
      </c>
      <c r="G309">
        <v>5.15</v>
      </c>
      <c r="H309">
        <v>110.13</v>
      </c>
      <c r="I309">
        <v>0.70099999999999996</v>
      </c>
      <c r="J309">
        <v>420</v>
      </c>
      <c r="K309">
        <v>157.1</v>
      </c>
    </row>
    <row r="310" spans="1:11" x14ac:dyDescent="0.2">
      <c r="A310">
        <v>309</v>
      </c>
      <c r="B310" t="s">
        <v>717</v>
      </c>
      <c r="C310" t="s">
        <v>732</v>
      </c>
      <c r="D310">
        <v>177</v>
      </c>
      <c r="E310" t="s">
        <v>672</v>
      </c>
      <c r="F310">
        <v>50.98</v>
      </c>
      <c r="G310">
        <v>86.39</v>
      </c>
      <c r="H310">
        <v>137.37</v>
      </c>
      <c r="I310">
        <v>0.68210000000000004</v>
      </c>
      <c r="J310">
        <v>359</v>
      </c>
      <c r="K310">
        <v>201.4</v>
      </c>
    </row>
    <row r="311" spans="1:11" x14ac:dyDescent="0.2">
      <c r="A311">
        <v>310</v>
      </c>
      <c r="B311" t="s">
        <v>760</v>
      </c>
      <c r="C311" t="s">
        <v>732</v>
      </c>
      <c r="D311">
        <v>178</v>
      </c>
      <c r="E311" t="s">
        <v>672</v>
      </c>
      <c r="F311">
        <v>18.8</v>
      </c>
      <c r="G311">
        <v>14.34</v>
      </c>
      <c r="H311">
        <v>33.14</v>
      </c>
      <c r="I311">
        <v>0.2172</v>
      </c>
      <c r="J311">
        <v>411</v>
      </c>
      <c r="K311">
        <v>152.6</v>
      </c>
    </row>
    <row r="312" spans="1:11" x14ac:dyDescent="0.2">
      <c r="A312">
        <v>311</v>
      </c>
      <c r="B312" t="s">
        <v>680</v>
      </c>
      <c r="C312" t="s">
        <v>732</v>
      </c>
      <c r="D312">
        <v>179</v>
      </c>
      <c r="E312" t="s">
        <v>672</v>
      </c>
      <c r="F312">
        <v>26.33</v>
      </c>
      <c r="G312">
        <v>106.92</v>
      </c>
      <c r="H312">
        <v>133.24</v>
      </c>
      <c r="I312">
        <v>0.48470000000000002</v>
      </c>
      <c r="J312">
        <v>524</v>
      </c>
      <c r="K312">
        <v>274.89999999999998</v>
      </c>
    </row>
    <row r="313" spans="1:11" x14ac:dyDescent="0.2">
      <c r="A313">
        <v>312</v>
      </c>
      <c r="B313" t="s">
        <v>676</v>
      </c>
      <c r="C313" t="s">
        <v>732</v>
      </c>
      <c r="D313">
        <v>180</v>
      </c>
      <c r="E313" t="s">
        <v>672</v>
      </c>
      <c r="F313">
        <v>10.86</v>
      </c>
      <c r="G313">
        <v>3.05</v>
      </c>
      <c r="H313">
        <v>13.92</v>
      </c>
      <c r="I313">
        <v>8.8599999999999998E-2</v>
      </c>
      <c r="J313">
        <v>573</v>
      </c>
      <c r="K313">
        <v>157.1</v>
      </c>
    </row>
    <row r="314" spans="1:11" x14ac:dyDescent="0.2">
      <c r="A314">
        <v>313</v>
      </c>
      <c r="B314" t="s">
        <v>676</v>
      </c>
      <c r="C314" t="s">
        <v>732</v>
      </c>
      <c r="D314">
        <v>181</v>
      </c>
      <c r="E314" t="s">
        <v>672</v>
      </c>
      <c r="F314">
        <v>60.38</v>
      </c>
      <c r="G314">
        <v>2.78</v>
      </c>
      <c r="H314">
        <v>63.17</v>
      </c>
      <c r="I314">
        <v>0.40210000000000001</v>
      </c>
      <c r="J314">
        <v>442</v>
      </c>
      <c r="K314">
        <v>157.1</v>
      </c>
    </row>
    <row r="315" spans="1:11" x14ac:dyDescent="0.2">
      <c r="A315">
        <v>314</v>
      </c>
      <c r="B315" t="s">
        <v>701</v>
      </c>
      <c r="C315" t="s">
        <v>732</v>
      </c>
      <c r="D315">
        <v>182</v>
      </c>
      <c r="E315" t="s">
        <v>672</v>
      </c>
      <c r="F315">
        <v>21.8</v>
      </c>
      <c r="G315">
        <v>3.1</v>
      </c>
      <c r="H315">
        <v>24.9</v>
      </c>
      <c r="I315">
        <v>0.1628</v>
      </c>
      <c r="J315">
        <v>500</v>
      </c>
      <c r="K315">
        <v>152.9</v>
      </c>
    </row>
    <row r="316" spans="1:11" x14ac:dyDescent="0.2">
      <c r="A316">
        <v>315</v>
      </c>
      <c r="B316" t="s">
        <v>745</v>
      </c>
      <c r="C316" t="s">
        <v>732</v>
      </c>
      <c r="D316">
        <v>183</v>
      </c>
      <c r="E316" t="s">
        <v>672</v>
      </c>
      <c r="F316">
        <v>16.39</v>
      </c>
      <c r="G316">
        <v>17.670000000000002</v>
      </c>
      <c r="H316">
        <v>34.06</v>
      </c>
      <c r="I316">
        <v>0.2346</v>
      </c>
      <c r="J316">
        <v>338</v>
      </c>
      <c r="K316">
        <v>145.19999999999999</v>
      </c>
    </row>
    <row r="317" spans="1:11" x14ac:dyDescent="0.2">
      <c r="A317">
        <v>316</v>
      </c>
      <c r="B317" t="s">
        <v>692</v>
      </c>
      <c r="C317" t="s">
        <v>732</v>
      </c>
      <c r="D317">
        <v>184</v>
      </c>
      <c r="E317" t="s">
        <v>672</v>
      </c>
      <c r="F317">
        <v>18.78</v>
      </c>
      <c r="G317">
        <v>63.67</v>
      </c>
      <c r="H317">
        <v>82.46</v>
      </c>
      <c r="I317">
        <v>0.53159999999999996</v>
      </c>
      <c r="J317">
        <v>369</v>
      </c>
      <c r="K317">
        <v>155.1</v>
      </c>
    </row>
    <row r="318" spans="1:11" x14ac:dyDescent="0.2">
      <c r="A318">
        <v>317</v>
      </c>
      <c r="B318" t="s">
        <v>701</v>
      </c>
      <c r="C318" t="s">
        <v>732</v>
      </c>
      <c r="D318">
        <v>185</v>
      </c>
      <c r="E318" t="s">
        <v>672</v>
      </c>
      <c r="F318">
        <v>12.99</v>
      </c>
      <c r="G318">
        <v>5.22</v>
      </c>
      <c r="H318">
        <v>18.21</v>
      </c>
      <c r="I318">
        <v>0.1191</v>
      </c>
      <c r="J318">
        <v>493</v>
      </c>
      <c r="K318">
        <v>152.9</v>
      </c>
    </row>
    <row r="319" spans="1:11" x14ac:dyDescent="0.2">
      <c r="A319">
        <v>318</v>
      </c>
      <c r="B319" t="s">
        <v>745</v>
      </c>
      <c r="C319" t="s">
        <v>732</v>
      </c>
      <c r="D319">
        <v>186</v>
      </c>
      <c r="E319" t="s">
        <v>672</v>
      </c>
      <c r="F319">
        <v>22.8</v>
      </c>
      <c r="G319">
        <v>20.05</v>
      </c>
      <c r="H319">
        <v>42.85</v>
      </c>
      <c r="I319">
        <v>0.29509999999999997</v>
      </c>
      <c r="J319">
        <v>386</v>
      </c>
      <c r="K319">
        <v>145.19999999999999</v>
      </c>
    </row>
    <row r="320" spans="1:11" x14ac:dyDescent="0.2">
      <c r="A320">
        <v>319</v>
      </c>
      <c r="B320" t="s">
        <v>674</v>
      </c>
      <c r="C320" t="s">
        <v>732</v>
      </c>
      <c r="D320">
        <v>187</v>
      </c>
      <c r="E320" t="s">
        <v>672</v>
      </c>
      <c r="F320">
        <v>34.85</v>
      </c>
      <c r="G320">
        <v>6.67</v>
      </c>
      <c r="H320">
        <v>41.51</v>
      </c>
      <c r="I320">
        <v>0.28770000000000001</v>
      </c>
      <c r="J320">
        <v>329</v>
      </c>
      <c r="K320">
        <v>144.30000000000001</v>
      </c>
    </row>
    <row r="321" spans="1:11" x14ac:dyDescent="0.2">
      <c r="A321">
        <v>320</v>
      </c>
      <c r="B321" t="s">
        <v>717</v>
      </c>
      <c r="C321" t="s">
        <v>732</v>
      </c>
      <c r="D321">
        <v>188</v>
      </c>
      <c r="E321" t="s">
        <v>672</v>
      </c>
      <c r="F321">
        <v>62.05</v>
      </c>
      <c r="G321">
        <v>59.92</v>
      </c>
      <c r="H321">
        <v>121.96</v>
      </c>
      <c r="I321">
        <v>0.60560000000000003</v>
      </c>
      <c r="J321">
        <v>351</v>
      </c>
      <c r="K321">
        <v>201.4</v>
      </c>
    </row>
    <row r="322" spans="1:11" x14ac:dyDescent="0.2">
      <c r="A322">
        <v>321</v>
      </c>
      <c r="B322" t="s">
        <v>714</v>
      </c>
      <c r="C322" t="s">
        <v>732</v>
      </c>
      <c r="D322">
        <v>189</v>
      </c>
      <c r="E322" t="s">
        <v>672</v>
      </c>
      <c r="F322">
        <v>11.35</v>
      </c>
      <c r="G322">
        <v>26.26</v>
      </c>
      <c r="H322">
        <v>37.61</v>
      </c>
      <c r="I322">
        <v>0.25290000000000001</v>
      </c>
      <c r="J322">
        <v>481</v>
      </c>
      <c r="K322">
        <v>148.69999999999999</v>
      </c>
    </row>
    <row r="323" spans="1:11" x14ac:dyDescent="0.2">
      <c r="A323">
        <v>322</v>
      </c>
      <c r="B323" t="s">
        <v>680</v>
      </c>
      <c r="C323" t="s">
        <v>732</v>
      </c>
      <c r="D323">
        <v>190</v>
      </c>
      <c r="E323" t="s">
        <v>672</v>
      </c>
      <c r="F323">
        <v>28.55</v>
      </c>
      <c r="G323">
        <v>105.82</v>
      </c>
      <c r="H323">
        <v>134.37</v>
      </c>
      <c r="I323">
        <v>0.48880000000000001</v>
      </c>
      <c r="J323">
        <v>542</v>
      </c>
      <c r="K323">
        <v>274.89999999999998</v>
      </c>
    </row>
    <row r="324" spans="1:11" x14ac:dyDescent="0.2">
      <c r="A324">
        <v>323</v>
      </c>
      <c r="B324" t="s">
        <v>671</v>
      </c>
      <c r="C324" t="s">
        <v>732</v>
      </c>
      <c r="D324">
        <v>191</v>
      </c>
      <c r="E324" t="s">
        <v>672</v>
      </c>
      <c r="F324">
        <v>12.8</v>
      </c>
      <c r="G324">
        <v>5.96</v>
      </c>
      <c r="H324">
        <v>18.760000000000002</v>
      </c>
      <c r="I324">
        <v>0.15479999999999999</v>
      </c>
      <c r="J324">
        <v>327</v>
      </c>
      <c r="K324">
        <v>121.2</v>
      </c>
    </row>
    <row r="325" spans="1:11" x14ac:dyDescent="0.2">
      <c r="A325">
        <v>324</v>
      </c>
      <c r="B325" t="s">
        <v>692</v>
      </c>
      <c r="C325" t="s">
        <v>732</v>
      </c>
      <c r="D325">
        <v>192</v>
      </c>
      <c r="E325" t="s">
        <v>672</v>
      </c>
      <c r="F325">
        <v>13.98</v>
      </c>
      <c r="G325">
        <v>49.17</v>
      </c>
      <c r="H325">
        <v>63.15</v>
      </c>
      <c r="I325">
        <v>0.40710000000000002</v>
      </c>
      <c r="J325">
        <v>497</v>
      </c>
      <c r="K325">
        <v>155.1</v>
      </c>
    </row>
    <row r="326" spans="1:11" x14ac:dyDescent="0.2">
      <c r="A326">
        <v>325</v>
      </c>
      <c r="B326" t="s">
        <v>687</v>
      </c>
      <c r="C326" t="s">
        <v>732</v>
      </c>
      <c r="D326">
        <v>193</v>
      </c>
      <c r="E326" t="s">
        <v>672</v>
      </c>
      <c r="F326">
        <v>15.71</v>
      </c>
      <c r="G326">
        <v>9.7200000000000006</v>
      </c>
      <c r="H326">
        <v>25.42</v>
      </c>
      <c r="I326">
        <v>0.1237</v>
      </c>
      <c r="J326">
        <v>880</v>
      </c>
      <c r="K326">
        <v>205.5</v>
      </c>
    </row>
    <row r="327" spans="1:11" x14ac:dyDescent="0.2">
      <c r="A327">
        <v>326</v>
      </c>
      <c r="B327" t="s">
        <v>674</v>
      </c>
      <c r="C327" t="s">
        <v>732</v>
      </c>
      <c r="D327">
        <v>194</v>
      </c>
      <c r="E327" t="s">
        <v>672</v>
      </c>
      <c r="F327">
        <v>18.97</v>
      </c>
      <c r="G327">
        <v>3.87</v>
      </c>
      <c r="H327">
        <v>22.84</v>
      </c>
      <c r="I327">
        <v>0.1583</v>
      </c>
      <c r="J327">
        <v>387</v>
      </c>
      <c r="K327">
        <v>144.30000000000001</v>
      </c>
    </row>
    <row r="328" spans="1:11" x14ac:dyDescent="0.2">
      <c r="A328">
        <v>327</v>
      </c>
      <c r="B328" t="s">
        <v>730</v>
      </c>
      <c r="C328" t="s">
        <v>732</v>
      </c>
      <c r="D328">
        <v>195</v>
      </c>
      <c r="E328" t="s">
        <v>672</v>
      </c>
      <c r="F328">
        <v>8.16</v>
      </c>
      <c r="G328">
        <v>3.6</v>
      </c>
      <c r="H328">
        <v>11.75</v>
      </c>
      <c r="I328">
        <v>8.1100000000000005E-2</v>
      </c>
      <c r="J328">
        <v>495</v>
      </c>
      <c r="K328">
        <v>144.9</v>
      </c>
    </row>
    <row r="329" spans="1:11" x14ac:dyDescent="0.2">
      <c r="A329">
        <v>328</v>
      </c>
      <c r="B329" t="s">
        <v>720</v>
      </c>
      <c r="C329" t="s">
        <v>732</v>
      </c>
      <c r="D329">
        <v>196</v>
      </c>
      <c r="E329" t="s">
        <v>672</v>
      </c>
      <c r="F329">
        <v>9.4</v>
      </c>
      <c r="G329">
        <v>14.37</v>
      </c>
      <c r="H329">
        <v>23.77</v>
      </c>
      <c r="I329">
        <v>0.1143</v>
      </c>
      <c r="J329">
        <v>670</v>
      </c>
      <c r="K329">
        <v>208</v>
      </c>
    </row>
    <row r="330" spans="1:11" x14ac:dyDescent="0.2">
      <c r="A330">
        <v>329</v>
      </c>
      <c r="B330" t="s">
        <v>674</v>
      </c>
      <c r="C330" t="s">
        <v>732</v>
      </c>
      <c r="D330">
        <v>197</v>
      </c>
      <c r="E330" t="s">
        <v>672</v>
      </c>
      <c r="F330">
        <v>17.46</v>
      </c>
      <c r="G330">
        <v>3.51</v>
      </c>
      <c r="H330">
        <v>20.97</v>
      </c>
      <c r="I330">
        <v>0.1454</v>
      </c>
      <c r="J330">
        <v>367</v>
      </c>
      <c r="K330">
        <v>144.30000000000001</v>
      </c>
    </row>
    <row r="331" spans="1:11" x14ac:dyDescent="0.2">
      <c r="A331">
        <v>330</v>
      </c>
      <c r="B331" t="s">
        <v>703</v>
      </c>
      <c r="C331" t="s">
        <v>732</v>
      </c>
      <c r="D331">
        <v>198</v>
      </c>
      <c r="E331" t="s">
        <v>672</v>
      </c>
      <c r="F331">
        <v>74.239999999999995</v>
      </c>
      <c r="G331">
        <v>17.239999999999998</v>
      </c>
      <c r="H331">
        <v>91.48</v>
      </c>
      <c r="I331">
        <v>0.53620000000000001</v>
      </c>
      <c r="J331">
        <v>468</v>
      </c>
      <c r="K331">
        <v>170.6</v>
      </c>
    </row>
    <row r="332" spans="1:11" x14ac:dyDescent="0.2">
      <c r="A332">
        <v>331</v>
      </c>
      <c r="B332" t="s">
        <v>676</v>
      </c>
      <c r="C332" t="s">
        <v>732</v>
      </c>
      <c r="D332">
        <v>199</v>
      </c>
      <c r="E332" t="s">
        <v>672</v>
      </c>
      <c r="F332">
        <v>33.229999999999997</v>
      </c>
      <c r="G332">
        <v>2.93</v>
      </c>
      <c r="H332">
        <v>36.17</v>
      </c>
      <c r="I332">
        <v>0.23019999999999999</v>
      </c>
      <c r="J332">
        <v>531</v>
      </c>
      <c r="K332">
        <v>157.1</v>
      </c>
    </row>
    <row r="333" spans="1:11" x14ac:dyDescent="0.2">
      <c r="A333">
        <v>332</v>
      </c>
      <c r="B333" t="s">
        <v>760</v>
      </c>
      <c r="C333" t="s">
        <v>732</v>
      </c>
      <c r="D333">
        <v>200</v>
      </c>
      <c r="E333" t="s">
        <v>672</v>
      </c>
      <c r="F333">
        <v>36.07</v>
      </c>
      <c r="G333">
        <v>34.47</v>
      </c>
      <c r="H333">
        <v>70.540000000000006</v>
      </c>
      <c r="I333">
        <v>0.46229999999999999</v>
      </c>
      <c r="J333">
        <v>404</v>
      </c>
      <c r="K333">
        <v>152.6</v>
      </c>
    </row>
    <row r="334" spans="1:11" x14ac:dyDescent="0.2">
      <c r="A334">
        <v>333</v>
      </c>
      <c r="B334" t="s">
        <v>690</v>
      </c>
      <c r="C334" t="s">
        <v>732</v>
      </c>
      <c r="D334">
        <v>201</v>
      </c>
      <c r="E334" t="s">
        <v>672</v>
      </c>
      <c r="F334">
        <v>36.32</v>
      </c>
      <c r="G334">
        <v>23.96</v>
      </c>
      <c r="H334">
        <v>60.28</v>
      </c>
      <c r="I334">
        <v>0.33050000000000002</v>
      </c>
      <c r="J334">
        <v>565</v>
      </c>
      <c r="K334">
        <v>182.4</v>
      </c>
    </row>
    <row r="335" spans="1:11" x14ac:dyDescent="0.2">
      <c r="A335">
        <v>334</v>
      </c>
      <c r="B335" t="s">
        <v>745</v>
      </c>
      <c r="C335" t="s">
        <v>732</v>
      </c>
      <c r="D335">
        <v>202</v>
      </c>
      <c r="E335" t="s">
        <v>672</v>
      </c>
      <c r="F335">
        <v>42.25</v>
      </c>
      <c r="G335">
        <v>39.47</v>
      </c>
      <c r="H335">
        <v>81.72</v>
      </c>
      <c r="I335">
        <v>0.56279999999999997</v>
      </c>
      <c r="J335">
        <v>227</v>
      </c>
      <c r="K335">
        <v>145.19999999999999</v>
      </c>
    </row>
    <row r="336" spans="1:11" x14ac:dyDescent="0.2">
      <c r="A336">
        <v>335</v>
      </c>
      <c r="B336" t="s">
        <v>671</v>
      </c>
      <c r="C336" t="s">
        <v>732</v>
      </c>
      <c r="D336">
        <v>203</v>
      </c>
      <c r="E336" t="s">
        <v>672</v>
      </c>
      <c r="F336">
        <v>37.57</v>
      </c>
      <c r="G336">
        <v>25.69</v>
      </c>
      <c r="H336">
        <v>63.26</v>
      </c>
      <c r="I336">
        <v>0.52200000000000002</v>
      </c>
      <c r="J336">
        <v>153</v>
      </c>
      <c r="K336">
        <v>121.2</v>
      </c>
    </row>
    <row r="337" spans="1:11" x14ac:dyDescent="0.2">
      <c r="A337">
        <v>336</v>
      </c>
      <c r="B337" t="s">
        <v>682</v>
      </c>
      <c r="C337" t="s">
        <v>732</v>
      </c>
      <c r="D337">
        <v>204</v>
      </c>
      <c r="E337" t="s">
        <v>672</v>
      </c>
      <c r="F337">
        <v>94.28</v>
      </c>
      <c r="G337">
        <v>53.57</v>
      </c>
      <c r="H337">
        <v>147.85</v>
      </c>
      <c r="I337">
        <v>0.64370000000000005</v>
      </c>
      <c r="J337">
        <v>392</v>
      </c>
      <c r="K337">
        <v>229.7</v>
      </c>
    </row>
    <row r="338" spans="1:11" x14ac:dyDescent="0.2">
      <c r="A338">
        <v>337</v>
      </c>
      <c r="B338" t="s">
        <v>720</v>
      </c>
      <c r="C338" t="s">
        <v>732</v>
      </c>
      <c r="D338">
        <v>205</v>
      </c>
      <c r="E338" t="s">
        <v>672</v>
      </c>
      <c r="F338">
        <v>33.24</v>
      </c>
      <c r="G338">
        <v>98.92</v>
      </c>
      <c r="H338">
        <v>132.16</v>
      </c>
      <c r="I338">
        <v>0.63539999999999996</v>
      </c>
      <c r="J338">
        <v>367</v>
      </c>
      <c r="K338">
        <v>208</v>
      </c>
    </row>
    <row r="339" spans="1:11" x14ac:dyDescent="0.2">
      <c r="A339">
        <v>338</v>
      </c>
      <c r="B339" t="s">
        <v>687</v>
      </c>
      <c r="C339" t="s">
        <v>732</v>
      </c>
      <c r="D339">
        <v>206</v>
      </c>
      <c r="E339" t="s">
        <v>672</v>
      </c>
      <c r="F339">
        <v>25.09</v>
      </c>
      <c r="G339">
        <v>15.07</v>
      </c>
      <c r="H339">
        <v>40.159999999999997</v>
      </c>
      <c r="I339">
        <v>0.19539999999999999</v>
      </c>
      <c r="J339">
        <v>681</v>
      </c>
      <c r="K339">
        <v>205.5</v>
      </c>
    </row>
    <row r="340" spans="1:11" x14ac:dyDescent="0.2">
      <c r="A340">
        <v>339</v>
      </c>
      <c r="B340" t="s">
        <v>717</v>
      </c>
      <c r="C340" t="s">
        <v>732</v>
      </c>
      <c r="D340">
        <v>207</v>
      </c>
      <c r="E340" t="s">
        <v>672</v>
      </c>
      <c r="F340">
        <v>25.86</v>
      </c>
      <c r="G340">
        <v>24.13</v>
      </c>
      <c r="H340">
        <v>50</v>
      </c>
      <c r="I340">
        <v>0.2482</v>
      </c>
      <c r="J340">
        <v>487</v>
      </c>
      <c r="K340">
        <v>201.4</v>
      </c>
    </row>
    <row r="341" spans="1:11" x14ac:dyDescent="0.2">
      <c r="A341">
        <v>340</v>
      </c>
      <c r="B341" t="s">
        <v>701</v>
      </c>
      <c r="C341" t="s">
        <v>732</v>
      </c>
      <c r="D341">
        <v>208</v>
      </c>
      <c r="E341" t="s">
        <v>672</v>
      </c>
      <c r="F341">
        <v>20.02</v>
      </c>
      <c r="G341">
        <v>3.01</v>
      </c>
      <c r="H341">
        <v>23.03</v>
      </c>
      <c r="I341">
        <v>0.15060000000000001</v>
      </c>
      <c r="J341">
        <v>419</v>
      </c>
      <c r="K341">
        <v>152.9</v>
      </c>
    </row>
    <row r="342" spans="1:11" x14ac:dyDescent="0.2">
      <c r="A342">
        <v>341</v>
      </c>
      <c r="B342" t="s">
        <v>676</v>
      </c>
      <c r="C342" t="s">
        <v>732</v>
      </c>
      <c r="D342">
        <v>209</v>
      </c>
      <c r="E342" t="s">
        <v>672</v>
      </c>
      <c r="F342">
        <v>19.52</v>
      </c>
      <c r="G342">
        <v>15.22</v>
      </c>
      <c r="H342">
        <v>34.74</v>
      </c>
      <c r="I342">
        <v>0.22109999999999999</v>
      </c>
      <c r="J342">
        <v>451</v>
      </c>
      <c r="K342">
        <v>157.1</v>
      </c>
    </row>
    <row r="343" spans="1:11" x14ac:dyDescent="0.2">
      <c r="A343">
        <v>342</v>
      </c>
      <c r="B343" t="s">
        <v>692</v>
      </c>
      <c r="C343" t="s">
        <v>732</v>
      </c>
      <c r="D343">
        <v>210</v>
      </c>
      <c r="E343" t="s">
        <v>672</v>
      </c>
      <c r="F343">
        <v>12.45</v>
      </c>
      <c r="G343">
        <v>37.51</v>
      </c>
      <c r="H343">
        <v>49.96</v>
      </c>
      <c r="I343">
        <v>0.3221</v>
      </c>
      <c r="J343">
        <v>378</v>
      </c>
      <c r="K343">
        <v>155.1</v>
      </c>
    </row>
    <row r="344" spans="1:11" x14ac:dyDescent="0.2">
      <c r="A344">
        <v>343</v>
      </c>
      <c r="B344" t="s">
        <v>671</v>
      </c>
      <c r="C344" t="s">
        <v>732</v>
      </c>
      <c r="D344">
        <v>211</v>
      </c>
      <c r="E344" t="s">
        <v>672</v>
      </c>
      <c r="F344">
        <v>14.76</v>
      </c>
      <c r="G344">
        <v>8.01</v>
      </c>
      <c r="H344">
        <v>22.76</v>
      </c>
      <c r="I344">
        <v>0.18779999999999999</v>
      </c>
      <c r="J344">
        <v>243</v>
      </c>
      <c r="K344">
        <v>121.2</v>
      </c>
    </row>
    <row r="345" spans="1:11" x14ac:dyDescent="0.2">
      <c r="A345">
        <v>344</v>
      </c>
      <c r="B345" t="s">
        <v>703</v>
      </c>
      <c r="C345" t="s">
        <v>732</v>
      </c>
      <c r="D345">
        <v>212</v>
      </c>
      <c r="E345" t="s">
        <v>672</v>
      </c>
      <c r="F345">
        <v>12.68</v>
      </c>
      <c r="G345">
        <v>2.44</v>
      </c>
      <c r="H345">
        <v>15.12</v>
      </c>
      <c r="I345">
        <v>8.8599999999999998E-2</v>
      </c>
      <c r="J345">
        <v>558</v>
      </c>
      <c r="K345">
        <v>170.6</v>
      </c>
    </row>
    <row r="346" spans="1:11" x14ac:dyDescent="0.2">
      <c r="A346">
        <v>345</v>
      </c>
      <c r="B346" t="s">
        <v>760</v>
      </c>
      <c r="C346" t="s">
        <v>732</v>
      </c>
      <c r="D346">
        <v>213</v>
      </c>
      <c r="E346" t="s">
        <v>672</v>
      </c>
      <c r="F346">
        <v>29.28</v>
      </c>
      <c r="G346">
        <v>10.94</v>
      </c>
      <c r="H346">
        <v>40.22</v>
      </c>
      <c r="I346">
        <v>0.2636</v>
      </c>
      <c r="J346">
        <v>419</v>
      </c>
      <c r="K346">
        <v>152.6</v>
      </c>
    </row>
    <row r="347" spans="1:11" x14ac:dyDescent="0.2">
      <c r="A347">
        <v>346</v>
      </c>
      <c r="B347" t="s">
        <v>701</v>
      </c>
      <c r="C347" t="s">
        <v>732</v>
      </c>
      <c r="D347">
        <v>214</v>
      </c>
      <c r="E347" t="s">
        <v>672</v>
      </c>
      <c r="F347">
        <v>15.61</v>
      </c>
      <c r="G347">
        <v>5.88</v>
      </c>
      <c r="H347">
        <v>21.49</v>
      </c>
      <c r="I347">
        <v>0.14050000000000001</v>
      </c>
      <c r="J347">
        <v>444</v>
      </c>
      <c r="K347">
        <v>152.9</v>
      </c>
    </row>
    <row r="348" spans="1:11" x14ac:dyDescent="0.2">
      <c r="A348">
        <v>347</v>
      </c>
      <c r="B348" t="s">
        <v>745</v>
      </c>
      <c r="C348" t="s">
        <v>732</v>
      </c>
      <c r="D348">
        <v>215</v>
      </c>
      <c r="E348" t="s">
        <v>672</v>
      </c>
      <c r="F348">
        <v>24.62</v>
      </c>
      <c r="G348">
        <v>28</v>
      </c>
      <c r="H348">
        <v>52.63</v>
      </c>
      <c r="I348">
        <v>0.3624</v>
      </c>
      <c r="J348">
        <v>309</v>
      </c>
      <c r="K348">
        <v>145.19999999999999</v>
      </c>
    </row>
    <row r="349" spans="1:11" x14ac:dyDescent="0.2">
      <c r="A349">
        <v>348</v>
      </c>
      <c r="B349" t="s">
        <v>703</v>
      </c>
      <c r="C349" t="s">
        <v>732</v>
      </c>
      <c r="D349">
        <v>216</v>
      </c>
      <c r="E349" t="s">
        <v>672</v>
      </c>
      <c r="F349">
        <v>16.170000000000002</v>
      </c>
      <c r="G349">
        <v>15.71</v>
      </c>
      <c r="H349">
        <v>31.88</v>
      </c>
      <c r="I349">
        <v>0.18690000000000001</v>
      </c>
      <c r="J349">
        <v>460</v>
      </c>
      <c r="K349">
        <v>170.6</v>
      </c>
    </row>
    <row r="350" spans="1:11" x14ac:dyDescent="0.2">
      <c r="A350">
        <v>349</v>
      </c>
      <c r="B350" t="s">
        <v>760</v>
      </c>
      <c r="C350" t="s">
        <v>732</v>
      </c>
      <c r="D350">
        <v>217</v>
      </c>
      <c r="E350" t="s">
        <v>672</v>
      </c>
      <c r="F350">
        <v>27.34</v>
      </c>
      <c r="G350">
        <v>10.36</v>
      </c>
      <c r="H350">
        <v>37.700000000000003</v>
      </c>
      <c r="I350">
        <v>0.24709999999999999</v>
      </c>
      <c r="J350">
        <v>370</v>
      </c>
      <c r="K350">
        <v>152.6</v>
      </c>
    </row>
    <row r="351" spans="1:11" x14ac:dyDescent="0.2">
      <c r="A351">
        <v>350</v>
      </c>
      <c r="B351" t="s">
        <v>717</v>
      </c>
      <c r="C351" t="s">
        <v>732</v>
      </c>
      <c r="D351">
        <v>218</v>
      </c>
      <c r="E351" t="s">
        <v>672</v>
      </c>
      <c r="F351">
        <v>56.48</v>
      </c>
      <c r="G351">
        <v>97.06</v>
      </c>
      <c r="H351">
        <v>153.54</v>
      </c>
      <c r="I351">
        <v>0.76239999999999997</v>
      </c>
      <c r="J351">
        <v>342</v>
      </c>
      <c r="K351">
        <v>201.4</v>
      </c>
    </row>
    <row r="352" spans="1:11" x14ac:dyDescent="0.2">
      <c r="A352">
        <v>351</v>
      </c>
      <c r="B352" t="s">
        <v>680</v>
      </c>
      <c r="C352" t="s">
        <v>732</v>
      </c>
      <c r="D352">
        <v>219</v>
      </c>
      <c r="E352" t="s">
        <v>672</v>
      </c>
      <c r="F352">
        <v>54.12</v>
      </c>
      <c r="G352">
        <v>113.92</v>
      </c>
      <c r="H352">
        <v>168.04</v>
      </c>
      <c r="I352">
        <v>0.61129999999999995</v>
      </c>
      <c r="J352">
        <v>424</v>
      </c>
      <c r="K352">
        <v>274.89999999999998</v>
      </c>
    </row>
    <row r="353" spans="1:11" x14ac:dyDescent="0.2">
      <c r="A353">
        <v>352</v>
      </c>
      <c r="B353" t="s">
        <v>674</v>
      </c>
      <c r="C353" t="s">
        <v>732</v>
      </c>
      <c r="D353">
        <v>220</v>
      </c>
      <c r="E353" t="s">
        <v>672</v>
      </c>
      <c r="F353">
        <v>45.58</v>
      </c>
      <c r="G353">
        <v>16.079999999999998</v>
      </c>
      <c r="H353">
        <v>61.65</v>
      </c>
      <c r="I353">
        <v>0.42730000000000001</v>
      </c>
      <c r="J353">
        <v>223</v>
      </c>
      <c r="K353">
        <v>144.30000000000001</v>
      </c>
    </row>
    <row r="354" spans="1:11" x14ac:dyDescent="0.2">
      <c r="A354">
        <v>353</v>
      </c>
      <c r="B354" t="s">
        <v>671</v>
      </c>
      <c r="C354" t="s">
        <v>732</v>
      </c>
      <c r="D354">
        <v>221</v>
      </c>
      <c r="E354" t="s">
        <v>672</v>
      </c>
      <c r="F354">
        <v>30.88</v>
      </c>
      <c r="G354">
        <v>28.22</v>
      </c>
      <c r="H354">
        <v>59.1</v>
      </c>
      <c r="I354">
        <v>0.48759999999999998</v>
      </c>
      <c r="J354">
        <v>174</v>
      </c>
      <c r="K354">
        <v>121.2</v>
      </c>
    </row>
    <row r="355" spans="1:11" x14ac:dyDescent="0.2">
      <c r="A355">
        <v>354</v>
      </c>
      <c r="B355" t="s">
        <v>687</v>
      </c>
      <c r="C355" t="s">
        <v>732</v>
      </c>
      <c r="D355">
        <v>222</v>
      </c>
      <c r="E355" t="s">
        <v>672</v>
      </c>
      <c r="F355">
        <v>107.87</v>
      </c>
      <c r="G355">
        <v>62.01</v>
      </c>
      <c r="H355">
        <v>169.88</v>
      </c>
      <c r="I355">
        <v>0.82669999999999999</v>
      </c>
      <c r="J355">
        <v>477</v>
      </c>
      <c r="K355">
        <v>205.5</v>
      </c>
    </row>
    <row r="356" spans="1:11" x14ac:dyDescent="0.2">
      <c r="A356">
        <v>355</v>
      </c>
      <c r="B356" t="s">
        <v>671</v>
      </c>
      <c r="C356" t="s">
        <v>732</v>
      </c>
      <c r="D356">
        <v>223</v>
      </c>
      <c r="E356" t="s">
        <v>672</v>
      </c>
      <c r="F356">
        <v>34.93</v>
      </c>
      <c r="G356">
        <v>39.22</v>
      </c>
      <c r="H356">
        <v>74.150000000000006</v>
      </c>
      <c r="I356">
        <v>0.61180000000000001</v>
      </c>
      <c r="J356">
        <v>124</v>
      </c>
      <c r="K356">
        <v>121.2</v>
      </c>
    </row>
    <row r="357" spans="1:11" x14ac:dyDescent="0.2">
      <c r="A357">
        <v>356</v>
      </c>
      <c r="B357" t="s">
        <v>671</v>
      </c>
      <c r="C357" t="s">
        <v>732</v>
      </c>
      <c r="D357">
        <v>224</v>
      </c>
      <c r="E357" t="s">
        <v>672</v>
      </c>
      <c r="F357">
        <v>42.12</v>
      </c>
      <c r="G357">
        <v>25.75</v>
      </c>
      <c r="H357">
        <v>67.87</v>
      </c>
      <c r="I357">
        <v>0.56000000000000005</v>
      </c>
      <c r="J357">
        <v>140</v>
      </c>
      <c r="K357">
        <v>121.2</v>
      </c>
    </row>
    <row r="358" spans="1:11" x14ac:dyDescent="0.2">
      <c r="A358">
        <v>357</v>
      </c>
      <c r="B358" t="s">
        <v>745</v>
      </c>
      <c r="C358" t="s">
        <v>732</v>
      </c>
      <c r="D358">
        <v>225</v>
      </c>
      <c r="E358" t="s">
        <v>672</v>
      </c>
      <c r="F358">
        <v>34.79</v>
      </c>
      <c r="G358">
        <v>27.19</v>
      </c>
      <c r="H358">
        <v>61.98</v>
      </c>
      <c r="I358">
        <v>0.42680000000000001</v>
      </c>
      <c r="J358">
        <v>349</v>
      </c>
      <c r="K358">
        <v>145.19999999999999</v>
      </c>
    </row>
    <row r="359" spans="1:11" x14ac:dyDescent="0.2">
      <c r="A359">
        <v>358</v>
      </c>
      <c r="B359" t="s">
        <v>701</v>
      </c>
      <c r="C359" t="s">
        <v>732</v>
      </c>
      <c r="D359">
        <v>226</v>
      </c>
      <c r="E359" t="s">
        <v>672</v>
      </c>
      <c r="F359">
        <v>75.260000000000005</v>
      </c>
      <c r="G359">
        <v>12.41</v>
      </c>
      <c r="H359">
        <v>87.67</v>
      </c>
      <c r="I359">
        <v>0.57340000000000002</v>
      </c>
      <c r="J359">
        <v>330</v>
      </c>
      <c r="K359">
        <v>152.9</v>
      </c>
    </row>
    <row r="360" spans="1:11" x14ac:dyDescent="0.2">
      <c r="A360">
        <v>359</v>
      </c>
      <c r="B360" t="s">
        <v>707</v>
      </c>
      <c r="C360" t="s">
        <v>732</v>
      </c>
      <c r="D360">
        <v>227</v>
      </c>
      <c r="E360" t="s">
        <v>672</v>
      </c>
      <c r="F360">
        <v>19.62</v>
      </c>
      <c r="G360">
        <v>8.08</v>
      </c>
      <c r="H360">
        <v>27.7</v>
      </c>
      <c r="I360">
        <v>0.16750000000000001</v>
      </c>
      <c r="J360">
        <v>601</v>
      </c>
      <c r="K360">
        <v>165.4</v>
      </c>
    </row>
    <row r="361" spans="1:11" x14ac:dyDescent="0.2">
      <c r="A361">
        <v>360</v>
      </c>
      <c r="B361" t="s">
        <v>682</v>
      </c>
      <c r="C361" t="s">
        <v>732</v>
      </c>
      <c r="D361">
        <v>228</v>
      </c>
      <c r="E361" t="s">
        <v>672</v>
      </c>
      <c r="F361">
        <v>90.42</v>
      </c>
      <c r="G361">
        <v>55.79</v>
      </c>
      <c r="H361">
        <v>146.19999999999999</v>
      </c>
      <c r="I361">
        <v>0.63649999999999995</v>
      </c>
      <c r="J361">
        <v>511</v>
      </c>
      <c r="K361">
        <v>229.7</v>
      </c>
    </row>
    <row r="362" spans="1:11" x14ac:dyDescent="0.2">
      <c r="A362">
        <v>361</v>
      </c>
      <c r="B362" t="s">
        <v>703</v>
      </c>
      <c r="C362" t="s">
        <v>732</v>
      </c>
      <c r="D362">
        <v>229</v>
      </c>
      <c r="E362" t="s">
        <v>672</v>
      </c>
      <c r="F362">
        <v>12.3</v>
      </c>
      <c r="G362">
        <v>10.51</v>
      </c>
      <c r="H362">
        <v>22.82</v>
      </c>
      <c r="I362">
        <v>0.13370000000000001</v>
      </c>
      <c r="J362">
        <v>711</v>
      </c>
      <c r="K362">
        <v>170.6</v>
      </c>
    </row>
    <row r="363" spans="1:11" x14ac:dyDescent="0.2">
      <c r="A363">
        <v>362</v>
      </c>
      <c r="B363" t="s">
        <v>703</v>
      </c>
      <c r="C363" t="s">
        <v>732</v>
      </c>
      <c r="D363">
        <v>230</v>
      </c>
      <c r="E363" t="s">
        <v>672</v>
      </c>
      <c r="F363">
        <v>50.5</v>
      </c>
      <c r="G363">
        <v>8.0500000000000007</v>
      </c>
      <c r="H363">
        <v>58.55</v>
      </c>
      <c r="I363">
        <v>0.34320000000000001</v>
      </c>
      <c r="J363">
        <v>530</v>
      </c>
      <c r="K363">
        <v>170.6</v>
      </c>
    </row>
    <row r="364" spans="1:11" x14ac:dyDescent="0.2">
      <c r="A364">
        <v>363</v>
      </c>
      <c r="B364" t="s">
        <v>687</v>
      </c>
      <c r="C364" t="s">
        <v>732</v>
      </c>
      <c r="D364">
        <v>231</v>
      </c>
      <c r="E364" t="s">
        <v>672</v>
      </c>
      <c r="F364">
        <v>54.16</v>
      </c>
      <c r="G364">
        <v>36.9</v>
      </c>
      <c r="H364">
        <v>91.06</v>
      </c>
      <c r="I364">
        <v>0.44309999999999999</v>
      </c>
      <c r="J364">
        <v>838</v>
      </c>
      <c r="K364">
        <v>205.5</v>
      </c>
    </row>
    <row r="365" spans="1:11" x14ac:dyDescent="0.2">
      <c r="A365">
        <v>364</v>
      </c>
      <c r="B365" t="s">
        <v>707</v>
      </c>
      <c r="C365" t="s">
        <v>732</v>
      </c>
      <c r="D365">
        <v>232</v>
      </c>
      <c r="E365" t="s">
        <v>672</v>
      </c>
      <c r="F365">
        <v>12.96</v>
      </c>
      <c r="G365">
        <v>4.2</v>
      </c>
      <c r="H365">
        <v>17.16</v>
      </c>
      <c r="I365">
        <v>0.1038</v>
      </c>
      <c r="J365">
        <v>634</v>
      </c>
      <c r="K365">
        <v>165.4</v>
      </c>
    </row>
    <row r="366" spans="1:11" x14ac:dyDescent="0.2">
      <c r="A366">
        <v>365</v>
      </c>
      <c r="B366" t="s">
        <v>682</v>
      </c>
      <c r="C366" t="s">
        <v>732</v>
      </c>
      <c r="D366">
        <v>233</v>
      </c>
      <c r="E366" t="s">
        <v>672</v>
      </c>
      <c r="F366">
        <v>67.22</v>
      </c>
      <c r="G366">
        <v>56.43</v>
      </c>
      <c r="H366">
        <v>123.65</v>
      </c>
      <c r="I366">
        <v>0.5383</v>
      </c>
      <c r="J366">
        <v>468</v>
      </c>
      <c r="K366">
        <v>229.7</v>
      </c>
    </row>
    <row r="367" spans="1:11" x14ac:dyDescent="0.2">
      <c r="A367">
        <v>366</v>
      </c>
      <c r="B367" t="s">
        <v>692</v>
      </c>
      <c r="C367" t="s">
        <v>732</v>
      </c>
      <c r="D367">
        <v>234</v>
      </c>
      <c r="E367" t="s">
        <v>672</v>
      </c>
      <c r="F367">
        <v>10.59</v>
      </c>
      <c r="G367">
        <v>45.41</v>
      </c>
      <c r="H367">
        <v>56</v>
      </c>
      <c r="I367">
        <v>0.36099999999999999</v>
      </c>
      <c r="J367">
        <v>512</v>
      </c>
      <c r="K367">
        <v>155.1</v>
      </c>
    </row>
    <row r="368" spans="1:11" x14ac:dyDescent="0.2">
      <c r="A368">
        <v>367</v>
      </c>
      <c r="B368" t="s">
        <v>690</v>
      </c>
      <c r="C368" t="s">
        <v>732</v>
      </c>
      <c r="D368">
        <v>235</v>
      </c>
      <c r="E368" t="s">
        <v>672</v>
      </c>
      <c r="F368">
        <v>66.91</v>
      </c>
      <c r="G368">
        <v>37.83</v>
      </c>
      <c r="H368">
        <v>104.74</v>
      </c>
      <c r="I368">
        <v>0.57420000000000004</v>
      </c>
      <c r="J368">
        <v>562</v>
      </c>
      <c r="K368">
        <v>182.4</v>
      </c>
    </row>
    <row r="369" spans="1:11" x14ac:dyDescent="0.2">
      <c r="A369">
        <v>368</v>
      </c>
      <c r="B369" t="s">
        <v>745</v>
      </c>
      <c r="C369" t="s">
        <v>732</v>
      </c>
      <c r="D369">
        <v>236</v>
      </c>
      <c r="E369" t="s">
        <v>672</v>
      </c>
      <c r="F369">
        <v>22.03</v>
      </c>
      <c r="G369">
        <v>38.81</v>
      </c>
      <c r="H369">
        <v>60.84</v>
      </c>
      <c r="I369">
        <v>0.41899999999999998</v>
      </c>
      <c r="J369">
        <v>382</v>
      </c>
      <c r="K369">
        <v>145.19999999999999</v>
      </c>
    </row>
    <row r="370" spans="1:11" x14ac:dyDescent="0.2">
      <c r="A370">
        <v>369</v>
      </c>
      <c r="B370" t="s">
        <v>703</v>
      </c>
      <c r="C370" t="s">
        <v>732</v>
      </c>
      <c r="D370">
        <v>237</v>
      </c>
      <c r="E370" t="s">
        <v>672</v>
      </c>
      <c r="F370">
        <v>57.54</v>
      </c>
      <c r="G370">
        <v>2.66</v>
      </c>
      <c r="H370">
        <v>60.21</v>
      </c>
      <c r="I370">
        <v>0.35289999999999999</v>
      </c>
      <c r="J370">
        <v>578</v>
      </c>
      <c r="K370">
        <v>170.6</v>
      </c>
    </row>
    <row r="371" spans="1:11" x14ac:dyDescent="0.2">
      <c r="A371">
        <v>370</v>
      </c>
      <c r="B371" t="s">
        <v>717</v>
      </c>
      <c r="C371" t="s">
        <v>732</v>
      </c>
      <c r="D371">
        <v>238</v>
      </c>
      <c r="E371" t="s">
        <v>672</v>
      </c>
      <c r="F371">
        <v>25.42</v>
      </c>
      <c r="G371">
        <v>68.58</v>
      </c>
      <c r="H371">
        <v>94.01</v>
      </c>
      <c r="I371">
        <v>0.46679999999999999</v>
      </c>
      <c r="J371">
        <v>531</v>
      </c>
      <c r="K371">
        <v>201.4</v>
      </c>
    </row>
    <row r="372" spans="1:11" x14ac:dyDescent="0.2">
      <c r="A372">
        <v>371</v>
      </c>
      <c r="B372" t="s">
        <v>701</v>
      </c>
      <c r="C372" t="s">
        <v>732</v>
      </c>
      <c r="D372">
        <v>239</v>
      </c>
      <c r="E372" t="s">
        <v>672</v>
      </c>
      <c r="F372">
        <v>19.510000000000002</v>
      </c>
      <c r="G372">
        <v>3.37</v>
      </c>
      <c r="H372">
        <v>22.88</v>
      </c>
      <c r="I372">
        <v>0.14960000000000001</v>
      </c>
      <c r="J372">
        <v>618</v>
      </c>
      <c r="K372">
        <v>152.9</v>
      </c>
    </row>
    <row r="373" spans="1:11" x14ac:dyDescent="0.2">
      <c r="A373">
        <v>372</v>
      </c>
      <c r="B373" t="s">
        <v>720</v>
      </c>
      <c r="C373" t="s">
        <v>732</v>
      </c>
      <c r="D373">
        <v>240</v>
      </c>
      <c r="E373" t="s">
        <v>672</v>
      </c>
      <c r="F373">
        <v>41.92</v>
      </c>
      <c r="G373">
        <v>93.74</v>
      </c>
      <c r="H373">
        <v>135.66</v>
      </c>
      <c r="I373">
        <v>0.6522</v>
      </c>
      <c r="J373">
        <v>463</v>
      </c>
      <c r="K373">
        <v>208</v>
      </c>
    </row>
    <row r="374" spans="1:11" x14ac:dyDescent="0.2">
      <c r="A374">
        <v>373</v>
      </c>
      <c r="B374" t="s">
        <v>676</v>
      </c>
      <c r="C374" t="s">
        <v>732</v>
      </c>
      <c r="D374">
        <v>241</v>
      </c>
      <c r="E374" t="s">
        <v>672</v>
      </c>
      <c r="F374">
        <v>58.59</v>
      </c>
      <c r="G374">
        <v>13.97</v>
      </c>
      <c r="H374">
        <v>72.56</v>
      </c>
      <c r="I374">
        <v>0.46189999999999998</v>
      </c>
      <c r="J374">
        <v>485</v>
      </c>
      <c r="K374">
        <v>157.1</v>
      </c>
    </row>
    <row r="375" spans="1:11" x14ac:dyDescent="0.2">
      <c r="A375">
        <v>374</v>
      </c>
      <c r="B375" t="s">
        <v>671</v>
      </c>
      <c r="C375" t="s">
        <v>732</v>
      </c>
      <c r="D375">
        <v>242</v>
      </c>
      <c r="E375" t="s">
        <v>672</v>
      </c>
      <c r="F375">
        <v>15.8</v>
      </c>
      <c r="G375">
        <v>19.71</v>
      </c>
      <c r="H375">
        <v>35.51</v>
      </c>
      <c r="I375">
        <v>0.29299999999999998</v>
      </c>
      <c r="J375">
        <v>243</v>
      </c>
      <c r="K375">
        <v>121.2</v>
      </c>
    </row>
    <row r="376" spans="1:11" x14ac:dyDescent="0.2">
      <c r="A376">
        <v>375</v>
      </c>
      <c r="B376" t="s">
        <v>760</v>
      </c>
      <c r="C376" t="s">
        <v>732</v>
      </c>
      <c r="D376">
        <v>243</v>
      </c>
      <c r="E376" t="s">
        <v>672</v>
      </c>
      <c r="F376">
        <v>31.93</v>
      </c>
      <c r="G376">
        <v>8.6199999999999992</v>
      </c>
      <c r="H376">
        <v>40.549999999999997</v>
      </c>
      <c r="I376">
        <v>0.26569999999999999</v>
      </c>
      <c r="J376">
        <v>447</v>
      </c>
      <c r="K376">
        <v>152.6</v>
      </c>
    </row>
    <row r="377" spans="1:11" x14ac:dyDescent="0.2">
      <c r="A377">
        <v>376</v>
      </c>
      <c r="B377" t="s">
        <v>760</v>
      </c>
      <c r="C377" t="s">
        <v>732</v>
      </c>
      <c r="D377">
        <v>244</v>
      </c>
      <c r="E377" t="s">
        <v>672</v>
      </c>
      <c r="F377">
        <v>33.020000000000003</v>
      </c>
      <c r="G377">
        <v>33.56</v>
      </c>
      <c r="H377">
        <v>66.58</v>
      </c>
      <c r="I377">
        <v>0.43630000000000002</v>
      </c>
      <c r="J377">
        <v>420</v>
      </c>
      <c r="K377">
        <v>152.6</v>
      </c>
    </row>
    <row r="378" spans="1:11" x14ac:dyDescent="0.2">
      <c r="A378">
        <v>377</v>
      </c>
      <c r="B378" t="s">
        <v>676</v>
      </c>
      <c r="C378" t="s">
        <v>732</v>
      </c>
      <c r="D378">
        <v>245</v>
      </c>
      <c r="E378" t="s">
        <v>672</v>
      </c>
      <c r="F378">
        <v>35.79</v>
      </c>
      <c r="G378">
        <v>4.9400000000000004</v>
      </c>
      <c r="H378">
        <v>40.729999999999997</v>
      </c>
      <c r="I378">
        <v>0.25929999999999997</v>
      </c>
      <c r="J378">
        <v>557</v>
      </c>
      <c r="K378">
        <v>157.1</v>
      </c>
    </row>
    <row r="379" spans="1:11" x14ac:dyDescent="0.2">
      <c r="A379">
        <v>378</v>
      </c>
      <c r="B379" t="s">
        <v>703</v>
      </c>
      <c r="C379" t="s">
        <v>732</v>
      </c>
      <c r="D379">
        <v>246</v>
      </c>
      <c r="E379" t="s">
        <v>672</v>
      </c>
      <c r="F379">
        <v>92.39</v>
      </c>
      <c r="G379">
        <v>16</v>
      </c>
      <c r="H379">
        <v>108.39</v>
      </c>
      <c r="I379">
        <v>0.63539999999999996</v>
      </c>
      <c r="J379">
        <v>452</v>
      </c>
      <c r="K379">
        <v>170.6</v>
      </c>
    </row>
    <row r="380" spans="1:11" x14ac:dyDescent="0.2">
      <c r="A380">
        <v>379</v>
      </c>
      <c r="B380" t="s">
        <v>701</v>
      </c>
      <c r="C380" t="s">
        <v>732</v>
      </c>
      <c r="D380">
        <v>247</v>
      </c>
      <c r="E380" t="s">
        <v>672</v>
      </c>
      <c r="F380">
        <v>18.54</v>
      </c>
      <c r="G380">
        <v>2.4700000000000002</v>
      </c>
      <c r="H380">
        <v>21.01</v>
      </c>
      <c r="I380">
        <v>0.13739999999999999</v>
      </c>
      <c r="J380">
        <v>611</v>
      </c>
      <c r="K380">
        <v>152.9</v>
      </c>
    </row>
    <row r="381" spans="1:11" x14ac:dyDescent="0.2">
      <c r="A381">
        <v>380</v>
      </c>
      <c r="B381" t="s">
        <v>714</v>
      </c>
      <c r="C381" t="s">
        <v>732</v>
      </c>
      <c r="D381">
        <v>248</v>
      </c>
      <c r="E381" t="s">
        <v>672</v>
      </c>
      <c r="F381">
        <v>16.100000000000001</v>
      </c>
      <c r="G381">
        <v>32.96</v>
      </c>
      <c r="H381">
        <v>49.06</v>
      </c>
      <c r="I381">
        <v>0.32990000000000003</v>
      </c>
      <c r="J381">
        <v>567</v>
      </c>
      <c r="K381">
        <v>148.69999999999999</v>
      </c>
    </row>
    <row r="382" spans="1:11" x14ac:dyDescent="0.2">
      <c r="A382">
        <v>381</v>
      </c>
      <c r="B382" t="s">
        <v>730</v>
      </c>
      <c r="C382" t="s">
        <v>732</v>
      </c>
      <c r="D382">
        <v>249</v>
      </c>
      <c r="E382" t="s">
        <v>672</v>
      </c>
      <c r="F382">
        <v>7.7</v>
      </c>
      <c r="G382">
        <v>2.83</v>
      </c>
      <c r="H382">
        <v>10.53</v>
      </c>
      <c r="I382">
        <v>7.2700000000000001E-2</v>
      </c>
      <c r="J382">
        <v>602</v>
      </c>
      <c r="K382">
        <v>144.9</v>
      </c>
    </row>
    <row r="383" spans="1:11" x14ac:dyDescent="0.2">
      <c r="A383">
        <v>382</v>
      </c>
      <c r="B383" t="s">
        <v>692</v>
      </c>
      <c r="C383" t="s">
        <v>732</v>
      </c>
      <c r="D383">
        <v>250</v>
      </c>
      <c r="E383" t="s">
        <v>672</v>
      </c>
      <c r="F383">
        <v>8.66</v>
      </c>
      <c r="G383">
        <v>44.37</v>
      </c>
      <c r="H383">
        <v>53.03</v>
      </c>
      <c r="I383">
        <v>0.34189999999999998</v>
      </c>
      <c r="J383">
        <v>542</v>
      </c>
      <c r="K383">
        <v>155.1</v>
      </c>
    </row>
    <row r="384" spans="1:11" x14ac:dyDescent="0.2">
      <c r="A384">
        <v>383</v>
      </c>
      <c r="B384" t="s">
        <v>701</v>
      </c>
      <c r="C384" t="s">
        <v>732</v>
      </c>
      <c r="D384">
        <v>251</v>
      </c>
      <c r="E384" t="s">
        <v>672</v>
      </c>
      <c r="F384">
        <v>12.88</v>
      </c>
      <c r="G384">
        <v>2.4</v>
      </c>
      <c r="H384">
        <v>15.29</v>
      </c>
      <c r="I384">
        <v>0.1</v>
      </c>
      <c r="J384">
        <v>645</v>
      </c>
      <c r="K384">
        <v>152.9</v>
      </c>
    </row>
    <row r="385" spans="1:11" x14ac:dyDescent="0.2">
      <c r="A385">
        <v>384</v>
      </c>
      <c r="B385" t="s">
        <v>760</v>
      </c>
      <c r="C385" t="s">
        <v>732</v>
      </c>
      <c r="D385">
        <v>252</v>
      </c>
      <c r="E385" t="s">
        <v>672</v>
      </c>
      <c r="F385">
        <v>22.02</v>
      </c>
      <c r="G385">
        <v>14.9</v>
      </c>
      <c r="H385">
        <v>36.92</v>
      </c>
      <c r="I385">
        <v>0.24199999999999999</v>
      </c>
      <c r="J385">
        <v>529</v>
      </c>
      <c r="K385">
        <v>152.6</v>
      </c>
    </row>
    <row r="386" spans="1:11" x14ac:dyDescent="0.2">
      <c r="A386">
        <v>385</v>
      </c>
      <c r="B386" t="s">
        <v>714</v>
      </c>
      <c r="C386" t="s">
        <v>732</v>
      </c>
      <c r="D386">
        <v>253</v>
      </c>
      <c r="E386" t="s">
        <v>672</v>
      </c>
      <c r="F386">
        <v>4.59</v>
      </c>
      <c r="G386">
        <v>8.92</v>
      </c>
      <c r="H386">
        <v>13.51</v>
      </c>
      <c r="I386">
        <v>9.0800000000000006E-2</v>
      </c>
      <c r="J386">
        <v>739</v>
      </c>
      <c r="K386">
        <v>148.69999999999999</v>
      </c>
    </row>
    <row r="387" spans="1:11" x14ac:dyDescent="0.2">
      <c r="A387">
        <v>386</v>
      </c>
      <c r="B387" t="s">
        <v>760</v>
      </c>
      <c r="C387" t="s">
        <v>732</v>
      </c>
      <c r="D387">
        <v>254</v>
      </c>
      <c r="E387" t="s">
        <v>672</v>
      </c>
      <c r="F387">
        <v>9.33</v>
      </c>
      <c r="G387">
        <v>11.81</v>
      </c>
      <c r="H387">
        <v>21.14</v>
      </c>
      <c r="I387">
        <v>0.13850000000000001</v>
      </c>
      <c r="J387">
        <v>591</v>
      </c>
      <c r="K387">
        <v>152.6</v>
      </c>
    </row>
    <row r="388" spans="1:11" x14ac:dyDescent="0.2">
      <c r="A388">
        <v>387</v>
      </c>
      <c r="B388" t="s">
        <v>682</v>
      </c>
      <c r="C388" t="s">
        <v>732</v>
      </c>
      <c r="D388">
        <v>255</v>
      </c>
      <c r="E388" t="s">
        <v>672</v>
      </c>
      <c r="F388">
        <v>88.52</v>
      </c>
      <c r="G388">
        <v>51.39</v>
      </c>
      <c r="H388">
        <v>139.91</v>
      </c>
      <c r="I388">
        <v>0.60909999999999997</v>
      </c>
      <c r="J388">
        <v>475</v>
      </c>
      <c r="K388">
        <v>229.7</v>
      </c>
    </row>
    <row r="389" spans="1:11" x14ac:dyDescent="0.2">
      <c r="A389">
        <v>388</v>
      </c>
      <c r="B389" t="s">
        <v>714</v>
      </c>
      <c r="C389" t="s">
        <v>732</v>
      </c>
      <c r="D389">
        <v>256</v>
      </c>
      <c r="E389" t="s">
        <v>672</v>
      </c>
      <c r="F389">
        <v>41.47</v>
      </c>
      <c r="G389">
        <v>66.19</v>
      </c>
      <c r="H389">
        <v>107.66</v>
      </c>
      <c r="I389">
        <v>0.72399999999999998</v>
      </c>
      <c r="J389">
        <v>380</v>
      </c>
      <c r="K389">
        <v>148.69999999999999</v>
      </c>
    </row>
    <row r="390" spans="1:11" x14ac:dyDescent="0.2">
      <c r="A390">
        <v>389</v>
      </c>
      <c r="B390" t="s">
        <v>692</v>
      </c>
      <c r="C390" t="s">
        <v>732</v>
      </c>
      <c r="D390">
        <v>257</v>
      </c>
      <c r="E390" t="s">
        <v>672</v>
      </c>
      <c r="F390">
        <v>36.36</v>
      </c>
      <c r="G390">
        <v>101.15</v>
      </c>
      <c r="H390">
        <v>137.51</v>
      </c>
      <c r="I390">
        <v>0.88660000000000005</v>
      </c>
      <c r="J390">
        <v>292</v>
      </c>
      <c r="K390">
        <v>155.1</v>
      </c>
    </row>
    <row r="391" spans="1:11" x14ac:dyDescent="0.2">
      <c r="A391">
        <v>390</v>
      </c>
      <c r="B391" t="s">
        <v>760</v>
      </c>
      <c r="C391" t="s">
        <v>732</v>
      </c>
      <c r="D391">
        <v>258</v>
      </c>
      <c r="E391" t="s">
        <v>672</v>
      </c>
      <c r="F391">
        <v>35.479999999999997</v>
      </c>
      <c r="G391">
        <v>11.83</v>
      </c>
      <c r="H391">
        <v>47.31</v>
      </c>
      <c r="I391">
        <v>0.31</v>
      </c>
      <c r="J391">
        <v>390</v>
      </c>
      <c r="K391">
        <v>152.6</v>
      </c>
    </row>
    <row r="392" spans="1:11" x14ac:dyDescent="0.2">
      <c r="A392">
        <v>391</v>
      </c>
      <c r="B392" t="s">
        <v>692</v>
      </c>
      <c r="C392" t="s">
        <v>732</v>
      </c>
      <c r="D392">
        <v>259</v>
      </c>
      <c r="E392" t="s">
        <v>672</v>
      </c>
      <c r="F392">
        <v>4.37</v>
      </c>
      <c r="G392">
        <v>19.64</v>
      </c>
      <c r="H392">
        <v>24.01</v>
      </c>
      <c r="I392">
        <v>0.15479999999999999</v>
      </c>
      <c r="J392">
        <v>578</v>
      </c>
      <c r="K392">
        <v>155.1</v>
      </c>
    </row>
    <row r="393" spans="1:11" x14ac:dyDescent="0.2">
      <c r="A393">
        <v>392</v>
      </c>
      <c r="B393" t="s">
        <v>676</v>
      </c>
      <c r="C393" t="s">
        <v>732</v>
      </c>
      <c r="D393">
        <v>260</v>
      </c>
      <c r="E393" t="s">
        <v>672</v>
      </c>
      <c r="F393">
        <v>119.88</v>
      </c>
      <c r="G393">
        <v>7.02</v>
      </c>
      <c r="H393">
        <v>126.89</v>
      </c>
      <c r="I393">
        <v>0.80769999999999997</v>
      </c>
      <c r="J393">
        <v>393</v>
      </c>
      <c r="K393">
        <v>157.1</v>
      </c>
    </row>
    <row r="394" spans="1:11" x14ac:dyDescent="0.2">
      <c r="A394">
        <v>393</v>
      </c>
      <c r="B394" t="s">
        <v>680</v>
      </c>
      <c r="C394" t="s">
        <v>732</v>
      </c>
      <c r="D394">
        <v>261</v>
      </c>
      <c r="E394" t="s">
        <v>672</v>
      </c>
      <c r="F394">
        <v>11.55</v>
      </c>
      <c r="G394">
        <v>21.9</v>
      </c>
      <c r="H394">
        <v>33.450000000000003</v>
      </c>
      <c r="I394">
        <v>0.1217</v>
      </c>
      <c r="J394">
        <v>914</v>
      </c>
      <c r="K394">
        <v>274.89999999999998</v>
      </c>
    </row>
    <row r="395" spans="1:11" x14ac:dyDescent="0.2">
      <c r="A395">
        <v>394</v>
      </c>
      <c r="B395" t="s">
        <v>730</v>
      </c>
      <c r="C395" t="s">
        <v>732</v>
      </c>
      <c r="D395">
        <v>262</v>
      </c>
      <c r="E395" t="s">
        <v>672</v>
      </c>
      <c r="F395">
        <v>31.52</v>
      </c>
      <c r="G395">
        <v>4.17</v>
      </c>
      <c r="H395">
        <v>35.700000000000003</v>
      </c>
      <c r="I395">
        <v>0.24629999999999999</v>
      </c>
      <c r="J395">
        <v>466</v>
      </c>
      <c r="K395">
        <v>144.9</v>
      </c>
    </row>
    <row r="396" spans="1:11" x14ac:dyDescent="0.2">
      <c r="A396">
        <v>395</v>
      </c>
      <c r="B396" t="s">
        <v>724</v>
      </c>
      <c r="C396" t="s">
        <v>732</v>
      </c>
      <c r="D396">
        <v>263</v>
      </c>
      <c r="E396" t="s">
        <v>672</v>
      </c>
      <c r="F396">
        <v>18.829999999999998</v>
      </c>
      <c r="G396">
        <v>9.41</v>
      </c>
      <c r="H396">
        <v>28.24</v>
      </c>
      <c r="I396">
        <v>0.14399999999999999</v>
      </c>
      <c r="J396">
        <v>1381</v>
      </c>
      <c r="K396">
        <v>196.1</v>
      </c>
    </row>
    <row r="397" spans="1:11" x14ac:dyDescent="0.2">
      <c r="A397">
        <v>396</v>
      </c>
      <c r="B397" t="s">
        <v>680</v>
      </c>
      <c r="C397" t="s">
        <v>732</v>
      </c>
      <c r="D397">
        <v>264</v>
      </c>
      <c r="E397" t="s">
        <v>672</v>
      </c>
      <c r="F397">
        <v>11.58</v>
      </c>
      <c r="G397">
        <v>69.37</v>
      </c>
      <c r="H397">
        <v>80.95</v>
      </c>
      <c r="I397">
        <v>0.29449999999999998</v>
      </c>
      <c r="J397">
        <v>873</v>
      </c>
      <c r="K397">
        <v>274.89999999999998</v>
      </c>
    </row>
    <row r="398" spans="1:11" x14ac:dyDescent="0.2">
      <c r="A398">
        <v>397</v>
      </c>
      <c r="B398" t="s">
        <v>701</v>
      </c>
      <c r="C398" t="s">
        <v>732</v>
      </c>
      <c r="D398">
        <v>265</v>
      </c>
      <c r="E398" t="s">
        <v>672</v>
      </c>
      <c r="F398">
        <v>34.83</v>
      </c>
      <c r="G398">
        <v>4.16</v>
      </c>
      <c r="H398">
        <v>39</v>
      </c>
      <c r="I398">
        <v>0.255</v>
      </c>
      <c r="J398">
        <v>527</v>
      </c>
      <c r="K398">
        <v>152.9</v>
      </c>
    </row>
    <row r="399" spans="1:11" x14ac:dyDescent="0.2">
      <c r="A399">
        <v>398</v>
      </c>
      <c r="B399" t="s">
        <v>692</v>
      </c>
      <c r="C399" t="s">
        <v>732</v>
      </c>
      <c r="D399">
        <v>266</v>
      </c>
      <c r="E399" t="s">
        <v>672</v>
      </c>
      <c r="F399">
        <v>23.03</v>
      </c>
      <c r="G399">
        <v>77.599999999999994</v>
      </c>
      <c r="H399">
        <v>100.63</v>
      </c>
      <c r="I399">
        <v>0.64880000000000004</v>
      </c>
      <c r="J399">
        <v>394</v>
      </c>
      <c r="K399">
        <v>155.1</v>
      </c>
    </row>
    <row r="400" spans="1:11" x14ac:dyDescent="0.2">
      <c r="A400">
        <v>399</v>
      </c>
      <c r="B400" t="s">
        <v>692</v>
      </c>
      <c r="C400" t="s">
        <v>732</v>
      </c>
      <c r="D400">
        <v>267</v>
      </c>
      <c r="E400" t="s">
        <v>672</v>
      </c>
      <c r="F400">
        <v>32.18</v>
      </c>
      <c r="G400">
        <v>88.86</v>
      </c>
      <c r="H400">
        <v>121.04</v>
      </c>
      <c r="I400">
        <v>0.78039999999999998</v>
      </c>
      <c r="J400">
        <v>306</v>
      </c>
      <c r="K400">
        <v>155.1</v>
      </c>
    </row>
    <row r="401" spans="1:11" x14ac:dyDescent="0.2">
      <c r="A401">
        <v>400</v>
      </c>
      <c r="B401" t="s">
        <v>760</v>
      </c>
      <c r="C401" t="s">
        <v>732</v>
      </c>
      <c r="D401">
        <v>268</v>
      </c>
      <c r="E401" t="s">
        <v>672</v>
      </c>
      <c r="F401">
        <v>49.88</v>
      </c>
      <c r="G401">
        <v>13.52</v>
      </c>
      <c r="H401">
        <v>63.39</v>
      </c>
      <c r="I401">
        <v>0.41539999999999999</v>
      </c>
      <c r="J401">
        <v>339</v>
      </c>
      <c r="K401">
        <v>152.6</v>
      </c>
    </row>
    <row r="402" spans="1:11" x14ac:dyDescent="0.2">
      <c r="A402">
        <v>401</v>
      </c>
      <c r="B402" t="s">
        <v>676</v>
      </c>
      <c r="C402" t="s">
        <v>732</v>
      </c>
      <c r="D402">
        <v>269</v>
      </c>
      <c r="E402" t="s">
        <v>672</v>
      </c>
      <c r="F402">
        <v>94.22</v>
      </c>
      <c r="G402">
        <v>12.47</v>
      </c>
      <c r="H402">
        <v>106.69</v>
      </c>
      <c r="I402">
        <v>0.67910000000000004</v>
      </c>
      <c r="J402">
        <v>355</v>
      </c>
      <c r="K402">
        <v>157.1</v>
      </c>
    </row>
    <row r="403" spans="1:11" x14ac:dyDescent="0.2">
      <c r="A403">
        <v>402</v>
      </c>
      <c r="B403" t="s">
        <v>701</v>
      </c>
      <c r="C403" t="s">
        <v>732</v>
      </c>
      <c r="D403">
        <v>270</v>
      </c>
      <c r="E403" t="s">
        <v>672</v>
      </c>
      <c r="F403">
        <v>29.17</v>
      </c>
      <c r="G403">
        <v>13.03</v>
      </c>
      <c r="H403">
        <v>42.19</v>
      </c>
      <c r="I403">
        <v>0.27600000000000002</v>
      </c>
      <c r="J403">
        <v>470</v>
      </c>
      <c r="K403">
        <v>152.9</v>
      </c>
    </row>
    <row r="404" spans="1:11" x14ac:dyDescent="0.2">
      <c r="A404">
        <v>403</v>
      </c>
      <c r="B404" t="s">
        <v>714</v>
      </c>
      <c r="C404" t="s">
        <v>732</v>
      </c>
      <c r="D404">
        <v>271</v>
      </c>
      <c r="E404" t="s">
        <v>672</v>
      </c>
      <c r="F404">
        <v>51.87</v>
      </c>
      <c r="G404">
        <v>87.06</v>
      </c>
      <c r="H404">
        <v>138.93</v>
      </c>
      <c r="I404">
        <v>0.93430000000000002</v>
      </c>
      <c r="J404">
        <v>263</v>
      </c>
      <c r="K404">
        <v>148.69999999999999</v>
      </c>
    </row>
    <row r="405" spans="1:11" x14ac:dyDescent="0.2">
      <c r="A405">
        <v>404</v>
      </c>
      <c r="B405" t="s">
        <v>714</v>
      </c>
      <c r="C405" t="s">
        <v>732</v>
      </c>
      <c r="D405">
        <v>272</v>
      </c>
      <c r="E405" t="s">
        <v>672</v>
      </c>
      <c r="F405">
        <v>23.02</v>
      </c>
      <c r="G405">
        <v>68.290000000000006</v>
      </c>
      <c r="H405">
        <v>91.32</v>
      </c>
      <c r="I405">
        <v>0.61409999999999998</v>
      </c>
      <c r="J405">
        <v>420</v>
      </c>
      <c r="K405">
        <v>148.69999999999999</v>
      </c>
    </row>
    <row r="406" spans="1:11" x14ac:dyDescent="0.2">
      <c r="A406">
        <v>405</v>
      </c>
      <c r="B406" t="s">
        <v>687</v>
      </c>
      <c r="C406" t="s">
        <v>732</v>
      </c>
      <c r="D406">
        <v>273</v>
      </c>
      <c r="E406" t="s">
        <v>672</v>
      </c>
      <c r="F406">
        <v>140.65</v>
      </c>
      <c r="G406">
        <v>62.86</v>
      </c>
      <c r="H406">
        <v>203.51</v>
      </c>
      <c r="I406">
        <v>0.99029999999999996</v>
      </c>
      <c r="J406">
        <v>442</v>
      </c>
      <c r="K406">
        <v>205.5</v>
      </c>
    </row>
    <row r="407" spans="1:11" x14ac:dyDescent="0.2">
      <c r="A407">
        <v>406</v>
      </c>
      <c r="B407" t="s">
        <v>687</v>
      </c>
      <c r="C407" t="s">
        <v>732</v>
      </c>
      <c r="D407">
        <v>274</v>
      </c>
      <c r="E407" t="s">
        <v>672</v>
      </c>
      <c r="F407">
        <v>92.46</v>
      </c>
      <c r="G407">
        <v>49.6</v>
      </c>
      <c r="H407">
        <v>142.06</v>
      </c>
      <c r="I407">
        <v>0.69130000000000003</v>
      </c>
      <c r="J407">
        <v>547</v>
      </c>
      <c r="K407">
        <v>205.5</v>
      </c>
    </row>
    <row r="408" spans="1:11" x14ac:dyDescent="0.2">
      <c r="A408">
        <v>407</v>
      </c>
      <c r="B408" t="s">
        <v>714</v>
      </c>
      <c r="C408" t="s">
        <v>732</v>
      </c>
      <c r="D408">
        <v>275</v>
      </c>
      <c r="E408" t="s">
        <v>672</v>
      </c>
      <c r="F408">
        <v>9.24</v>
      </c>
      <c r="G408">
        <v>27.68</v>
      </c>
      <c r="H408">
        <v>36.92</v>
      </c>
      <c r="I408">
        <v>0.24829999999999999</v>
      </c>
      <c r="J408">
        <v>569</v>
      </c>
      <c r="K408">
        <v>148.69999999999999</v>
      </c>
    </row>
    <row r="409" spans="1:11" x14ac:dyDescent="0.2">
      <c r="A409">
        <v>408</v>
      </c>
      <c r="B409" t="s">
        <v>717</v>
      </c>
      <c r="C409" t="s">
        <v>732</v>
      </c>
      <c r="D409">
        <v>276</v>
      </c>
      <c r="E409" t="s">
        <v>672</v>
      </c>
      <c r="F409">
        <v>24.27</v>
      </c>
      <c r="G409">
        <v>50.54</v>
      </c>
      <c r="H409">
        <v>74.81</v>
      </c>
      <c r="I409">
        <v>0.37140000000000001</v>
      </c>
      <c r="J409">
        <v>535</v>
      </c>
      <c r="K409">
        <v>201.4</v>
      </c>
    </row>
    <row r="410" spans="1:11" x14ac:dyDescent="0.2">
      <c r="A410">
        <v>409</v>
      </c>
      <c r="B410" t="s">
        <v>745</v>
      </c>
      <c r="C410" t="s">
        <v>732</v>
      </c>
      <c r="D410">
        <v>277</v>
      </c>
      <c r="E410" t="s">
        <v>672</v>
      </c>
      <c r="F410">
        <v>42.47</v>
      </c>
      <c r="G410">
        <v>33.65</v>
      </c>
      <c r="H410">
        <v>76.12</v>
      </c>
      <c r="I410">
        <v>0.5242</v>
      </c>
      <c r="J410">
        <v>340</v>
      </c>
      <c r="K410">
        <v>145.19999999999999</v>
      </c>
    </row>
    <row r="411" spans="1:11" x14ac:dyDescent="0.2">
      <c r="A411">
        <v>410</v>
      </c>
      <c r="B411" t="s">
        <v>682</v>
      </c>
      <c r="C411" t="s">
        <v>732</v>
      </c>
      <c r="D411">
        <v>278</v>
      </c>
      <c r="E411" t="s">
        <v>672</v>
      </c>
      <c r="F411">
        <v>57.54</v>
      </c>
      <c r="G411">
        <v>57.31</v>
      </c>
      <c r="H411">
        <v>114.84</v>
      </c>
      <c r="I411">
        <v>0.5</v>
      </c>
      <c r="J411">
        <v>429</v>
      </c>
      <c r="K411">
        <v>229.7</v>
      </c>
    </row>
    <row r="412" spans="1:11" x14ac:dyDescent="0.2">
      <c r="A412">
        <v>411</v>
      </c>
      <c r="B412" t="s">
        <v>680</v>
      </c>
      <c r="C412" t="s">
        <v>732</v>
      </c>
      <c r="D412">
        <v>279</v>
      </c>
      <c r="E412" t="s">
        <v>672</v>
      </c>
      <c r="F412">
        <v>85.4</v>
      </c>
      <c r="G412">
        <v>138.33000000000001</v>
      </c>
      <c r="H412">
        <v>223.73</v>
      </c>
      <c r="I412">
        <v>0.81389999999999996</v>
      </c>
      <c r="J412">
        <v>439</v>
      </c>
      <c r="K412">
        <v>274.89999999999998</v>
      </c>
    </row>
    <row r="413" spans="1:11" x14ac:dyDescent="0.2">
      <c r="A413">
        <v>412</v>
      </c>
      <c r="B413" t="s">
        <v>703</v>
      </c>
      <c r="C413" t="s">
        <v>732</v>
      </c>
      <c r="D413">
        <v>280</v>
      </c>
      <c r="E413" t="s">
        <v>672</v>
      </c>
      <c r="F413">
        <v>51</v>
      </c>
      <c r="G413">
        <v>16.489999999999998</v>
      </c>
      <c r="H413">
        <v>67.489999999999995</v>
      </c>
      <c r="I413">
        <v>0.39560000000000001</v>
      </c>
      <c r="J413">
        <v>502</v>
      </c>
      <c r="K413">
        <v>170.6</v>
      </c>
    </row>
    <row r="414" spans="1:11" x14ac:dyDescent="0.2">
      <c r="A414">
        <v>413</v>
      </c>
      <c r="B414" t="s">
        <v>680</v>
      </c>
      <c r="C414" t="s">
        <v>732</v>
      </c>
      <c r="D414">
        <v>281</v>
      </c>
      <c r="E414" t="s">
        <v>672</v>
      </c>
      <c r="F414">
        <v>71.739999999999995</v>
      </c>
      <c r="G414">
        <v>87.34</v>
      </c>
      <c r="H414">
        <v>159.08000000000001</v>
      </c>
      <c r="I414">
        <v>0.57869999999999999</v>
      </c>
      <c r="J414">
        <v>530</v>
      </c>
      <c r="K414">
        <v>274.89999999999998</v>
      </c>
    </row>
    <row r="415" spans="1:11" x14ac:dyDescent="0.2">
      <c r="A415">
        <v>414</v>
      </c>
      <c r="B415" t="s">
        <v>717</v>
      </c>
      <c r="C415" t="s">
        <v>732</v>
      </c>
      <c r="D415">
        <v>282</v>
      </c>
      <c r="E415" t="s">
        <v>672</v>
      </c>
      <c r="F415">
        <v>34.21</v>
      </c>
      <c r="G415">
        <v>60.9</v>
      </c>
      <c r="H415">
        <v>95.11</v>
      </c>
      <c r="I415">
        <v>0.47220000000000001</v>
      </c>
      <c r="J415">
        <v>479</v>
      </c>
      <c r="K415">
        <v>201.4</v>
      </c>
    </row>
    <row r="416" spans="1:11" x14ac:dyDescent="0.2">
      <c r="A416">
        <v>415</v>
      </c>
      <c r="B416" t="s">
        <v>671</v>
      </c>
      <c r="C416" t="s">
        <v>732</v>
      </c>
      <c r="D416">
        <v>283</v>
      </c>
      <c r="E416" t="s">
        <v>672</v>
      </c>
      <c r="F416">
        <v>7</v>
      </c>
      <c r="G416">
        <v>4.74</v>
      </c>
      <c r="H416">
        <v>11.74</v>
      </c>
      <c r="I416">
        <v>9.69E-2</v>
      </c>
      <c r="J416">
        <v>369</v>
      </c>
      <c r="K416">
        <v>121.2</v>
      </c>
    </row>
    <row r="417" spans="1:11" x14ac:dyDescent="0.2">
      <c r="A417">
        <v>416</v>
      </c>
      <c r="B417" t="s">
        <v>701</v>
      </c>
      <c r="C417" t="s">
        <v>732</v>
      </c>
      <c r="D417">
        <v>284</v>
      </c>
      <c r="E417" t="s">
        <v>672</v>
      </c>
      <c r="F417">
        <v>66.8</v>
      </c>
      <c r="G417">
        <v>10.97</v>
      </c>
      <c r="H417">
        <v>77.77</v>
      </c>
      <c r="I417">
        <v>0.50860000000000005</v>
      </c>
      <c r="J417">
        <v>400</v>
      </c>
      <c r="K417">
        <v>152.9</v>
      </c>
    </row>
    <row r="418" spans="1:11" x14ac:dyDescent="0.2">
      <c r="A418">
        <v>417</v>
      </c>
      <c r="B418" t="s">
        <v>717</v>
      </c>
      <c r="C418" t="s">
        <v>732</v>
      </c>
      <c r="D418">
        <v>285</v>
      </c>
      <c r="E418" t="s">
        <v>672</v>
      </c>
      <c r="F418">
        <v>40.909999999999997</v>
      </c>
      <c r="G418">
        <v>45.43</v>
      </c>
      <c r="H418">
        <v>86.34</v>
      </c>
      <c r="I418">
        <v>0.42870000000000003</v>
      </c>
      <c r="J418">
        <v>422</v>
      </c>
      <c r="K418">
        <v>201.4</v>
      </c>
    </row>
    <row r="419" spans="1:11" x14ac:dyDescent="0.2">
      <c r="A419">
        <v>418</v>
      </c>
      <c r="B419" t="s">
        <v>760</v>
      </c>
      <c r="C419" t="s">
        <v>732</v>
      </c>
      <c r="D419">
        <v>286</v>
      </c>
      <c r="E419" t="s">
        <v>672</v>
      </c>
      <c r="F419">
        <v>45.27</v>
      </c>
      <c r="G419">
        <v>22.24</v>
      </c>
      <c r="H419">
        <v>67.510000000000005</v>
      </c>
      <c r="I419">
        <v>0.44240000000000002</v>
      </c>
      <c r="J419">
        <v>445</v>
      </c>
      <c r="K419">
        <v>152.6</v>
      </c>
    </row>
    <row r="420" spans="1:11" x14ac:dyDescent="0.2">
      <c r="A420">
        <v>419</v>
      </c>
      <c r="B420" t="s">
        <v>690</v>
      </c>
      <c r="C420" t="s">
        <v>732</v>
      </c>
      <c r="D420">
        <v>287</v>
      </c>
      <c r="E420" t="s">
        <v>672</v>
      </c>
      <c r="F420">
        <v>108.42</v>
      </c>
      <c r="G420">
        <v>62.9</v>
      </c>
      <c r="H420">
        <v>171.32</v>
      </c>
      <c r="I420">
        <v>0.93920000000000003</v>
      </c>
      <c r="J420">
        <v>429</v>
      </c>
      <c r="K420">
        <v>182.4</v>
      </c>
    </row>
    <row r="421" spans="1:11" x14ac:dyDescent="0.2">
      <c r="A421">
        <v>420</v>
      </c>
      <c r="B421" t="s">
        <v>701</v>
      </c>
      <c r="C421" t="s">
        <v>732</v>
      </c>
      <c r="D421">
        <v>288</v>
      </c>
      <c r="E421" t="s">
        <v>672</v>
      </c>
      <c r="F421">
        <v>73.69</v>
      </c>
      <c r="G421">
        <v>7.32</v>
      </c>
      <c r="H421">
        <v>81</v>
      </c>
      <c r="I421">
        <v>0.52980000000000005</v>
      </c>
      <c r="J421">
        <v>375</v>
      </c>
      <c r="K421">
        <v>152.9</v>
      </c>
    </row>
    <row r="422" spans="1:11" x14ac:dyDescent="0.2">
      <c r="A422">
        <v>421</v>
      </c>
      <c r="B422" t="s">
        <v>745</v>
      </c>
      <c r="C422" t="s">
        <v>732</v>
      </c>
      <c r="D422">
        <v>289</v>
      </c>
      <c r="E422" t="s">
        <v>672</v>
      </c>
      <c r="F422">
        <v>29.99</v>
      </c>
      <c r="G422">
        <v>32.520000000000003</v>
      </c>
      <c r="H422">
        <v>62.51</v>
      </c>
      <c r="I422">
        <v>0.43049999999999999</v>
      </c>
      <c r="J422">
        <v>330</v>
      </c>
      <c r="K422">
        <v>145.19999999999999</v>
      </c>
    </row>
    <row r="423" spans="1:11" x14ac:dyDescent="0.2">
      <c r="A423">
        <v>422</v>
      </c>
      <c r="B423" t="s">
        <v>678</v>
      </c>
      <c r="C423" t="s">
        <v>732</v>
      </c>
      <c r="D423">
        <v>290</v>
      </c>
      <c r="E423" t="s">
        <v>672</v>
      </c>
      <c r="F423">
        <v>45.91</v>
      </c>
      <c r="G423">
        <v>2.29</v>
      </c>
      <c r="H423">
        <v>48.2</v>
      </c>
      <c r="I423">
        <v>0.28139999999999998</v>
      </c>
      <c r="J423">
        <v>777</v>
      </c>
      <c r="K423">
        <v>171.3</v>
      </c>
    </row>
    <row r="424" spans="1:11" x14ac:dyDescent="0.2">
      <c r="A424">
        <v>423</v>
      </c>
      <c r="B424" t="s">
        <v>680</v>
      </c>
      <c r="C424" t="s">
        <v>732</v>
      </c>
      <c r="D424">
        <v>291</v>
      </c>
      <c r="E424" t="s">
        <v>672</v>
      </c>
      <c r="F424">
        <v>26.85</v>
      </c>
      <c r="G424">
        <v>86.37</v>
      </c>
      <c r="H424">
        <v>113.22</v>
      </c>
      <c r="I424">
        <v>0.41189999999999999</v>
      </c>
      <c r="J424">
        <v>516</v>
      </c>
      <c r="K424">
        <v>274.89999999999998</v>
      </c>
    </row>
    <row r="425" spans="1:11" x14ac:dyDescent="0.2">
      <c r="A425">
        <v>424</v>
      </c>
      <c r="B425" t="s">
        <v>717</v>
      </c>
      <c r="C425" t="s">
        <v>732</v>
      </c>
      <c r="D425">
        <v>292</v>
      </c>
      <c r="E425" t="s">
        <v>672</v>
      </c>
      <c r="F425">
        <v>33.090000000000003</v>
      </c>
      <c r="G425">
        <v>60.49</v>
      </c>
      <c r="H425">
        <v>93.58</v>
      </c>
      <c r="I425">
        <v>0.46460000000000001</v>
      </c>
      <c r="J425">
        <v>460</v>
      </c>
      <c r="K425">
        <v>201.4</v>
      </c>
    </row>
    <row r="426" spans="1:11" x14ac:dyDescent="0.2">
      <c r="A426">
        <v>425</v>
      </c>
      <c r="B426" t="s">
        <v>690</v>
      </c>
      <c r="C426" t="s">
        <v>732</v>
      </c>
      <c r="D426">
        <v>293</v>
      </c>
      <c r="E426" t="s">
        <v>672</v>
      </c>
      <c r="F426">
        <v>36.78</v>
      </c>
      <c r="G426">
        <v>27.39</v>
      </c>
      <c r="H426">
        <v>64.180000000000007</v>
      </c>
      <c r="I426">
        <v>0.35189999999999999</v>
      </c>
      <c r="J426">
        <v>521</v>
      </c>
      <c r="K426">
        <v>182.4</v>
      </c>
    </row>
    <row r="427" spans="1:11" x14ac:dyDescent="0.2">
      <c r="A427">
        <v>426</v>
      </c>
      <c r="B427" t="s">
        <v>692</v>
      </c>
      <c r="C427" t="s">
        <v>732</v>
      </c>
      <c r="D427">
        <v>294</v>
      </c>
      <c r="E427" t="s">
        <v>672</v>
      </c>
      <c r="F427">
        <v>3.32</v>
      </c>
      <c r="G427">
        <v>14.78</v>
      </c>
      <c r="H427">
        <v>18.100000000000001</v>
      </c>
      <c r="I427">
        <v>0.1167</v>
      </c>
      <c r="J427">
        <v>582</v>
      </c>
      <c r="K427">
        <v>155.1</v>
      </c>
    </row>
    <row r="428" spans="1:11" x14ac:dyDescent="0.2">
      <c r="A428">
        <v>427</v>
      </c>
      <c r="B428" t="s">
        <v>676</v>
      </c>
      <c r="C428" t="s">
        <v>732</v>
      </c>
      <c r="D428">
        <v>295</v>
      </c>
      <c r="E428" t="s">
        <v>672</v>
      </c>
      <c r="F428">
        <v>68.37</v>
      </c>
      <c r="G428">
        <v>3.33</v>
      </c>
      <c r="H428">
        <v>71.7</v>
      </c>
      <c r="I428">
        <v>0.45639999999999997</v>
      </c>
      <c r="J428">
        <v>462</v>
      </c>
      <c r="K428">
        <v>157.1</v>
      </c>
    </row>
    <row r="429" spans="1:11" x14ac:dyDescent="0.2">
      <c r="A429">
        <v>428</v>
      </c>
      <c r="B429" t="s">
        <v>687</v>
      </c>
      <c r="C429" t="s">
        <v>732</v>
      </c>
      <c r="D429">
        <v>296</v>
      </c>
      <c r="E429" t="s">
        <v>672</v>
      </c>
      <c r="F429">
        <v>14.27</v>
      </c>
      <c r="G429">
        <v>8.7899999999999991</v>
      </c>
      <c r="H429">
        <v>23.06</v>
      </c>
      <c r="I429">
        <v>0.11219999999999999</v>
      </c>
      <c r="J429">
        <v>793</v>
      </c>
      <c r="K429">
        <v>205.5</v>
      </c>
    </row>
    <row r="430" spans="1:11" x14ac:dyDescent="0.2">
      <c r="A430">
        <v>429</v>
      </c>
      <c r="B430" t="s">
        <v>760</v>
      </c>
      <c r="C430" t="s">
        <v>732</v>
      </c>
      <c r="D430">
        <v>297</v>
      </c>
      <c r="E430" t="s">
        <v>672</v>
      </c>
      <c r="F430">
        <v>21.2</v>
      </c>
      <c r="G430">
        <v>17.77</v>
      </c>
      <c r="H430">
        <v>38.97</v>
      </c>
      <c r="I430">
        <v>0.25540000000000002</v>
      </c>
      <c r="J430">
        <v>443</v>
      </c>
      <c r="K430">
        <v>152.6</v>
      </c>
    </row>
    <row r="431" spans="1:11" x14ac:dyDescent="0.2">
      <c r="A431">
        <v>430</v>
      </c>
      <c r="B431" t="s">
        <v>701</v>
      </c>
      <c r="C431" t="s">
        <v>732</v>
      </c>
      <c r="D431">
        <v>298</v>
      </c>
      <c r="E431" t="s">
        <v>672</v>
      </c>
      <c r="F431">
        <v>10.06</v>
      </c>
      <c r="G431">
        <v>2.06</v>
      </c>
      <c r="H431">
        <v>12.12</v>
      </c>
      <c r="I431">
        <v>7.9200000000000007E-2</v>
      </c>
      <c r="J431">
        <v>511</v>
      </c>
      <c r="K431">
        <v>152.9</v>
      </c>
    </row>
    <row r="432" spans="1:11" x14ac:dyDescent="0.2">
      <c r="A432">
        <v>431</v>
      </c>
      <c r="B432" t="s">
        <v>692</v>
      </c>
      <c r="C432" t="s">
        <v>732</v>
      </c>
      <c r="D432">
        <v>299</v>
      </c>
      <c r="E432" t="s">
        <v>672</v>
      </c>
      <c r="F432">
        <v>11</v>
      </c>
      <c r="G432">
        <v>42.32</v>
      </c>
      <c r="H432">
        <v>53.32</v>
      </c>
      <c r="I432">
        <v>0.34379999999999999</v>
      </c>
      <c r="J432">
        <v>456</v>
      </c>
      <c r="K432">
        <v>155.1</v>
      </c>
    </row>
    <row r="433" spans="1:11" x14ac:dyDescent="0.2">
      <c r="A433">
        <v>432</v>
      </c>
      <c r="B433" t="s">
        <v>703</v>
      </c>
      <c r="C433" t="s">
        <v>732</v>
      </c>
      <c r="D433">
        <v>300</v>
      </c>
      <c r="E433" t="s">
        <v>672</v>
      </c>
      <c r="F433">
        <v>12.19</v>
      </c>
      <c r="G433">
        <v>2.62</v>
      </c>
      <c r="H433">
        <v>14.82</v>
      </c>
      <c r="I433">
        <v>8.6900000000000005E-2</v>
      </c>
      <c r="J433">
        <v>562</v>
      </c>
      <c r="K433">
        <v>170.6</v>
      </c>
    </row>
    <row r="434" spans="1:11" x14ac:dyDescent="0.2">
      <c r="A434">
        <v>433</v>
      </c>
      <c r="B434" t="s">
        <v>760</v>
      </c>
      <c r="C434" t="s">
        <v>732</v>
      </c>
      <c r="D434">
        <v>301</v>
      </c>
      <c r="E434" t="s">
        <v>672</v>
      </c>
      <c r="F434">
        <v>37.200000000000003</v>
      </c>
      <c r="G434">
        <v>21.2</v>
      </c>
      <c r="H434">
        <v>58.4</v>
      </c>
      <c r="I434">
        <v>0.38269999999999998</v>
      </c>
      <c r="J434">
        <v>387</v>
      </c>
      <c r="K434">
        <v>152.6</v>
      </c>
    </row>
    <row r="435" spans="1:11" x14ac:dyDescent="0.2">
      <c r="A435">
        <v>434</v>
      </c>
      <c r="B435" t="s">
        <v>678</v>
      </c>
      <c r="C435" t="s">
        <v>732</v>
      </c>
      <c r="D435">
        <v>302</v>
      </c>
      <c r="E435" t="s">
        <v>672</v>
      </c>
      <c r="F435">
        <v>33.04</v>
      </c>
      <c r="G435">
        <v>3.68</v>
      </c>
      <c r="H435">
        <v>36.72</v>
      </c>
      <c r="I435">
        <v>0.21440000000000001</v>
      </c>
      <c r="J435">
        <v>834</v>
      </c>
      <c r="K435">
        <v>171.3</v>
      </c>
    </row>
    <row r="436" spans="1:11" x14ac:dyDescent="0.2">
      <c r="A436">
        <v>435</v>
      </c>
      <c r="B436" t="s">
        <v>676</v>
      </c>
      <c r="C436" t="s">
        <v>732</v>
      </c>
      <c r="D436">
        <v>303</v>
      </c>
      <c r="E436" t="s">
        <v>672</v>
      </c>
      <c r="F436">
        <v>100.95</v>
      </c>
      <c r="G436">
        <v>8.2799999999999994</v>
      </c>
      <c r="H436">
        <v>109.23</v>
      </c>
      <c r="I436">
        <v>0.69530000000000003</v>
      </c>
      <c r="J436">
        <v>323</v>
      </c>
      <c r="K436">
        <v>157.1</v>
      </c>
    </row>
    <row r="437" spans="1:11" x14ac:dyDescent="0.2">
      <c r="A437">
        <v>436</v>
      </c>
      <c r="B437" t="s">
        <v>717</v>
      </c>
      <c r="C437" t="s">
        <v>732</v>
      </c>
      <c r="D437">
        <v>304</v>
      </c>
      <c r="E437" t="s">
        <v>672</v>
      </c>
      <c r="F437">
        <v>21.02</v>
      </c>
      <c r="G437">
        <v>55.59</v>
      </c>
      <c r="H437">
        <v>76.599999999999994</v>
      </c>
      <c r="I437">
        <v>0.38040000000000002</v>
      </c>
      <c r="J437">
        <v>476</v>
      </c>
      <c r="K437">
        <v>201.4</v>
      </c>
    </row>
    <row r="438" spans="1:11" x14ac:dyDescent="0.2">
      <c r="A438">
        <v>437</v>
      </c>
      <c r="B438" t="s">
        <v>701</v>
      </c>
      <c r="C438" t="s">
        <v>732</v>
      </c>
      <c r="D438">
        <v>305</v>
      </c>
      <c r="E438" t="s">
        <v>672</v>
      </c>
      <c r="F438">
        <v>7.71</v>
      </c>
      <c r="G438">
        <v>3.43</v>
      </c>
      <c r="H438">
        <v>11.15</v>
      </c>
      <c r="I438">
        <v>7.2900000000000006E-2</v>
      </c>
      <c r="J438">
        <v>531</v>
      </c>
      <c r="K438">
        <v>152.9</v>
      </c>
    </row>
    <row r="439" spans="1:11" x14ac:dyDescent="0.2">
      <c r="A439">
        <v>438</v>
      </c>
      <c r="B439" t="s">
        <v>682</v>
      </c>
      <c r="C439" t="s">
        <v>732</v>
      </c>
      <c r="D439">
        <v>306</v>
      </c>
      <c r="E439" t="s">
        <v>672</v>
      </c>
      <c r="F439">
        <v>60.33</v>
      </c>
      <c r="G439">
        <v>32.36</v>
      </c>
      <c r="H439">
        <v>92.69</v>
      </c>
      <c r="I439">
        <v>0.40350000000000003</v>
      </c>
      <c r="J439">
        <v>466</v>
      </c>
      <c r="K439">
        <v>229.7</v>
      </c>
    </row>
    <row r="440" spans="1:11" x14ac:dyDescent="0.2">
      <c r="A440">
        <v>439</v>
      </c>
      <c r="B440" t="s">
        <v>735</v>
      </c>
      <c r="C440" t="s">
        <v>732</v>
      </c>
      <c r="D440">
        <v>307</v>
      </c>
      <c r="E440" t="s">
        <v>672</v>
      </c>
      <c r="F440">
        <v>93.66</v>
      </c>
      <c r="G440">
        <v>14.01</v>
      </c>
      <c r="H440">
        <v>107.67</v>
      </c>
      <c r="I440">
        <v>0.4708</v>
      </c>
      <c r="J440">
        <v>375</v>
      </c>
      <c r="K440">
        <v>228.7</v>
      </c>
    </row>
    <row r="441" spans="1:11" x14ac:dyDescent="0.2">
      <c r="A441">
        <v>440</v>
      </c>
      <c r="B441" t="s">
        <v>717</v>
      </c>
      <c r="C441" t="s">
        <v>732</v>
      </c>
      <c r="D441">
        <v>308</v>
      </c>
      <c r="E441" t="s">
        <v>672</v>
      </c>
      <c r="F441">
        <v>65.56</v>
      </c>
      <c r="G441">
        <v>99.98</v>
      </c>
      <c r="H441">
        <v>165.53</v>
      </c>
      <c r="I441">
        <v>0.82189999999999996</v>
      </c>
      <c r="J441">
        <v>367</v>
      </c>
      <c r="K441">
        <v>201.4</v>
      </c>
    </row>
    <row r="442" spans="1:11" x14ac:dyDescent="0.2">
      <c r="A442">
        <v>441</v>
      </c>
      <c r="B442" t="s">
        <v>714</v>
      </c>
      <c r="C442" t="s">
        <v>732</v>
      </c>
      <c r="D442">
        <v>309</v>
      </c>
      <c r="E442" t="s">
        <v>672</v>
      </c>
      <c r="F442">
        <v>7.29</v>
      </c>
      <c r="G442">
        <v>12.11</v>
      </c>
      <c r="H442">
        <v>19.399999999999999</v>
      </c>
      <c r="I442">
        <v>0.1305</v>
      </c>
      <c r="J442">
        <v>638</v>
      </c>
      <c r="K442">
        <v>148.69999999999999</v>
      </c>
    </row>
    <row r="443" spans="1:11" x14ac:dyDescent="0.2">
      <c r="A443">
        <v>442</v>
      </c>
      <c r="B443" t="s">
        <v>687</v>
      </c>
      <c r="C443" t="s">
        <v>732</v>
      </c>
      <c r="D443">
        <v>310</v>
      </c>
      <c r="E443" t="s">
        <v>672</v>
      </c>
      <c r="F443">
        <v>37.39</v>
      </c>
      <c r="G443">
        <v>33.659999999999997</v>
      </c>
      <c r="H443">
        <v>71.06</v>
      </c>
      <c r="I443">
        <v>0.3458</v>
      </c>
      <c r="J443">
        <v>754</v>
      </c>
      <c r="K443">
        <v>205.5</v>
      </c>
    </row>
    <row r="444" spans="1:11" x14ac:dyDescent="0.2">
      <c r="A444">
        <v>443</v>
      </c>
      <c r="B444" t="s">
        <v>671</v>
      </c>
      <c r="C444" t="s">
        <v>732</v>
      </c>
      <c r="D444">
        <v>311</v>
      </c>
      <c r="E444" t="s">
        <v>672</v>
      </c>
      <c r="F444">
        <v>32.75</v>
      </c>
      <c r="G444">
        <v>24.38</v>
      </c>
      <c r="H444">
        <v>57.14</v>
      </c>
      <c r="I444">
        <v>0.47139999999999999</v>
      </c>
      <c r="J444">
        <v>188</v>
      </c>
      <c r="K444">
        <v>121.2</v>
      </c>
    </row>
    <row r="445" spans="1:11" x14ac:dyDescent="0.2">
      <c r="A445">
        <v>444</v>
      </c>
      <c r="B445" t="s">
        <v>676</v>
      </c>
      <c r="C445" t="s">
        <v>732</v>
      </c>
      <c r="D445">
        <v>312</v>
      </c>
      <c r="E445" t="s">
        <v>672</v>
      </c>
      <c r="F445">
        <v>69.37</v>
      </c>
      <c r="G445">
        <v>7.11</v>
      </c>
      <c r="H445">
        <v>76.48</v>
      </c>
      <c r="I445">
        <v>0.48680000000000001</v>
      </c>
      <c r="J445">
        <v>410</v>
      </c>
      <c r="K445">
        <v>157.1</v>
      </c>
    </row>
    <row r="446" spans="1:11" x14ac:dyDescent="0.2">
      <c r="A446">
        <v>445</v>
      </c>
      <c r="B446" t="s">
        <v>707</v>
      </c>
      <c r="C446" t="s">
        <v>732</v>
      </c>
      <c r="D446">
        <v>313</v>
      </c>
      <c r="E446" t="s">
        <v>672</v>
      </c>
      <c r="F446">
        <v>45.6</v>
      </c>
      <c r="G446">
        <v>5.79</v>
      </c>
      <c r="H446">
        <v>51.39</v>
      </c>
      <c r="I446">
        <v>0.31069999999999998</v>
      </c>
      <c r="J446">
        <v>508</v>
      </c>
      <c r="K446">
        <v>165.4</v>
      </c>
    </row>
    <row r="447" spans="1:11" x14ac:dyDescent="0.2">
      <c r="A447">
        <v>446</v>
      </c>
      <c r="B447" t="s">
        <v>678</v>
      </c>
      <c r="C447" t="s">
        <v>732</v>
      </c>
      <c r="D447">
        <v>314</v>
      </c>
      <c r="E447" t="s">
        <v>672</v>
      </c>
      <c r="F447">
        <v>34.4</v>
      </c>
      <c r="G447">
        <v>2.46</v>
      </c>
      <c r="H447">
        <v>36.86</v>
      </c>
      <c r="I447">
        <v>0.2152</v>
      </c>
      <c r="J447">
        <v>802</v>
      </c>
      <c r="K447">
        <v>171.3</v>
      </c>
    </row>
    <row r="448" spans="1:11" x14ac:dyDescent="0.2">
      <c r="A448">
        <v>447</v>
      </c>
      <c r="B448" t="s">
        <v>735</v>
      </c>
      <c r="C448" t="s">
        <v>732</v>
      </c>
      <c r="D448">
        <v>315</v>
      </c>
      <c r="E448" t="s">
        <v>672</v>
      </c>
      <c r="F448">
        <v>45.09</v>
      </c>
      <c r="G448">
        <v>3.13</v>
      </c>
      <c r="H448">
        <v>48.22</v>
      </c>
      <c r="I448">
        <v>0.2109</v>
      </c>
      <c r="J448">
        <v>596</v>
      </c>
      <c r="K448">
        <v>228.7</v>
      </c>
    </row>
    <row r="449" spans="1:11" x14ac:dyDescent="0.2">
      <c r="A449">
        <v>448</v>
      </c>
      <c r="B449" t="s">
        <v>730</v>
      </c>
      <c r="C449" t="s">
        <v>732</v>
      </c>
      <c r="D449">
        <v>316</v>
      </c>
      <c r="E449" t="s">
        <v>672</v>
      </c>
      <c r="F449">
        <v>6.5</v>
      </c>
      <c r="G449">
        <v>2.4700000000000002</v>
      </c>
      <c r="H449">
        <v>8.9600000000000009</v>
      </c>
      <c r="I449">
        <v>6.1899999999999997E-2</v>
      </c>
      <c r="J449">
        <v>504</v>
      </c>
      <c r="K449">
        <v>144.9</v>
      </c>
    </row>
    <row r="450" spans="1:11" x14ac:dyDescent="0.2">
      <c r="A450">
        <v>449</v>
      </c>
      <c r="B450" t="s">
        <v>690</v>
      </c>
      <c r="C450" t="s">
        <v>732</v>
      </c>
      <c r="D450">
        <v>317</v>
      </c>
      <c r="E450" t="s">
        <v>672</v>
      </c>
      <c r="F450">
        <v>27.67</v>
      </c>
      <c r="G450">
        <v>18.34</v>
      </c>
      <c r="H450">
        <v>46.01</v>
      </c>
      <c r="I450">
        <v>0.25219999999999998</v>
      </c>
      <c r="J450">
        <v>622</v>
      </c>
      <c r="K450">
        <v>182.4</v>
      </c>
    </row>
    <row r="451" spans="1:11" x14ac:dyDescent="0.2">
      <c r="A451">
        <v>450</v>
      </c>
      <c r="B451" t="s">
        <v>674</v>
      </c>
      <c r="C451" t="s">
        <v>732</v>
      </c>
      <c r="D451">
        <v>318</v>
      </c>
      <c r="E451" t="s">
        <v>672</v>
      </c>
      <c r="F451">
        <v>11.97</v>
      </c>
      <c r="G451">
        <v>8.74</v>
      </c>
      <c r="H451">
        <v>20.71</v>
      </c>
      <c r="I451">
        <v>0.14349999999999999</v>
      </c>
      <c r="J451">
        <v>349</v>
      </c>
      <c r="K451">
        <v>144.30000000000001</v>
      </c>
    </row>
    <row r="452" spans="1:11" x14ac:dyDescent="0.2">
      <c r="A452">
        <v>451</v>
      </c>
      <c r="B452" t="s">
        <v>671</v>
      </c>
      <c r="C452" t="s">
        <v>732</v>
      </c>
      <c r="D452">
        <v>319</v>
      </c>
      <c r="E452" t="s">
        <v>672</v>
      </c>
      <c r="F452">
        <v>20.399999999999999</v>
      </c>
      <c r="G452">
        <v>11.99</v>
      </c>
      <c r="H452">
        <v>32.39</v>
      </c>
      <c r="I452">
        <v>0.26719999999999999</v>
      </c>
      <c r="J452">
        <v>207</v>
      </c>
      <c r="K452">
        <v>121.2</v>
      </c>
    </row>
    <row r="453" spans="1:11" x14ac:dyDescent="0.2">
      <c r="A453">
        <v>452</v>
      </c>
      <c r="B453" t="s">
        <v>701</v>
      </c>
      <c r="C453" t="s">
        <v>732</v>
      </c>
      <c r="D453">
        <v>320</v>
      </c>
      <c r="E453" t="s">
        <v>672</v>
      </c>
      <c r="F453">
        <v>84.92</v>
      </c>
      <c r="G453">
        <v>23.47</v>
      </c>
      <c r="H453">
        <v>108.4</v>
      </c>
      <c r="I453">
        <v>0.70899999999999996</v>
      </c>
      <c r="J453">
        <v>256</v>
      </c>
      <c r="K453">
        <v>152.9</v>
      </c>
    </row>
    <row r="454" spans="1:11" x14ac:dyDescent="0.2">
      <c r="A454">
        <v>453</v>
      </c>
      <c r="B454" t="s">
        <v>745</v>
      </c>
      <c r="C454" t="s">
        <v>732</v>
      </c>
      <c r="D454">
        <v>321</v>
      </c>
      <c r="E454" t="s">
        <v>672</v>
      </c>
      <c r="F454">
        <v>15.35</v>
      </c>
      <c r="G454">
        <v>14.89</v>
      </c>
      <c r="H454">
        <v>30.24</v>
      </c>
      <c r="I454">
        <v>0.20830000000000001</v>
      </c>
      <c r="J454">
        <v>310</v>
      </c>
      <c r="K454">
        <v>145.19999999999999</v>
      </c>
    </row>
    <row r="455" spans="1:11" x14ac:dyDescent="0.2">
      <c r="A455">
        <v>454</v>
      </c>
      <c r="B455" t="s">
        <v>760</v>
      </c>
      <c r="C455" t="s">
        <v>732</v>
      </c>
      <c r="D455">
        <v>322</v>
      </c>
      <c r="E455" t="s">
        <v>672</v>
      </c>
      <c r="F455">
        <v>27.96</v>
      </c>
      <c r="G455">
        <v>30.38</v>
      </c>
      <c r="H455">
        <v>58.34</v>
      </c>
      <c r="I455">
        <v>0.38229999999999997</v>
      </c>
      <c r="J455">
        <v>324</v>
      </c>
      <c r="K455">
        <v>152.6</v>
      </c>
    </row>
    <row r="456" spans="1:11" x14ac:dyDescent="0.2">
      <c r="A456">
        <v>455</v>
      </c>
      <c r="B456" t="s">
        <v>674</v>
      </c>
      <c r="C456" t="s">
        <v>732</v>
      </c>
      <c r="D456">
        <v>323</v>
      </c>
      <c r="E456" t="s">
        <v>672</v>
      </c>
      <c r="F456">
        <v>12.43</v>
      </c>
      <c r="G456">
        <v>4.9000000000000004</v>
      </c>
      <c r="H456">
        <v>17.34</v>
      </c>
      <c r="I456">
        <v>0.1201</v>
      </c>
      <c r="J456">
        <v>315</v>
      </c>
      <c r="K456">
        <v>144.30000000000001</v>
      </c>
    </row>
    <row r="457" spans="1:11" x14ac:dyDescent="0.2">
      <c r="A457">
        <v>456</v>
      </c>
      <c r="B457" t="s">
        <v>687</v>
      </c>
      <c r="C457" t="s">
        <v>732</v>
      </c>
      <c r="D457">
        <v>324</v>
      </c>
      <c r="E457" t="s">
        <v>672</v>
      </c>
      <c r="F457">
        <v>27.2</v>
      </c>
      <c r="G457">
        <v>21.98</v>
      </c>
      <c r="H457">
        <v>49.18</v>
      </c>
      <c r="I457">
        <v>0.23930000000000001</v>
      </c>
      <c r="J457">
        <v>753</v>
      </c>
      <c r="K457">
        <v>205.5</v>
      </c>
    </row>
    <row r="458" spans="1:11" x14ac:dyDescent="0.2">
      <c r="A458">
        <v>457</v>
      </c>
      <c r="B458" t="s">
        <v>703</v>
      </c>
      <c r="C458" t="s">
        <v>732</v>
      </c>
      <c r="D458">
        <v>325</v>
      </c>
      <c r="E458" t="s">
        <v>672</v>
      </c>
      <c r="F458">
        <v>18.16</v>
      </c>
      <c r="G458">
        <v>2.12</v>
      </c>
      <c r="H458">
        <v>20.28</v>
      </c>
      <c r="I458">
        <v>0.11890000000000001</v>
      </c>
      <c r="J458">
        <v>560</v>
      </c>
      <c r="K458">
        <v>170.6</v>
      </c>
    </row>
    <row r="459" spans="1:11" x14ac:dyDescent="0.2">
      <c r="A459">
        <v>458</v>
      </c>
      <c r="B459" t="s">
        <v>703</v>
      </c>
      <c r="C459" t="s">
        <v>732</v>
      </c>
      <c r="D459">
        <v>326</v>
      </c>
      <c r="E459" t="s">
        <v>672</v>
      </c>
      <c r="F459">
        <v>46.08</v>
      </c>
      <c r="G459">
        <v>2.8</v>
      </c>
      <c r="H459">
        <v>48.88</v>
      </c>
      <c r="I459">
        <v>0.28649999999999998</v>
      </c>
      <c r="J459">
        <v>466</v>
      </c>
      <c r="K459">
        <v>170.6</v>
      </c>
    </row>
    <row r="460" spans="1:11" x14ac:dyDescent="0.2">
      <c r="A460">
        <v>459</v>
      </c>
      <c r="B460" t="s">
        <v>676</v>
      </c>
      <c r="C460" t="s">
        <v>732</v>
      </c>
      <c r="D460">
        <v>327</v>
      </c>
      <c r="E460" t="s">
        <v>672</v>
      </c>
      <c r="F460">
        <v>18.16</v>
      </c>
      <c r="G460">
        <v>7.42</v>
      </c>
      <c r="H460">
        <v>25.58</v>
      </c>
      <c r="I460">
        <v>0.1628</v>
      </c>
      <c r="J460">
        <v>494</v>
      </c>
      <c r="K460">
        <v>157.1</v>
      </c>
    </row>
    <row r="461" spans="1:11" x14ac:dyDescent="0.2">
      <c r="A461">
        <v>460</v>
      </c>
      <c r="B461" t="s">
        <v>720</v>
      </c>
      <c r="C461" t="s">
        <v>732</v>
      </c>
      <c r="D461">
        <v>328</v>
      </c>
      <c r="E461" t="s">
        <v>672</v>
      </c>
      <c r="F461">
        <v>17.739999999999998</v>
      </c>
      <c r="G461">
        <v>45.32</v>
      </c>
      <c r="H461">
        <v>63.06</v>
      </c>
      <c r="I461">
        <v>0.30320000000000003</v>
      </c>
      <c r="J461">
        <v>487</v>
      </c>
      <c r="K461">
        <v>208</v>
      </c>
    </row>
    <row r="462" spans="1:11" x14ac:dyDescent="0.2">
      <c r="A462">
        <v>461</v>
      </c>
      <c r="B462" t="s">
        <v>676</v>
      </c>
      <c r="C462" t="s">
        <v>732</v>
      </c>
      <c r="D462">
        <v>329</v>
      </c>
      <c r="E462" t="s">
        <v>672</v>
      </c>
      <c r="F462">
        <v>64.72</v>
      </c>
      <c r="G462">
        <v>8.3800000000000008</v>
      </c>
      <c r="H462">
        <v>73.099999999999994</v>
      </c>
      <c r="I462">
        <v>0.46529999999999999</v>
      </c>
      <c r="J462">
        <v>385</v>
      </c>
      <c r="K462">
        <v>157.1</v>
      </c>
    </row>
    <row r="463" spans="1:11" x14ac:dyDescent="0.2">
      <c r="A463">
        <v>462</v>
      </c>
      <c r="B463" t="s">
        <v>707</v>
      </c>
      <c r="C463" t="s">
        <v>732</v>
      </c>
      <c r="D463">
        <v>330</v>
      </c>
      <c r="E463" t="s">
        <v>672</v>
      </c>
      <c r="F463">
        <v>39.94</v>
      </c>
      <c r="G463">
        <v>14.45</v>
      </c>
      <c r="H463">
        <v>54.39</v>
      </c>
      <c r="I463">
        <v>0.32879999999999998</v>
      </c>
      <c r="J463">
        <v>307</v>
      </c>
      <c r="K463">
        <v>165.4</v>
      </c>
    </row>
    <row r="464" spans="1:11" x14ac:dyDescent="0.2">
      <c r="A464">
        <v>463</v>
      </c>
      <c r="B464" t="s">
        <v>674</v>
      </c>
      <c r="C464" t="s">
        <v>732</v>
      </c>
      <c r="D464">
        <v>331</v>
      </c>
      <c r="E464" t="s">
        <v>672</v>
      </c>
      <c r="F464">
        <v>104.22</v>
      </c>
      <c r="G464">
        <v>92.12</v>
      </c>
      <c r="H464">
        <v>196.34</v>
      </c>
      <c r="I464">
        <v>1.3606</v>
      </c>
      <c r="J464">
        <v>108</v>
      </c>
      <c r="K464">
        <v>144.30000000000001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93B4-3046-6F4F-9A9B-E0F27D171084}">
  <dimension ref="A1:N91"/>
  <sheetViews>
    <sheetView workbookViewId="0">
      <selection activeCell="J2" sqref="J2"/>
    </sheetView>
  </sheetViews>
  <sheetFormatPr baseColWidth="10" defaultRowHeight="16" x14ac:dyDescent="0.2"/>
  <cols>
    <col min="1" max="1" width="19.1640625" bestFit="1" customWidth="1"/>
    <col min="2" max="2" width="8" bestFit="1" customWidth="1"/>
    <col min="3" max="3" width="5.6640625" bestFit="1" customWidth="1"/>
    <col min="4" max="4" width="7.6640625" bestFit="1" customWidth="1"/>
    <col min="5" max="5" width="5.6640625" bestFit="1" customWidth="1"/>
    <col min="6" max="6" width="10.5" bestFit="1" customWidth="1"/>
    <col min="7" max="7" width="9.5" bestFit="1" customWidth="1"/>
    <col min="12" max="12" width="15.1640625" bestFit="1" customWidth="1"/>
    <col min="13" max="13" width="18.5" bestFit="1" customWidth="1"/>
    <col min="14" max="14" width="19.5" bestFit="1" customWidth="1"/>
  </cols>
  <sheetData>
    <row r="1" spans="1:14" x14ac:dyDescent="0.2"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L1" t="s">
        <v>782</v>
      </c>
      <c r="M1" t="s">
        <v>783</v>
      </c>
      <c r="N1" t="s">
        <v>784</v>
      </c>
    </row>
    <row r="2" spans="1:14" x14ac:dyDescent="0.2">
      <c r="A2" t="s">
        <v>670</v>
      </c>
      <c r="B2" t="s">
        <v>671</v>
      </c>
      <c r="C2" t="s">
        <v>114</v>
      </c>
      <c r="D2">
        <v>5</v>
      </c>
      <c r="E2" t="s">
        <v>672</v>
      </c>
      <c r="F2">
        <v>7.68</v>
      </c>
      <c r="G2">
        <v>12.56</v>
      </c>
      <c r="H2">
        <v>20.239999999999998</v>
      </c>
      <c r="L2">
        <v>5</v>
      </c>
      <c r="M2">
        <v>5</v>
      </c>
      <c r="N2">
        <v>5</v>
      </c>
    </row>
    <row r="3" spans="1:14" x14ac:dyDescent="0.2">
      <c r="A3" t="s">
        <v>673</v>
      </c>
      <c r="B3" t="s">
        <v>674</v>
      </c>
      <c r="C3" t="s">
        <v>114</v>
      </c>
      <c r="D3">
        <v>6</v>
      </c>
      <c r="E3" t="s">
        <v>672</v>
      </c>
      <c r="F3">
        <v>6.63</v>
      </c>
      <c r="G3">
        <v>2.74</v>
      </c>
      <c r="H3">
        <v>9.3699999999999992</v>
      </c>
      <c r="L3">
        <v>6</v>
      </c>
      <c r="M3">
        <v>6</v>
      </c>
      <c r="N3">
        <v>7</v>
      </c>
    </row>
    <row r="4" spans="1:14" x14ac:dyDescent="0.2">
      <c r="A4" t="s">
        <v>675</v>
      </c>
      <c r="B4" t="s">
        <v>676</v>
      </c>
      <c r="C4" t="s">
        <v>114</v>
      </c>
      <c r="D4">
        <v>7</v>
      </c>
      <c r="E4" t="s">
        <v>672</v>
      </c>
      <c r="F4">
        <v>22.54</v>
      </c>
      <c r="G4">
        <v>1.58</v>
      </c>
      <c r="H4">
        <v>24.11</v>
      </c>
      <c r="L4">
        <v>7</v>
      </c>
      <c r="M4">
        <v>7</v>
      </c>
      <c r="N4">
        <v>12</v>
      </c>
    </row>
    <row r="5" spans="1:14" x14ac:dyDescent="0.2">
      <c r="A5" t="s">
        <v>677</v>
      </c>
      <c r="B5" t="s">
        <v>678</v>
      </c>
      <c r="C5" t="s">
        <v>114</v>
      </c>
      <c r="D5">
        <v>9</v>
      </c>
      <c r="E5" t="s">
        <v>672</v>
      </c>
      <c r="F5">
        <v>5.81</v>
      </c>
      <c r="G5">
        <v>0</v>
      </c>
      <c r="H5">
        <v>5.8</v>
      </c>
      <c r="L5">
        <v>9</v>
      </c>
      <c r="M5">
        <v>9</v>
      </c>
      <c r="N5">
        <v>16</v>
      </c>
    </row>
    <row r="6" spans="1:14" x14ac:dyDescent="0.2">
      <c r="A6" t="s">
        <v>679</v>
      </c>
      <c r="B6" t="s">
        <v>680</v>
      </c>
      <c r="C6" t="s">
        <v>114</v>
      </c>
      <c r="D6">
        <v>10</v>
      </c>
      <c r="E6" t="s">
        <v>672</v>
      </c>
      <c r="F6">
        <v>0</v>
      </c>
      <c r="G6">
        <v>0.28000000000000003</v>
      </c>
      <c r="H6">
        <v>0.28000000000000003</v>
      </c>
      <c r="L6">
        <v>10</v>
      </c>
      <c r="M6">
        <v>12</v>
      </c>
      <c r="N6">
        <v>22</v>
      </c>
    </row>
    <row r="7" spans="1:14" x14ac:dyDescent="0.2">
      <c r="A7" t="s">
        <v>681</v>
      </c>
      <c r="B7" t="s">
        <v>682</v>
      </c>
      <c r="C7" t="s">
        <v>114</v>
      </c>
      <c r="D7">
        <v>12</v>
      </c>
      <c r="E7" t="s">
        <v>672</v>
      </c>
      <c r="F7">
        <v>7.58</v>
      </c>
      <c r="G7">
        <v>6.77</v>
      </c>
      <c r="H7">
        <v>14.35</v>
      </c>
      <c r="L7">
        <v>12</v>
      </c>
      <c r="M7">
        <v>15</v>
      </c>
      <c r="N7">
        <v>31</v>
      </c>
    </row>
    <row r="8" spans="1:14" x14ac:dyDescent="0.2">
      <c r="A8" t="s">
        <v>683</v>
      </c>
      <c r="B8" t="s">
        <v>674</v>
      </c>
      <c r="C8" t="s">
        <v>114</v>
      </c>
      <c r="D8">
        <v>15</v>
      </c>
      <c r="E8" t="s">
        <v>672</v>
      </c>
      <c r="F8">
        <v>0.19</v>
      </c>
      <c r="G8">
        <v>0.97</v>
      </c>
      <c r="H8">
        <v>1.1599999999999999</v>
      </c>
      <c r="L8">
        <v>15</v>
      </c>
      <c r="M8">
        <v>16</v>
      </c>
      <c r="N8">
        <v>32</v>
      </c>
    </row>
    <row r="9" spans="1:14" x14ac:dyDescent="0.2">
      <c r="A9" t="s">
        <v>684</v>
      </c>
      <c r="B9" t="s">
        <v>676</v>
      </c>
      <c r="C9" t="s">
        <v>114</v>
      </c>
      <c r="D9">
        <v>16</v>
      </c>
      <c r="E9" t="s">
        <v>672</v>
      </c>
      <c r="F9">
        <v>54.05</v>
      </c>
      <c r="G9">
        <v>0</v>
      </c>
      <c r="H9">
        <v>54.05</v>
      </c>
      <c r="L9">
        <v>16</v>
      </c>
      <c r="M9">
        <v>17</v>
      </c>
      <c r="N9">
        <v>33</v>
      </c>
    </row>
    <row r="10" spans="1:14" x14ac:dyDescent="0.2">
      <c r="A10" t="s">
        <v>685</v>
      </c>
      <c r="B10" t="s">
        <v>682</v>
      </c>
      <c r="C10" t="s">
        <v>114</v>
      </c>
      <c r="D10">
        <v>17</v>
      </c>
      <c r="E10" t="s">
        <v>672</v>
      </c>
      <c r="F10">
        <v>1.36</v>
      </c>
      <c r="G10">
        <v>3.12</v>
      </c>
      <c r="H10">
        <v>4.4800000000000004</v>
      </c>
      <c r="L10">
        <v>17</v>
      </c>
      <c r="M10">
        <v>20</v>
      </c>
      <c r="N10">
        <v>34</v>
      </c>
    </row>
    <row r="11" spans="1:14" x14ac:dyDescent="0.2">
      <c r="A11" t="s">
        <v>686</v>
      </c>
      <c r="B11" t="s">
        <v>687</v>
      </c>
      <c r="C11" t="s">
        <v>114</v>
      </c>
      <c r="D11">
        <v>20</v>
      </c>
      <c r="E11" t="s">
        <v>672</v>
      </c>
      <c r="F11">
        <v>1.75</v>
      </c>
      <c r="G11">
        <v>2.61</v>
      </c>
      <c r="H11">
        <v>4.3600000000000003</v>
      </c>
      <c r="L11">
        <v>20</v>
      </c>
      <c r="M11">
        <v>22</v>
      </c>
      <c r="N11">
        <v>46</v>
      </c>
    </row>
    <row r="12" spans="1:14" x14ac:dyDescent="0.2">
      <c r="A12" t="s">
        <v>688</v>
      </c>
      <c r="B12" t="s">
        <v>676</v>
      </c>
      <c r="C12" t="s">
        <v>114</v>
      </c>
      <c r="D12">
        <v>21</v>
      </c>
      <c r="E12" t="s">
        <v>672</v>
      </c>
      <c r="F12">
        <v>0</v>
      </c>
      <c r="G12">
        <v>0.69</v>
      </c>
      <c r="H12">
        <v>0.68</v>
      </c>
      <c r="L12">
        <v>21</v>
      </c>
      <c r="M12">
        <v>23</v>
      </c>
      <c r="N12">
        <v>102</v>
      </c>
    </row>
    <row r="13" spans="1:14" x14ac:dyDescent="0.2">
      <c r="A13" t="s">
        <v>689</v>
      </c>
      <c r="B13" t="s">
        <v>690</v>
      </c>
      <c r="C13" t="s">
        <v>114</v>
      </c>
      <c r="D13">
        <v>22</v>
      </c>
      <c r="E13" t="s">
        <v>672</v>
      </c>
      <c r="F13">
        <v>42.85</v>
      </c>
      <c r="G13">
        <v>24.66</v>
      </c>
      <c r="H13">
        <v>67.5</v>
      </c>
      <c r="L13">
        <v>22</v>
      </c>
      <c r="M13">
        <v>30</v>
      </c>
      <c r="N13">
        <v>107</v>
      </c>
    </row>
    <row r="14" spans="1:14" x14ac:dyDescent="0.2">
      <c r="A14" t="s">
        <v>691</v>
      </c>
      <c r="B14" t="s">
        <v>692</v>
      </c>
      <c r="C14" t="s">
        <v>114</v>
      </c>
      <c r="D14">
        <v>23</v>
      </c>
      <c r="E14" t="s">
        <v>672</v>
      </c>
      <c r="F14">
        <v>2.56</v>
      </c>
      <c r="G14">
        <v>6.16</v>
      </c>
      <c r="H14">
        <v>8.73</v>
      </c>
      <c r="L14">
        <v>23</v>
      </c>
      <c r="M14">
        <v>31</v>
      </c>
      <c r="N14">
        <v>126</v>
      </c>
    </row>
    <row r="15" spans="1:14" x14ac:dyDescent="0.2">
      <c r="A15" t="s">
        <v>693</v>
      </c>
      <c r="B15" t="s">
        <v>676</v>
      </c>
      <c r="C15" t="s">
        <v>114</v>
      </c>
      <c r="D15">
        <v>27</v>
      </c>
      <c r="E15" t="s">
        <v>672</v>
      </c>
      <c r="F15">
        <v>0.14000000000000001</v>
      </c>
      <c r="G15">
        <v>0</v>
      </c>
      <c r="H15">
        <v>0.15</v>
      </c>
      <c r="L15">
        <v>27</v>
      </c>
      <c r="M15">
        <v>32</v>
      </c>
      <c r="N15">
        <v>129</v>
      </c>
    </row>
    <row r="16" spans="1:14" x14ac:dyDescent="0.2">
      <c r="A16" t="s">
        <v>694</v>
      </c>
      <c r="B16" t="s">
        <v>671</v>
      </c>
      <c r="C16" t="s">
        <v>114</v>
      </c>
      <c r="D16">
        <v>30</v>
      </c>
      <c r="E16" t="s">
        <v>672</v>
      </c>
      <c r="F16">
        <v>0.92</v>
      </c>
      <c r="G16">
        <v>0.03</v>
      </c>
      <c r="H16">
        <v>0.95</v>
      </c>
      <c r="L16">
        <v>30</v>
      </c>
      <c r="M16">
        <v>33</v>
      </c>
      <c r="N16">
        <v>130</v>
      </c>
    </row>
    <row r="17" spans="1:14" x14ac:dyDescent="0.2">
      <c r="A17" t="s">
        <v>695</v>
      </c>
      <c r="B17" t="s">
        <v>676</v>
      </c>
      <c r="C17" t="s">
        <v>114</v>
      </c>
      <c r="D17">
        <v>31</v>
      </c>
      <c r="E17" t="s">
        <v>672</v>
      </c>
      <c r="F17">
        <v>27.19</v>
      </c>
      <c r="G17">
        <v>12.67</v>
      </c>
      <c r="H17">
        <v>39.86</v>
      </c>
      <c r="L17">
        <v>31</v>
      </c>
      <c r="M17">
        <v>34</v>
      </c>
      <c r="N17">
        <v>142</v>
      </c>
    </row>
    <row r="18" spans="1:14" x14ac:dyDescent="0.2">
      <c r="A18" t="s">
        <v>696</v>
      </c>
      <c r="B18" t="s">
        <v>690</v>
      </c>
      <c r="C18" t="s">
        <v>114</v>
      </c>
      <c r="D18">
        <v>32</v>
      </c>
      <c r="E18" t="s">
        <v>672</v>
      </c>
      <c r="F18">
        <v>69.900000000000006</v>
      </c>
      <c r="G18">
        <v>48.5</v>
      </c>
      <c r="H18">
        <v>118.4</v>
      </c>
      <c r="L18">
        <v>32</v>
      </c>
      <c r="M18">
        <v>35</v>
      </c>
      <c r="N18">
        <v>150</v>
      </c>
    </row>
    <row r="19" spans="1:14" x14ac:dyDescent="0.2">
      <c r="A19" t="s">
        <v>697</v>
      </c>
      <c r="B19" t="s">
        <v>674</v>
      </c>
      <c r="C19" t="s">
        <v>114</v>
      </c>
      <c r="D19">
        <v>33</v>
      </c>
      <c r="E19" t="s">
        <v>672</v>
      </c>
      <c r="F19">
        <v>22.14</v>
      </c>
      <c r="G19">
        <v>13.05</v>
      </c>
      <c r="H19">
        <v>35.19</v>
      </c>
      <c r="L19">
        <v>33</v>
      </c>
      <c r="M19">
        <v>36</v>
      </c>
    </row>
    <row r="20" spans="1:14" x14ac:dyDescent="0.2">
      <c r="A20" t="s">
        <v>698</v>
      </c>
      <c r="B20" t="s">
        <v>671</v>
      </c>
      <c r="C20" t="s">
        <v>114</v>
      </c>
      <c r="D20">
        <v>34</v>
      </c>
      <c r="E20" t="s">
        <v>672</v>
      </c>
      <c r="F20">
        <v>32.76</v>
      </c>
      <c r="G20">
        <v>17.45</v>
      </c>
      <c r="H20">
        <v>50.21</v>
      </c>
      <c r="L20">
        <v>34</v>
      </c>
      <c r="M20">
        <v>37</v>
      </c>
    </row>
    <row r="21" spans="1:14" x14ac:dyDescent="0.2">
      <c r="A21" t="s">
        <v>699</v>
      </c>
      <c r="B21" t="s">
        <v>682</v>
      </c>
      <c r="C21" t="s">
        <v>114</v>
      </c>
      <c r="D21">
        <v>35</v>
      </c>
      <c r="E21" t="s">
        <v>672</v>
      </c>
      <c r="F21">
        <v>0.4</v>
      </c>
      <c r="G21">
        <v>1.27</v>
      </c>
      <c r="H21">
        <v>1.67</v>
      </c>
      <c r="L21">
        <v>35</v>
      </c>
      <c r="M21">
        <v>44</v>
      </c>
    </row>
    <row r="22" spans="1:14" x14ac:dyDescent="0.2">
      <c r="A22" t="s">
        <v>700</v>
      </c>
      <c r="B22" t="s">
        <v>701</v>
      </c>
      <c r="C22" t="s">
        <v>114</v>
      </c>
      <c r="D22">
        <v>36</v>
      </c>
      <c r="E22" t="s">
        <v>672</v>
      </c>
      <c r="F22">
        <v>8.7899999999999991</v>
      </c>
      <c r="G22">
        <v>0</v>
      </c>
      <c r="H22">
        <v>8.7799999999999994</v>
      </c>
      <c r="L22">
        <v>36</v>
      </c>
      <c r="M22">
        <v>45</v>
      </c>
    </row>
    <row r="23" spans="1:14" x14ac:dyDescent="0.2">
      <c r="A23" t="s">
        <v>702</v>
      </c>
      <c r="B23" t="s">
        <v>703</v>
      </c>
      <c r="C23" t="s">
        <v>114</v>
      </c>
      <c r="D23">
        <v>37</v>
      </c>
      <c r="E23" t="s">
        <v>672</v>
      </c>
      <c r="F23">
        <v>5.75</v>
      </c>
      <c r="G23">
        <v>0</v>
      </c>
      <c r="H23">
        <v>5.75</v>
      </c>
      <c r="L23">
        <v>37</v>
      </c>
      <c r="M23">
        <v>46</v>
      </c>
    </row>
    <row r="24" spans="1:14" x14ac:dyDescent="0.2">
      <c r="A24" t="s">
        <v>704</v>
      </c>
      <c r="B24" t="s">
        <v>701</v>
      </c>
      <c r="C24" t="s">
        <v>114</v>
      </c>
      <c r="D24">
        <v>44</v>
      </c>
      <c r="E24" t="s">
        <v>672</v>
      </c>
      <c r="F24">
        <v>4.18</v>
      </c>
      <c r="G24">
        <v>5.4</v>
      </c>
      <c r="H24">
        <v>9.58</v>
      </c>
      <c r="L24">
        <v>44</v>
      </c>
      <c r="M24">
        <v>48</v>
      </c>
    </row>
    <row r="25" spans="1:14" x14ac:dyDescent="0.2">
      <c r="A25" t="s">
        <v>705</v>
      </c>
      <c r="B25" t="s">
        <v>701</v>
      </c>
      <c r="C25" t="s">
        <v>114</v>
      </c>
      <c r="D25">
        <v>45</v>
      </c>
      <c r="E25" t="s">
        <v>672</v>
      </c>
      <c r="F25">
        <v>2.72</v>
      </c>
      <c r="G25">
        <v>0.5</v>
      </c>
      <c r="H25">
        <v>3.23</v>
      </c>
      <c r="L25">
        <v>45</v>
      </c>
      <c r="M25">
        <v>52</v>
      </c>
    </row>
    <row r="26" spans="1:14" x14ac:dyDescent="0.2">
      <c r="A26" t="s">
        <v>706</v>
      </c>
      <c r="B26" t="s">
        <v>707</v>
      </c>
      <c r="C26" t="s">
        <v>114</v>
      </c>
      <c r="D26">
        <v>46</v>
      </c>
      <c r="E26" t="s">
        <v>672</v>
      </c>
      <c r="F26">
        <v>45.65</v>
      </c>
      <c r="G26">
        <v>0.35</v>
      </c>
      <c r="H26">
        <v>46</v>
      </c>
      <c r="L26">
        <v>46</v>
      </c>
      <c r="M26">
        <v>57</v>
      </c>
    </row>
    <row r="27" spans="1:14" x14ac:dyDescent="0.2">
      <c r="A27" t="s">
        <v>708</v>
      </c>
      <c r="B27" t="s">
        <v>680</v>
      </c>
      <c r="C27" t="s">
        <v>114</v>
      </c>
      <c r="D27">
        <v>48</v>
      </c>
      <c r="E27" t="s">
        <v>672</v>
      </c>
      <c r="F27">
        <v>1.1100000000000001</v>
      </c>
      <c r="G27">
        <v>4.46</v>
      </c>
      <c r="H27">
        <v>5.57</v>
      </c>
      <c r="L27">
        <v>48</v>
      </c>
      <c r="M27">
        <v>89</v>
      </c>
    </row>
    <row r="28" spans="1:14" x14ac:dyDescent="0.2">
      <c r="A28" t="s">
        <v>709</v>
      </c>
      <c r="B28" t="s">
        <v>674</v>
      </c>
      <c r="C28" t="s">
        <v>114</v>
      </c>
      <c r="D28">
        <v>52</v>
      </c>
      <c r="E28" t="s">
        <v>672</v>
      </c>
      <c r="F28">
        <v>2.25</v>
      </c>
      <c r="G28">
        <v>0</v>
      </c>
      <c r="H28">
        <v>2.25</v>
      </c>
      <c r="L28">
        <v>52</v>
      </c>
      <c r="M28">
        <v>102</v>
      </c>
    </row>
    <row r="29" spans="1:14" x14ac:dyDescent="0.2">
      <c r="A29" t="s">
        <v>710</v>
      </c>
      <c r="B29" t="s">
        <v>701</v>
      </c>
      <c r="C29" t="s">
        <v>114</v>
      </c>
      <c r="D29">
        <v>57</v>
      </c>
      <c r="E29" t="s">
        <v>672</v>
      </c>
      <c r="F29">
        <v>1.98</v>
      </c>
      <c r="G29">
        <v>0</v>
      </c>
      <c r="H29">
        <v>1.98</v>
      </c>
      <c r="L29">
        <v>57</v>
      </c>
      <c r="M29">
        <v>107</v>
      </c>
    </row>
    <row r="30" spans="1:14" x14ac:dyDescent="0.2">
      <c r="A30" t="s">
        <v>711</v>
      </c>
      <c r="B30" t="s">
        <v>687</v>
      </c>
      <c r="C30" t="s">
        <v>114</v>
      </c>
      <c r="D30">
        <v>89</v>
      </c>
      <c r="E30" t="s">
        <v>672</v>
      </c>
      <c r="F30">
        <v>0.89</v>
      </c>
      <c r="G30">
        <v>5.63</v>
      </c>
      <c r="H30">
        <v>6.52</v>
      </c>
      <c r="L30">
        <v>89</v>
      </c>
      <c r="M30">
        <v>126</v>
      </c>
    </row>
    <row r="31" spans="1:14" x14ac:dyDescent="0.2">
      <c r="A31" t="s">
        <v>712</v>
      </c>
      <c r="B31" t="s">
        <v>680</v>
      </c>
      <c r="C31" t="s">
        <v>114</v>
      </c>
      <c r="D31">
        <v>102</v>
      </c>
      <c r="E31" t="s">
        <v>672</v>
      </c>
      <c r="F31">
        <v>1.61</v>
      </c>
      <c r="G31">
        <v>14.22</v>
      </c>
      <c r="H31">
        <v>15.83</v>
      </c>
      <c r="L31">
        <v>102</v>
      </c>
      <c r="M31">
        <v>128</v>
      </c>
    </row>
    <row r="32" spans="1:14" x14ac:dyDescent="0.2">
      <c r="A32" t="s">
        <v>713</v>
      </c>
      <c r="B32" t="s">
        <v>714</v>
      </c>
      <c r="C32" t="s">
        <v>114</v>
      </c>
      <c r="D32">
        <v>104</v>
      </c>
      <c r="E32" t="s">
        <v>672</v>
      </c>
      <c r="F32">
        <v>0</v>
      </c>
      <c r="G32">
        <v>0.42</v>
      </c>
      <c r="H32">
        <v>0.41</v>
      </c>
      <c r="L32">
        <v>104</v>
      </c>
      <c r="M32">
        <v>129</v>
      </c>
    </row>
    <row r="33" spans="1:13" x14ac:dyDescent="0.2">
      <c r="A33" t="s">
        <v>715</v>
      </c>
      <c r="B33" t="s">
        <v>676</v>
      </c>
      <c r="C33" t="s">
        <v>114</v>
      </c>
      <c r="D33">
        <v>107</v>
      </c>
      <c r="E33" t="s">
        <v>672</v>
      </c>
      <c r="F33">
        <v>31.28</v>
      </c>
      <c r="G33">
        <v>0</v>
      </c>
      <c r="H33">
        <v>31.29</v>
      </c>
      <c r="L33">
        <v>107</v>
      </c>
      <c r="M33">
        <v>130</v>
      </c>
    </row>
    <row r="34" spans="1:13" x14ac:dyDescent="0.2">
      <c r="A34" t="s">
        <v>716</v>
      </c>
      <c r="B34" t="s">
        <v>717</v>
      </c>
      <c r="C34" t="s">
        <v>114</v>
      </c>
      <c r="D34">
        <v>126</v>
      </c>
      <c r="E34" t="s">
        <v>672</v>
      </c>
      <c r="F34">
        <v>4.99</v>
      </c>
      <c r="G34">
        <v>20.6</v>
      </c>
      <c r="H34">
        <v>25.59</v>
      </c>
      <c r="L34">
        <v>126</v>
      </c>
      <c r="M34">
        <v>132</v>
      </c>
    </row>
    <row r="35" spans="1:13" x14ac:dyDescent="0.2">
      <c r="A35" t="s">
        <v>718</v>
      </c>
      <c r="B35" t="s">
        <v>714</v>
      </c>
      <c r="C35" t="s">
        <v>114</v>
      </c>
      <c r="D35">
        <v>128</v>
      </c>
      <c r="E35" t="s">
        <v>672</v>
      </c>
      <c r="F35">
        <v>1.85</v>
      </c>
      <c r="G35">
        <v>4.62</v>
      </c>
      <c r="H35">
        <v>6.47</v>
      </c>
      <c r="L35">
        <v>128</v>
      </c>
      <c r="M35">
        <v>142</v>
      </c>
    </row>
    <row r="36" spans="1:13" x14ac:dyDescent="0.2">
      <c r="A36" t="s">
        <v>719</v>
      </c>
      <c r="B36" t="s">
        <v>720</v>
      </c>
      <c r="C36" t="s">
        <v>114</v>
      </c>
      <c r="D36">
        <v>129</v>
      </c>
      <c r="E36" t="s">
        <v>672</v>
      </c>
      <c r="F36">
        <v>2.9</v>
      </c>
      <c r="G36">
        <v>15.58</v>
      </c>
      <c r="H36">
        <v>18.47</v>
      </c>
      <c r="L36">
        <v>129</v>
      </c>
      <c r="M36">
        <v>150</v>
      </c>
    </row>
    <row r="37" spans="1:13" x14ac:dyDescent="0.2">
      <c r="A37" t="s">
        <v>721</v>
      </c>
      <c r="B37" t="s">
        <v>707</v>
      </c>
      <c r="C37" t="s">
        <v>114</v>
      </c>
      <c r="D37">
        <v>130</v>
      </c>
      <c r="E37" t="s">
        <v>672</v>
      </c>
      <c r="F37">
        <v>15.04</v>
      </c>
      <c r="G37">
        <v>0.11</v>
      </c>
      <c r="H37">
        <v>15.15</v>
      </c>
      <c r="L37">
        <v>130</v>
      </c>
      <c r="M37">
        <v>152</v>
      </c>
    </row>
    <row r="38" spans="1:13" x14ac:dyDescent="0.2">
      <c r="A38" t="s">
        <v>722</v>
      </c>
      <c r="B38" t="s">
        <v>680</v>
      </c>
      <c r="C38" t="s">
        <v>114</v>
      </c>
      <c r="D38">
        <v>132</v>
      </c>
      <c r="E38" t="s">
        <v>672</v>
      </c>
      <c r="F38">
        <v>0.23</v>
      </c>
      <c r="G38">
        <v>6.98</v>
      </c>
      <c r="H38">
        <v>7.21</v>
      </c>
      <c r="L38">
        <v>132</v>
      </c>
      <c r="M38">
        <v>153</v>
      </c>
    </row>
    <row r="39" spans="1:13" x14ac:dyDescent="0.2">
      <c r="A39" t="s">
        <v>723</v>
      </c>
      <c r="B39" t="s">
        <v>724</v>
      </c>
      <c r="C39" t="s">
        <v>114</v>
      </c>
      <c r="D39">
        <v>142</v>
      </c>
      <c r="E39" t="s">
        <v>672</v>
      </c>
      <c r="F39">
        <v>24.4</v>
      </c>
      <c r="G39">
        <v>0</v>
      </c>
      <c r="H39">
        <v>24.4</v>
      </c>
      <c r="L39">
        <v>142</v>
      </c>
      <c r="M39">
        <v>154</v>
      </c>
    </row>
    <row r="40" spans="1:13" x14ac:dyDescent="0.2">
      <c r="A40" t="s">
        <v>725</v>
      </c>
      <c r="B40" t="s">
        <v>687</v>
      </c>
      <c r="C40" t="s">
        <v>114</v>
      </c>
      <c r="D40">
        <v>150</v>
      </c>
      <c r="E40" t="s">
        <v>672</v>
      </c>
      <c r="F40">
        <v>9.77</v>
      </c>
      <c r="G40">
        <v>2.62</v>
      </c>
      <c r="H40">
        <v>12.39</v>
      </c>
      <c r="L40">
        <v>150</v>
      </c>
    </row>
    <row r="41" spans="1:13" x14ac:dyDescent="0.2">
      <c r="A41" t="s">
        <v>726</v>
      </c>
      <c r="B41" t="s">
        <v>678</v>
      </c>
      <c r="C41" t="s">
        <v>114</v>
      </c>
      <c r="D41">
        <v>151</v>
      </c>
      <c r="E41" t="s">
        <v>672</v>
      </c>
      <c r="F41">
        <v>0.37</v>
      </c>
      <c r="G41">
        <v>0.01</v>
      </c>
      <c r="H41">
        <v>0.37</v>
      </c>
      <c r="L41">
        <v>151</v>
      </c>
    </row>
    <row r="42" spans="1:13" x14ac:dyDescent="0.2">
      <c r="A42" t="s">
        <v>727</v>
      </c>
      <c r="B42" t="s">
        <v>720</v>
      </c>
      <c r="C42" t="s">
        <v>114</v>
      </c>
      <c r="D42">
        <v>152</v>
      </c>
      <c r="E42" t="s">
        <v>672</v>
      </c>
      <c r="F42">
        <v>0.19</v>
      </c>
      <c r="G42">
        <v>1.76</v>
      </c>
      <c r="H42">
        <v>1.95</v>
      </c>
      <c r="L42">
        <v>152</v>
      </c>
    </row>
    <row r="43" spans="1:13" x14ac:dyDescent="0.2">
      <c r="A43" t="s">
        <v>728</v>
      </c>
      <c r="B43" t="s">
        <v>720</v>
      </c>
      <c r="C43" t="s">
        <v>114</v>
      </c>
      <c r="D43">
        <v>153</v>
      </c>
      <c r="E43" t="s">
        <v>672</v>
      </c>
      <c r="F43">
        <v>0</v>
      </c>
      <c r="G43">
        <v>1.61</v>
      </c>
      <c r="H43">
        <v>1.62</v>
      </c>
      <c r="L43">
        <v>153</v>
      </c>
    </row>
    <row r="44" spans="1:13" x14ac:dyDescent="0.2">
      <c r="A44" t="s">
        <v>729</v>
      </c>
      <c r="B44" t="s">
        <v>730</v>
      </c>
      <c r="C44" t="s">
        <v>114</v>
      </c>
      <c r="D44">
        <v>154</v>
      </c>
      <c r="E44" t="s">
        <v>672</v>
      </c>
      <c r="F44">
        <v>0</v>
      </c>
      <c r="G44">
        <v>1.26</v>
      </c>
      <c r="H44">
        <v>1.26</v>
      </c>
      <c r="L44">
        <v>154</v>
      </c>
    </row>
    <row r="45" spans="1:13" x14ac:dyDescent="0.2">
      <c r="A45" t="s">
        <v>731</v>
      </c>
      <c r="B45" t="s">
        <v>703</v>
      </c>
      <c r="C45" t="s">
        <v>732</v>
      </c>
      <c r="D45">
        <v>25</v>
      </c>
      <c r="E45" t="s">
        <v>672</v>
      </c>
      <c r="F45">
        <v>14.54</v>
      </c>
      <c r="G45">
        <v>0</v>
      </c>
      <c r="H45">
        <v>14.54</v>
      </c>
    </row>
    <row r="46" spans="1:13" x14ac:dyDescent="0.2">
      <c r="A46" t="s">
        <v>733</v>
      </c>
      <c r="B46" t="s">
        <v>678</v>
      </c>
      <c r="C46" t="s">
        <v>732</v>
      </c>
      <c r="D46">
        <v>26</v>
      </c>
      <c r="E46" t="s">
        <v>672</v>
      </c>
      <c r="F46">
        <v>0.15</v>
      </c>
      <c r="G46">
        <v>2.31</v>
      </c>
      <c r="H46">
        <v>2.46</v>
      </c>
    </row>
    <row r="47" spans="1:13" x14ac:dyDescent="0.2">
      <c r="A47" t="s">
        <v>734</v>
      </c>
      <c r="B47" t="s">
        <v>735</v>
      </c>
      <c r="C47" t="s">
        <v>732</v>
      </c>
      <c r="D47">
        <v>27</v>
      </c>
      <c r="E47" t="s">
        <v>672</v>
      </c>
      <c r="F47">
        <v>10.18</v>
      </c>
      <c r="G47">
        <v>0.34</v>
      </c>
      <c r="H47">
        <v>10.52</v>
      </c>
    </row>
    <row r="48" spans="1:13" x14ac:dyDescent="0.2">
      <c r="A48" t="s">
        <v>736</v>
      </c>
      <c r="B48" t="s">
        <v>682</v>
      </c>
      <c r="C48" t="s">
        <v>732</v>
      </c>
      <c r="D48">
        <v>28</v>
      </c>
      <c r="E48" t="s">
        <v>672</v>
      </c>
      <c r="F48">
        <v>62.55</v>
      </c>
      <c r="G48">
        <v>18.88</v>
      </c>
      <c r="H48">
        <v>81.42</v>
      </c>
    </row>
    <row r="49" spans="1:8" x14ac:dyDescent="0.2">
      <c r="A49" t="s">
        <v>737</v>
      </c>
      <c r="B49" t="s">
        <v>692</v>
      </c>
      <c r="C49" t="s">
        <v>732</v>
      </c>
      <c r="D49">
        <v>29</v>
      </c>
      <c r="E49" t="s">
        <v>672</v>
      </c>
      <c r="F49">
        <v>13.05</v>
      </c>
      <c r="G49">
        <v>43.07</v>
      </c>
      <c r="H49">
        <v>56.12</v>
      </c>
    </row>
    <row r="50" spans="1:8" x14ac:dyDescent="0.2">
      <c r="A50" t="s">
        <v>738</v>
      </c>
      <c r="B50" t="s">
        <v>717</v>
      </c>
      <c r="C50" t="s">
        <v>732</v>
      </c>
      <c r="D50">
        <v>30</v>
      </c>
      <c r="E50" t="s">
        <v>672</v>
      </c>
      <c r="F50">
        <v>3.82</v>
      </c>
      <c r="G50">
        <v>10.11</v>
      </c>
      <c r="H50">
        <v>13.93</v>
      </c>
    </row>
    <row r="51" spans="1:8" x14ac:dyDescent="0.2">
      <c r="A51" t="s">
        <v>739</v>
      </c>
      <c r="B51" t="s">
        <v>703</v>
      </c>
      <c r="C51" t="s">
        <v>732</v>
      </c>
      <c r="D51">
        <v>31</v>
      </c>
      <c r="E51" t="s">
        <v>672</v>
      </c>
      <c r="F51">
        <v>29.53</v>
      </c>
      <c r="G51">
        <v>0.82</v>
      </c>
      <c r="H51">
        <v>30.35</v>
      </c>
    </row>
    <row r="52" spans="1:8" x14ac:dyDescent="0.2">
      <c r="A52" t="s">
        <v>740</v>
      </c>
      <c r="B52" t="s">
        <v>676</v>
      </c>
      <c r="C52" t="s">
        <v>732</v>
      </c>
      <c r="D52">
        <v>32</v>
      </c>
      <c r="E52" t="s">
        <v>672</v>
      </c>
      <c r="F52">
        <v>7.29</v>
      </c>
      <c r="G52">
        <v>0.61</v>
      </c>
      <c r="H52">
        <v>7.91</v>
      </c>
    </row>
    <row r="53" spans="1:8" x14ac:dyDescent="0.2">
      <c r="A53" t="s">
        <v>741</v>
      </c>
      <c r="B53" t="s">
        <v>678</v>
      </c>
      <c r="C53" t="s">
        <v>732</v>
      </c>
      <c r="D53">
        <v>44</v>
      </c>
      <c r="E53" t="s">
        <v>672</v>
      </c>
      <c r="F53">
        <v>18.79</v>
      </c>
      <c r="G53">
        <v>2.9</v>
      </c>
      <c r="H53">
        <v>21.69</v>
      </c>
    </row>
    <row r="54" spans="1:8" x14ac:dyDescent="0.2">
      <c r="A54" t="s">
        <v>742</v>
      </c>
      <c r="B54" t="s">
        <v>707</v>
      </c>
      <c r="C54" t="s">
        <v>732</v>
      </c>
      <c r="D54">
        <v>45</v>
      </c>
      <c r="E54" t="s">
        <v>672</v>
      </c>
      <c r="F54">
        <v>4.97</v>
      </c>
      <c r="G54">
        <v>0.18</v>
      </c>
      <c r="H54">
        <v>5.13</v>
      </c>
    </row>
    <row r="55" spans="1:8" x14ac:dyDescent="0.2">
      <c r="A55" t="s">
        <v>743</v>
      </c>
      <c r="B55" t="s">
        <v>707</v>
      </c>
      <c r="C55" t="s">
        <v>732</v>
      </c>
      <c r="D55">
        <v>46</v>
      </c>
      <c r="E55" t="s">
        <v>672</v>
      </c>
      <c r="F55">
        <v>58.88</v>
      </c>
      <c r="G55">
        <v>0.59</v>
      </c>
      <c r="H55">
        <v>59.47</v>
      </c>
    </row>
    <row r="56" spans="1:8" x14ac:dyDescent="0.2">
      <c r="A56" t="s">
        <v>744</v>
      </c>
      <c r="B56" t="s">
        <v>745</v>
      </c>
      <c r="C56" t="s">
        <v>732</v>
      </c>
      <c r="D56">
        <v>129</v>
      </c>
      <c r="E56" t="s">
        <v>672</v>
      </c>
      <c r="F56">
        <v>0.63</v>
      </c>
      <c r="G56">
        <v>3.2</v>
      </c>
      <c r="H56">
        <v>3.84</v>
      </c>
    </row>
    <row r="57" spans="1:8" x14ac:dyDescent="0.2">
      <c r="A57" t="s">
        <v>746</v>
      </c>
      <c r="B57" t="s">
        <v>714</v>
      </c>
      <c r="C57" t="s">
        <v>732</v>
      </c>
      <c r="D57">
        <v>130</v>
      </c>
      <c r="E57" t="s">
        <v>672</v>
      </c>
      <c r="F57">
        <v>0.06</v>
      </c>
      <c r="G57">
        <v>0.01</v>
      </c>
      <c r="H57">
        <v>7.0000000000000007E-2</v>
      </c>
    </row>
    <row r="58" spans="1:8" x14ac:dyDescent="0.2">
      <c r="A58" t="s">
        <v>747</v>
      </c>
      <c r="B58" t="s">
        <v>717</v>
      </c>
      <c r="C58" t="s">
        <v>732</v>
      </c>
      <c r="D58">
        <v>131</v>
      </c>
      <c r="E58" t="s">
        <v>672</v>
      </c>
      <c r="F58">
        <v>0.03</v>
      </c>
      <c r="G58">
        <v>1.56</v>
      </c>
      <c r="H58">
        <v>1.59</v>
      </c>
    </row>
    <row r="59" spans="1:8" x14ac:dyDescent="0.2">
      <c r="A59" t="s">
        <v>748</v>
      </c>
      <c r="B59" t="s">
        <v>687</v>
      </c>
      <c r="C59" t="s">
        <v>732</v>
      </c>
      <c r="D59">
        <v>132</v>
      </c>
      <c r="E59" t="s">
        <v>672</v>
      </c>
      <c r="F59">
        <v>45.25</v>
      </c>
      <c r="G59">
        <v>13.63</v>
      </c>
      <c r="H59">
        <v>58.88</v>
      </c>
    </row>
    <row r="60" spans="1:8" x14ac:dyDescent="0.2">
      <c r="A60" t="s">
        <v>749</v>
      </c>
      <c r="B60" t="s">
        <v>682</v>
      </c>
      <c r="C60" t="s">
        <v>732</v>
      </c>
      <c r="D60">
        <v>133</v>
      </c>
      <c r="E60" t="s">
        <v>672</v>
      </c>
      <c r="F60">
        <v>6.02</v>
      </c>
      <c r="G60">
        <v>7.41</v>
      </c>
      <c r="H60">
        <v>13.42</v>
      </c>
    </row>
    <row r="61" spans="1:8" x14ac:dyDescent="0.2">
      <c r="A61" t="s">
        <v>750</v>
      </c>
      <c r="B61" t="s">
        <v>720</v>
      </c>
      <c r="C61" t="s">
        <v>732</v>
      </c>
      <c r="D61">
        <v>134</v>
      </c>
      <c r="E61" t="s">
        <v>672</v>
      </c>
      <c r="F61">
        <v>4.78</v>
      </c>
      <c r="G61">
        <v>1.45</v>
      </c>
      <c r="H61">
        <v>6.24</v>
      </c>
    </row>
    <row r="62" spans="1:8" x14ac:dyDescent="0.2">
      <c r="A62" t="s">
        <v>751</v>
      </c>
      <c r="B62" t="s">
        <v>703</v>
      </c>
      <c r="C62" t="s">
        <v>732</v>
      </c>
      <c r="D62">
        <v>135</v>
      </c>
      <c r="E62" t="s">
        <v>672</v>
      </c>
      <c r="F62">
        <v>17.89</v>
      </c>
      <c r="G62">
        <v>5.21</v>
      </c>
      <c r="H62">
        <v>23.1</v>
      </c>
    </row>
    <row r="63" spans="1:8" x14ac:dyDescent="0.2">
      <c r="A63" t="s">
        <v>752</v>
      </c>
      <c r="B63" t="s">
        <v>676</v>
      </c>
      <c r="C63" t="s">
        <v>732</v>
      </c>
      <c r="D63">
        <v>136</v>
      </c>
      <c r="E63" t="s">
        <v>672</v>
      </c>
      <c r="F63">
        <v>5.96</v>
      </c>
      <c r="G63">
        <v>0.12</v>
      </c>
      <c r="H63">
        <v>6.08</v>
      </c>
    </row>
    <row r="64" spans="1:8" x14ac:dyDescent="0.2">
      <c r="A64" t="s">
        <v>753</v>
      </c>
      <c r="B64" t="s">
        <v>690</v>
      </c>
      <c r="C64" t="s">
        <v>732</v>
      </c>
      <c r="D64">
        <v>137</v>
      </c>
      <c r="E64" t="s">
        <v>672</v>
      </c>
      <c r="F64">
        <v>16.47</v>
      </c>
      <c r="G64">
        <v>6.82</v>
      </c>
      <c r="H64">
        <v>23.29</v>
      </c>
    </row>
    <row r="65" spans="1:8" x14ac:dyDescent="0.2">
      <c r="A65" t="s">
        <v>754</v>
      </c>
      <c r="B65" t="s">
        <v>676</v>
      </c>
      <c r="C65" t="s">
        <v>732</v>
      </c>
      <c r="D65">
        <v>138</v>
      </c>
      <c r="E65" t="s">
        <v>672</v>
      </c>
      <c r="F65">
        <v>0</v>
      </c>
      <c r="G65">
        <v>0.04</v>
      </c>
      <c r="H65">
        <v>0.04</v>
      </c>
    </row>
    <row r="66" spans="1:8" x14ac:dyDescent="0.2">
      <c r="A66" t="s">
        <v>755</v>
      </c>
      <c r="B66" t="s">
        <v>682</v>
      </c>
      <c r="C66" t="s">
        <v>732</v>
      </c>
      <c r="D66">
        <v>140</v>
      </c>
      <c r="E66" t="s">
        <v>672</v>
      </c>
      <c r="F66">
        <v>4.8099999999999996</v>
      </c>
      <c r="G66">
        <v>0</v>
      </c>
      <c r="H66">
        <v>4.8099999999999996</v>
      </c>
    </row>
    <row r="67" spans="1:8" x14ac:dyDescent="0.2">
      <c r="A67" t="s">
        <v>756</v>
      </c>
      <c r="B67" t="s">
        <v>714</v>
      </c>
      <c r="C67" t="s">
        <v>732</v>
      </c>
      <c r="D67">
        <v>142</v>
      </c>
      <c r="E67" t="s">
        <v>672</v>
      </c>
      <c r="F67">
        <v>0.02</v>
      </c>
      <c r="G67">
        <v>1.1100000000000001</v>
      </c>
      <c r="H67">
        <v>1.1200000000000001</v>
      </c>
    </row>
    <row r="68" spans="1:8" x14ac:dyDescent="0.2">
      <c r="A68" t="s">
        <v>757</v>
      </c>
      <c r="B68" t="s">
        <v>745</v>
      </c>
      <c r="C68" t="s">
        <v>732</v>
      </c>
      <c r="D68">
        <v>143</v>
      </c>
      <c r="E68" t="s">
        <v>672</v>
      </c>
      <c r="F68">
        <v>0.06</v>
      </c>
      <c r="G68">
        <v>1.46</v>
      </c>
      <c r="H68">
        <v>1.51</v>
      </c>
    </row>
    <row r="69" spans="1:8" x14ac:dyDescent="0.2">
      <c r="A69" t="s">
        <v>758</v>
      </c>
      <c r="B69" t="s">
        <v>676</v>
      </c>
      <c r="C69" t="s">
        <v>732</v>
      </c>
      <c r="D69">
        <v>144</v>
      </c>
      <c r="E69" t="s">
        <v>672</v>
      </c>
      <c r="F69">
        <v>0.54</v>
      </c>
      <c r="G69">
        <v>0</v>
      </c>
      <c r="H69">
        <v>0.55000000000000004</v>
      </c>
    </row>
    <row r="70" spans="1:8" x14ac:dyDescent="0.2">
      <c r="A70" t="s">
        <v>759</v>
      </c>
      <c r="B70" t="s">
        <v>760</v>
      </c>
      <c r="C70" t="s">
        <v>732</v>
      </c>
      <c r="D70">
        <v>145</v>
      </c>
      <c r="E70" t="s">
        <v>672</v>
      </c>
      <c r="F70">
        <v>0</v>
      </c>
      <c r="G70">
        <v>0.13</v>
      </c>
      <c r="H70">
        <v>0.14000000000000001</v>
      </c>
    </row>
    <row r="71" spans="1:8" x14ac:dyDescent="0.2">
      <c r="A71" t="s">
        <v>761</v>
      </c>
      <c r="B71" t="s">
        <v>730</v>
      </c>
      <c r="C71" t="s">
        <v>732</v>
      </c>
      <c r="D71">
        <v>146</v>
      </c>
      <c r="E71" t="s">
        <v>672</v>
      </c>
      <c r="F71">
        <v>0.01</v>
      </c>
      <c r="G71">
        <v>0.26</v>
      </c>
      <c r="H71">
        <v>0.26</v>
      </c>
    </row>
    <row r="72" spans="1:8" x14ac:dyDescent="0.2">
      <c r="A72" t="s">
        <v>762</v>
      </c>
      <c r="B72" t="s">
        <v>690</v>
      </c>
      <c r="C72" t="s">
        <v>732</v>
      </c>
      <c r="D72">
        <v>147</v>
      </c>
      <c r="E72" t="s">
        <v>672</v>
      </c>
      <c r="F72">
        <v>23.19</v>
      </c>
      <c r="G72">
        <v>10.55</v>
      </c>
      <c r="H72">
        <v>33.75</v>
      </c>
    </row>
    <row r="73" spans="1:8" x14ac:dyDescent="0.2">
      <c r="A73" t="s">
        <v>763</v>
      </c>
      <c r="B73" t="s">
        <v>730</v>
      </c>
      <c r="C73" t="s">
        <v>732</v>
      </c>
      <c r="D73">
        <v>154</v>
      </c>
      <c r="E73" t="s">
        <v>672</v>
      </c>
      <c r="F73">
        <v>8.7200000000000006</v>
      </c>
      <c r="G73">
        <v>5.71</v>
      </c>
      <c r="H73">
        <v>14.43</v>
      </c>
    </row>
    <row r="74" spans="1:8" x14ac:dyDescent="0.2">
      <c r="A74" t="s">
        <v>764</v>
      </c>
      <c r="B74" t="s">
        <v>676</v>
      </c>
      <c r="C74" t="s">
        <v>732</v>
      </c>
      <c r="D74">
        <v>156</v>
      </c>
      <c r="E74" t="s">
        <v>672</v>
      </c>
      <c r="F74">
        <v>3.21</v>
      </c>
      <c r="G74">
        <v>0</v>
      </c>
      <c r="H74">
        <v>3.2</v>
      </c>
    </row>
    <row r="75" spans="1:8" x14ac:dyDescent="0.2">
      <c r="A75" t="s">
        <v>765</v>
      </c>
      <c r="B75" t="s">
        <v>717</v>
      </c>
      <c r="C75" t="s">
        <v>732</v>
      </c>
      <c r="D75">
        <v>177</v>
      </c>
      <c r="E75" t="s">
        <v>672</v>
      </c>
      <c r="F75">
        <v>1.55</v>
      </c>
      <c r="G75">
        <v>8.4600000000000009</v>
      </c>
      <c r="H75">
        <v>10.01</v>
      </c>
    </row>
    <row r="76" spans="1:8" x14ac:dyDescent="0.2">
      <c r="A76" t="s">
        <v>766</v>
      </c>
      <c r="B76" t="s">
        <v>692</v>
      </c>
      <c r="C76" t="s">
        <v>732</v>
      </c>
      <c r="D76">
        <v>210</v>
      </c>
      <c r="E76" t="s">
        <v>672</v>
      </c>
      <c r="F76">
        <v>0</v>
      </c>
      <c r="G76">
        <v>0.12</v>
      </c>
      <c r="H76">
        <v>0.12</v>
      </c>
    </row>
    <row r="77" spans="1:8" x14ac:dyDescent="0.2">
      <c r="A77" t="s">
        <v>767</v>
      </c>
      <c r="B77" t="s">
        <v>760</v>
      </c>
      <c r="C77" t="s">
        <v>732</v>
      </c>
      <c r="D77">
        <v>217</v>
      </c>
      <c r="E77" t="s">
        <v>672</v>
      </c>
      <c r="F77">
        <v>1.18</v>
      </c>
      <c r="G77">
        <v>0</v>
      </c>
      <c r="H77">
        <v>1.18</v>
      </c>
    </row>
    <row r="78" spans="1:8" x14ac:dyDescent="0.2">
      <c r="A78" t="s">
        <v>768</v>
      </c>
      <c r="B78" t="s">
        <v>680</v>
      </c>
      <c r="C78" t="s">
        <v>732</v>
      </c>
      <c r="D78">
        <v>219</v>
      </c>
      <c r="E78" t="s">
        <v>672</v>
      </c>
      <c r="F78">
        <v>1.08</v>
      </c>
      <c r="G78">
        <v>0</v>
      </c>
      <c r="H78">
        <v>1.08</v>
      </c>
    </row>
    <row r="79" spans="1:8" x14ac:dyDescent="0.2">
      <c r="A79" t="s">
        <v>769</v>
      </c>
      <c r="B79" t="s">
        <v>674</v>
      </c>
      <c r="C79" t="s">
        <v>732</v>
      </c>
      <c r="D79">
        <v>220</v>
      </c>
      <c r="E79" t="s">
        <v>672</v>
      </c>
      <c r="F79">
        <v>0.63</v>
      </c>
      <c r="G79">
        <v>0.19</v>
      </c>
      <c r="H79">
        <v>0.81</v>
      </c>
    </row>
    <row r="80" spans="1:8" x14ac:dyDescent="0.2">
      <c r="A80" t="s">
        <v>770</v>
      </c>
      <c r="B80" t="s">
        <v>760</v>
      </c>
      <c r="C80" t="s">
        <v>732</v>
      </c>
      <c r="D80">
        <v>254</v>
      </c>
      <c r="E80" t="s">
        <v>672</v>
      </c>
      <c r="F80">
        <v>0.01</v>
      </c>
      <c r="G80">
        <v>0</v>
      </c>
      <c r="H80">
        <v>0.01</v>
      </c>
    </row>
    <row r="81" spans="1:8" x14ac:dyDescent="0.2">
      <c r="A81" t="s">
        <v>771</v>
      </c>
      <c r="B81" t="s">
        <v>682</v>
      </c>
      <c r="C81" t="s">
        <v>732</v>
      </c>
      <c r="D81">
        <v>255</v>
      </c>
      <c r="E81" t="s">
        <v>672</v>
      </c>
      <c r="F81">
        <v>23.15</v>
      </c>
      <c r="G81">
        <v>6.3</v>
      </c>
      <c r="H81">
        <v>29.45</v>
      </c>
    </row>
    <row r="82" spans="1:8" x14ac:dyDescent="0.2">
      <c r="A82" t="s">
        <v>772</v>
      </c>
      <c r="B82" t="s">
        <v>714</v>
      </c>
      <c r="C82" t="s">
        <v>732</v>
      </c>
      <c r="D82">
        <v>256</v>
      </c>
      <c r="E82" t="s">
        <v>672</v>
      </c>
      <c r="F82">
        <v>25.57</v>
      </c>
      <c r="G82">
        <v>29.24</v>
      </c>
      <c r="H82">
        <v>54.81</v>
      </c>
    </row>
    <row r="83" spans="1:8" x14ac:dyDescent="0.2">
      <c r="A83" t="s">
        <v>773</v>
      </c>
      <c r="B83" t="s">
        <v>692</v>
      </c>
      <c r="C83" t="s">
        <v>732</v>
      </c>
      <c r="D83">
        <v>257</v>
      </c>
      <c r="E83" t="s">
        <v>672</v>
      </c>
      <c r="F83">
        <v>28.8</v>
      </c>
      <c r="G83">
        <v>69.900000000000006</v>
      </c>
      <c r="H83">
        <v>98.7</v>
      </c>
    </row>
    <row r="84" spans="1:8" x14ac:dyDescent="0.2">
      <c r="A84" t="s">
        <v>774</v>
      </c>
      <c r="B84" t="s">
        <v>760</v>
      </c>
      <c r="C84" t="s">
        <v>732</v>
      </c>
      <c r="D84">
        <v>258</v>
      </c>
      <c r="E84" t="s">
        <v>672</v>
      </c>
      <c r="F84">
        <v>0.95</v>
      </c>
      <c r="G84">
        <v>0.17</v>
      </c>
      <c r="H84">
        <v>1.1200000000000001</v>
      </c>
    </row>
    <row r="85" spans="1:8" x14ac:dyDescent="0.2">
      <c r="A85" t="s">
        <v>775</v>
      </c>
      <c r="B85" t="s">
        <v>676</v>
      </c>
      <c r="C85" t="s">
        <v>732</v>
      </c>
      <c r="D85">
        <v>260</v>
      </c>
      <c r="E85" t="s">
        <v>672</v>
      </c>
      <c r="F85">
        <v>20.239999999999998</v>
      </c>
      <c r="G85">
        <v>0</v>
      </c>
      <c r="H85">
        <v>20.239999999999998</v>
      </c>
    </row>
    <row r="86" spans="1:8" x14ac:dyDescent="0.2">
      <c r="A86" t="s">
        <v>776</v>
      </c>
      <c r="B86" t="s">
        <v>680</v>
      </c>
      <c r="C86" t="s">
        <v>732</v>
      </c>
      <c r="D86">
        <v>264</v>
      </c>
      <c r="E86" t="s">
        <v>672</v>
      </c>
      <c r="F86">
        <v>0</v>
      </c>
      <c r="G86">
        <v>0.2</v>
      </c>
      <c r="H86">
        <v>0.21</v>
      </c>
    </row>
    <row r="87" spans="1:8" x14ac:dyDescent="0.2">
      <c r="A87" t="s">
        <v>777</v>
      </c>
      <c r="B87" t="s">
        <v>676</v>
      </c>
      <c r="C87" t="s">
        <v>732</v>
      </c>
      <c r="D87">
        <v>269</v>
      </c>
      <c r="E87" t="s">
        <v>672</v>
      </c>
      <c r="F87">
        <v>4.45</v>
      </c>
      <c r="G87">
        <v>0</v>
      </c>
      <c r="H87">
        <v>4.4400000000000004</v>
      </c>
    </row>
    <row r="88" spans="1:8" x14ac:dyDescent="0.2">
      <c r="A88" t="s">
        <v>778</v>
      </c>
      <c r="B88" t="s">
        <v>717</v>
      </c>
      <c r="C88" t="s">
        <v>732</v>
      </c>
      <c r="D88">
        <v>276</v>
      </c>
      <c r="E88" t="s">
        <v>672</v>
      </c>
      <c r="F88">
        <v>0</v>
      </c>
      <c r="G88">
        <v>0.47</v>
      </c>
      <c r="H88">
        <v>0.47</v>
      </c>
    </row>
    <row r="89" spans="1:8" x14ac:dyDescent="0.2">
      <c r="A89" t="s">
        <v>779</v>
      </c>
      <c r="B89" t="s">
        <v>682</v>
      </c>
      <c r="C89" t="s">
        <v>732</v>
      </c>
      <c r="D89">
        <v>278</v>
      </c>
      <c r="E89" t="s">
        <v>672</v>
      </c>
      <c r="F89">
        <v>0.27</v>
      </c>
      <c r="G89">
        <v>3.02</v>
      </c>
      <c r="H89">
        <v>3.28</v>
      </c>
    </row>
    <row r="90" spans="1:8" x14ac:dyDescent="0.2">
      <c r="A90" t="s">
        <v>780</v>
      </c>
      <c r="B90" t="s">
        <v>680</v>
      </c>
      <c r="C90" t="s">
        <v>732</v>
      </c>
      <c r="D90">
        <v>291</v>
      </c>
      <c r="E90" t="s">
        <v>672</v>
      </c>
      <c r="F90">
        <v>0</v>
      </c>
      <c r="G90">
        <v>1.3</v>
      </c>
      <c r="H90">
        <v>1.29</v>
      </c>
    </row>
    <row r="91" spans="1:8" x14ac:dyDescent="0.2">
      <c r="A91" t="s">
        <v>781</v>
      </c>
      <c r="B91" t="s">
        <v>717</v>
      </c>
      <c r="C91" t="s">
        <v>732</v>
      </c>
      <c r="D91">
        <v>292</v>
      </c>
      <c r="E91" t="s">
        <v>672</v>
      </c>
      <c r="F91">
        <v>0.16</v>
      </c>
      <c r="G91">
        <v>1.1000000000000001</v>
      </c>
      <c r="H91">
        <v>1.26</v>
      </c>
    </row>
  </sheetData>
  <sortState xmlns:xlrd2="http://schemas.microsoft.com/office/spreadsheetml/2017/richdata2" ref="L2:L44">
    <sortCondition ref="L2:L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DECE-8280-6347-950E-43D05A1AB237}">
  <dimension ref="B2:H37"/>
  <sheetViews>
    <sheetView workbookViewId="0">
      <selection activeCell="E47" sqref="E47"/>
    </sheetView>
  </sheetViews>
  <sheetFormatPr baseColWidth="10" defaultRowHeight="16" x14ac:dyDescent="0.2"/>
  <cols>
    <col min="8" max="8" width="11.6640625" bestFit="1" customWidth="1"/>
  </cols>
  <sheetData>
    <row r="2" spans="2:8" ht="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18</v>
      </c>
    </row>
    <row r="3" spans="2:8" ht="18" x14ac:dyDescent="0.2">
      <c r="B3" s="2">
        <v>27</v>
      </c>
      <c r="C3" s="2" t="s">
        <v>6</v>
      </c>
      <c r="D3" s="2" t="s">
        <v>7</v>
      </c>
      <c r="E3" s="2" t="s">
        <v>8</v>
      </c>
      <c r="F3" s="2">
        <v>0.1043</v>
      </c>
      <c r="G3" s="2" t="s">
        <v>9</v>
      </c>
      <c r="H3" s="2" t="s">
        <v>19</v>
      </c>
    </row>
    <row r="4" spans="2:8" ht="18" x14ac:dyDescent="0.2">
      <c r="B4" s="2">
        <v>35</v>
      </c>
      <c r="C4" s="2" t="s">
        <v>10</v>
      </c>
      <c r="D4" s="2" t="s">
        <v>7</v>
      </c>
      <c r="E4" s="2" t="s">
        <v>8</v>
      </c>
      <c r="F4" s="2">
        <v>0.93940000000000001</v>
      </c>
      <c r="G4" s="2" t="s">
        <v>11</v>
      </c>
      <c r="H4" s="2" t="s">
        <v>19</v>
      </c>
    </row>
    <row r="5" spans="2:8" ht="18" x14ac:dyDescent="0.2">
      <c r="B5" s="2">
        <v>48</v>
      </c>
      <c r="C5" s="2" t="s">
        <v>12</v>
      </c>
      <c r="D5" s="2" t="s">
        <v>13</v>
      </c>
      <c r="E5" s="2" t="s">
        <v>8</v>
      </c>
      <c r="F5" s="2">
        <v>0.3649</v>
      </c>
      <c r="G5" s="2" t="s">
        <v>11</v>
      </c>
      <c r="H5" s="2" t="s">
        <v>19</v>
      </c>
    </row>
    <row r="6" spans="2:8" ht="18" x14ac:dyDescent="0.2">
      <c r="B6" s="2">
        <v>102</v>
      </c>
      <c r="C6" s="2" t="s">
        <v>14</v>
      </c>
      <c r="D6" s="2" t="s">
        <v>13</v>
      </c>
      <c r="E6" s="2" t="s">
        <v>8</v>
      </c>
      <c r="F6" s="2">
        <v>0.26579999999999998</v>
      </c>
      <c r="G6" s="2" t="s">
        <v>11</v>
      </c>
      <c r="H6" s="2" t="s">
        <v>19</v>
      </c>
    </row>
    <row r="7" spans="2:8" ht="18" x14ac:dyDescent="0.2">
      <c r="B7" s="2">
        <v>113</v>
      </c>
      <c r="C7" s="2" t="s">
        <v>15</v>
      </c>
      <c r="D7" s="2" t="s">
        <v>13</v>
      </c>
      <c r="E7" s="2" t="s">
        <v>8</v>
      </c>
      <c r="F7" s="2">
        <v>8.8900000000000007E-2</v>
      </c>
      <c r="G7" s="2" t="s">
        <v>9</v>
      </c>
      <c r="H7" s="2" t="s">
        <v>19</v>
      </c>
    </row>
    <row r="8" spans="2:8" ht="18" x14ac:dyDescent="0.2">
      <c r="B8" s="2">
        <v>123</v>
      </c>
      <c r="C8" s="2" t="s">
        <v>16</v>
      </c>
      <c r="D8" s="2" t="s">
        <v>13</v>
      </c>
      <c r="E8" s="2" t="s">
        <v>8</v>
      </c>
      <c r="F8" s="2">
        <v>0.15310000000000001</v>
      </c>
      <c r="G8" s="2" t="s">
        <v>11</v>
      </c>
      <c r="H8" s="2" t="s">
        <v>19</v>
      </c>
    </row>
    <row r="9" spans="2:8" ht="18" x14ac:dyDescent="0.2">
      <c r="B9" s="2">
        <v>123</v>
      </c>
      <c r="C9" s="2" t="s">
        <v>17</v>
      </c>
      <c r="D9" s="2" t="s">
        <v>13</v>
      </c>
      <c r="E9" s="2" t="s">
        <v>8</v>
      </c>
      <c r="F9" s="2">
        <v>0.15310000000000001</v>
      </c>
      <c r="G9" s="2" t="s">
        <v>11</v>
      </c>
      <c r="H9" s="2" t="s">
        <v>19</v>
      </c>
    </row>
    <row r="10" spans="2:8" ht="18" x14ac:dyDescent="0.2">
      <c r="B10" s="2">
        <v>4</v>
      </c>
      <c r="C10" s="2" t="s">
        <v>20</v>
      </c>
      <c r="D10" s="2" t="s">
        <v>7</v>
      </c>
      <c r="E10" s="2" t="s">
        <v>21</v>
      </c>
      <c r="F10" s="2">
        <v>1.0204</v>
      </c>
      <c r="G10" s="2" t="s">
        <v>11</v>
      </c>
      <c r="H10" s="2" t="s">
        <v>49</v>
      </c>
    </row>
    <row r="11" spans="2:8" ht="18" x14ac:dyDescent="0.2">
      <c r="B11" s="2">
        <v>6</v>
      </c>
      <c r="C11" s="2" t="s">
        <v>22</v>
      </c>
      <c r="D11" s="2" t="s">
        <v>7</v>
      </c>
      <c r="E11" s="2" t="s">
        <v>8</v>
      </c>
      <c r="F11" s="2">
        <v>0.47620000000000001</v>
      </c>
      <c r="G11" s="2" t="s">
        <v>11</v>
      </c>
      <c r="H11" s="2" t="s">
        <v>49</v>
      </c>
    </row>
    <row r="12" spans="2:8" ht="18" x14ac:dyDescent="0.2">
      <c r="B12" s="2">
        <v>14</v>
      </c>
      <c r="C12" s="2" t="s">
        <v>23</v>
      </c>
      <c r="D12" s="2" t="s">
        <v>7</v>
      </c>
      <c r="E12" s="2" t="s">
        <v>8</v>
      </c>
      <c r="F12" s="2">
        <v>0.2646</v>
      </c>
      <c r="G12" s="2" t="s">
        <v>11</v>
      </c>
      <c r="H12" s="2" t="s">
        <v>49</v>
      </c>
    </row>
    <row r="13" spans="2:8" ht="18" x14ac:dyDescent="0.2">
      <c r="B13" s="2">
        <v>15</v>
      </c>
      <c r="C13" s="2" t="s">
        <v>24</v>
      </c>
      <c r="D13" s="2" t="s">
        <v>7</v>
      </c>
      <c r="E13" s="2" t="s">
        <v>8</v>
      </c>
      <c r="F13" s="2">
        <v>0.30880000000000002</v>
      </c>
      <c r="G13" s="2" t="s">
        <v>11</v>
      </c>
      <c r="H13" s="2" t="s">
        <v>49</v>
      </c>
    </row>
    <row r="14" spans="2:8" ht="18" x14ac:dyDescent="0.2">
      <c r="B14" s="2">
        <v>29</v>
      </c>
      <c r="C14" s="2" t="s">
        <v>25</v>
      </c>
      <c r="D14" s="2" t="s">
        <v>7</v>
      </c>
      <c r="E14" s="2" t="s">
        <v>8</v>
      </c>
      <c r="F14" s="2">
        <v>9.8799999999999999E-2</v>
      </c>
      <c r="G14" s="2" t="s">
        <v>9</v>
      </c>
      <c r="H14" s="2" t="s">
        <v>49</v>
      </c>
    </row>
    <row r="15" spans="2:8" ht="18" x14ac:dyDescent="0.2">
      <c r="B15" s="2">
        <v>37</v>
      </c>
      <c r="C15" s="2" t="s">
        <v>26</v>
      </c>
      <c r="D15" s="2" t="s">
        <v>7</v>
      </c>
      <c r="E15" s="2" t="s">
        <v>8</v>
      </c>
      <c r="F15" s="2">
        <v>0.31780000000000003</v>
      </c>
      <c r="G15" s="2" t="s">
        <v>11</v>
      </c>
      <c r="H15" s="2" t="s">
        <v>49</v>
      </c>
    </row>
    <row r="16" spans="2:8" ht="18" x14ac:dyDescent="0.2">
      <c r="B16" s="2">
        <v>44</v>
      </c>
      <c r="C16" s="2" t="s">
        <v>27</v>
      </c>
      <c r="D16" s="2" t="s">
        <v>13</v>
      </c>
      <c r="E16" s="2" t="s">
        <v>8</v>
      </c>
      <c r="F16" s="2">
        <v>0.214</v>
      </c>
      <c r="G16" s="2" t="s">
        <v>11</v>
      </c>
      <c r="H16" s="2" t="s">
        <v>49</v>
      </c>
    </row>
    <row r="17" spans="2:8" ht="18" x14ac:dyDescent="0.2">
      <c r="B17" s="2">
        <v>46</v>
      </c>
      <c r="C17" s="2" t="s">
        <v>28</v>
      </c>
      <c r="D17" s="2" t="s">
        <v>13</v>
      </c>
      <c r="E17" s="2" t="s">
        <v>8</v>
      </c>
      <c r="F17" s="2">
        <v>0.56940000000000002</v>
      </c>
      <c r="G17" s="2" t="s">
        <v>11</v>
      </c>
      <c r="H17" s="2" t="s">
        <v>49</v>
      </c>
    </row>
    <row r="18" spans="2:8" ht="18" x14ac:dyDescent="0.2">
      <c r="B18" s="2">
        <v>54</v>
      </c>
      <c r="C18" s="2" t="s">
        <v>29</v>
      </c>
      <c r="D18" s="2" t="s">
        <v>13</v>
      </c>
      <c r="E18" s="2" t="s">
        <v>8</v>
      </c>
      <c r="F18" s="2">
        <v>0.43690000000000001</v>
      </c>
      <c r="G18" s="2" t="s">
        <v>11</v>
      </c>
      <c r="H18" s="2" t="s">
        <v>49</v>
      </c>
    </row>
    <row r="19" spans="2:8" ht="18" x14ac:dyDescent="0.2">
      <c r="B19" s="2">
        <v>55</v>
      </c>
      <c r="C19" s="2" t="s">
        <v>30</v>
      </c>
      <c r="D19" s="2" t="s">
        <v>13</v>
      </c>
      <c r="E19" s="2" t="s">
        <v>8</v>
      </c>
      <c r="F19" s="2">
        <v>0.28820000000000001</v>
      </c>
      <c r="G19" s="2" t="s">
        <v>11</v>
      </c>
      <c r="H19" s="2" t="s">
        <v>49</v>
      </c>
    </row>
    <row r="20" spans="2:8" ht="18" x14ac:dyDescent="0.2">
      <c r="B20" s="2">
        <v>57</v>
      </c>
      <c r="C20" s="2" t="s">
        <v>31</v>
      </c>
      <c r="D20" s="2" t="s">
        <v>13</v>
      </c>
      <c r="E20" s="2" t="s">
        <v>8</v>
      </c>
      <c r="F20" s="2">
        <v>8.5500000000000007E-2</v>
      </c>
      <c r="G20" s="2" t="s">
        <v>9</v>
      </c>
      <c r="H20" s="2" t="s">
        <v>49</v>
      </c>
    </row>
    <row r="21" spans="2:8" ht="18" x14ac:dyDescent="0.2">
      <c r="B21" s="2">
        <v>60</v>
      </c>
      <c r="C21" s="2" t="s">
        <v>32</v>
      </c>
      <c r="D21" s="2" t="s">
        <v>13</v>
      </c>
      <c r="E21" s="2" t="s">
        <v>8</v>
      </c>
      <c r="F21" s="2">
        <v>0.13969999999999999</v>
      </c>
      <c r="G21" s="2" t="s">
        <v>9</v>
      </c>
      <c r="H21" s="2" t="s">
        <v>49</v>
      </c>
    </row>
    <row r="22" spans="2:8" ht="18" x14ac:dyDescent="0.2">
      <c r="B22" s="2">
        <v>71</v>
      </c>
      <c r="C22" s="2" t="s">
        <v>33</v>
      </c>
      <c r="D22" s="2" t="s">
        <v>13</v>
      </c>
      <c r="E22" s="2" t="s">
        <v>8</v>
      </c>
      <c r="F22" s="2">
        <v>0.27829999999999999</v>
      </c>
      <c r="G22" s="2" t="s">
        <v>11</v>
      </c>
      <c r="H22" s="2" t="s">
        <v>49</v>
      </c>
    </row>
    <row r="23" spans="2:8" ht="18" x14ac:dyDescent="0.2">
      <c r="B23" s="2">
        <v>86</v>
      </c>
      <c r="C23" s="2" t="s">
        <v>34</v>
      </c>
      <c r="D23" s="2" t="s">
        <v>13</v>
      </c>
      <c r="E23" s="2" t="s">
        <v>8</v>
      </c>
      <c r="F23" s="2">
        <v>0.33200000000000002</v>
      </c>
      <c r="G23" s="2" t="s">
        <v>11</v>
      </c>
      <c r="H23" s="2" t="s">
        <v>49</v>
      </c>
    </row>
    <row r="24" spans="2:8" ht="18" x14ac:dyDescent="0.2">
      <c r="B24" s="2">
        <v>88</v>
      </c>
      <c r="C24" s="2" t="s">
        <v>35</v>
      </c>
      <c r="D24" s="2" t="s">
        <v>13</v>
      </c>
      <c r="E24" s="2" t="s">
        <v>8</v>
      </c>
      <c r="F24" s="2">
        <v>0.1002</v>
      </c>
      <c r="G24" s="2" t="s">
        <v>9</v>
      </c>
      <c r="H24" s="2" t="s">
        <v>49</v>
      </c>
    </row>
    <row r="25" spans="2:8" ht="18" x14ac:dyDescent="0.2">
      <c r="B25" s="2">
        <v>92</v>
      </c>
      <c r="C25" s="2" t="s">
        <v>36</v>
      </c>
      <c r="D25" s="2" t="s">
        <v>13</v>
      </c>
      <c r="E25" s="2" t="s">
        <v>8</v>
      </c>
      <c r="F25" s="2">
        <v>0.47910000000000003</v>
      </c>
      <c r="G25" s="2" t="s">
        <v>11</v>
      </c>
      <c r="H25" s="2" t="s">
        <v>49</v>
      </c>
    </row>
    <row r="26" spans="2:8" ht="18" x14ac:dyDescent="0.2">
      <c r="B26" s="2">
        <v>95</v>
      </c>
      <c r="C26" s="2" t="s">
        <v>37</v>
      </c>
      <c r="D26" s="2" t="s">
        <v>13</v>
      </c>
      <c r="E26" s="2" t="s">
        <v>8</v>
      </c>
      <c r="F26" s="2">
        <v>0.14510000000000001</v>
      </c>
      <c r="G26" s="2" t="s">
        <v>9</v>
      </c>
      <c r="H26" s="2" t="s">
        <v>49</v>
      </c>
    </row>
    <row r="27" spans="2:8" ht="18" x14ac:dyDescent="0.2">
      <c r="B27" s="2">
        <v>97</v>
      </c>
      <c r="C27" s="2" t="s">
        <v>38</v>
      </c>
      <c r="D27" s="2" t="s">
        <v>13</v>
      </c>
      <c r="E27" s="2" t="s">
        <v>8</v>
      </c>
      <c r="F27" s="2">
        <v>0.17519999999999999</v>
      </c>
      <c r="G27" s="2" t="s">
        <v>11</v>
      </c>
      <c r="H27" s="2" t="s">
        <v>49</v>
      </c>
    </row>
    <row r="28" spans="2:8" ht="18" x14ac:dyDescent="0.2">
      <c r="B28" s="2">
        <v>102</v>
      </c>
      <c r="C28" s="2" t="s">
        <v>39</v>
      </c>
      <c r="D28" s="2" t="s">
        <v>13</v>
      </c>
      <c r="E28" s="2" t="s">
        <v>8</v>
      </c>
      <c r="F28" s="2">
        <v>0.26579999999999998</v>
      </c>
      <c r="G28" s="2" t="s">
        <v>11</v>
      </c>
      <c r="H28" s="2" t="s">
        <v>49</v>
      </c>
    </row>
    <row r="29" spans="2:8" ht="18" x14ac:dyDescent="0.2">
      <c r="B29" s="2">
        <v>106</v>
      </c>
      <c r="C29" s="2" t="s">
        <v>40</v>
      </c>
      <c r="D29" s="2" t="s">
        <v>13</v>
      </c>
      <c r="E29" s="2" t="s">
        <v>8</v>
      </c>
      <c r="F29" s="2">
        <v>0.58960000000000001</v>
      </c>
      <c r="G29" s="2" t="s">
        <v>11</v>
      </c>
      <c r="H29" s="2" t="s">
        <v>49</v>
      </c>
    </row>
    <row r="30" spans="2:8" ht="18" x14ac:dyDescent="0.2">
      <c r="B30" s="2">
        <v>112</v>
      </c>
      <c r="C30" s="2" t="s">
        <v>41</v>
      </c>
      <c r="D30" s="2" t="s">
        <v>13</v>
      </c>
      <c r="E30" s="2" t="s">
        <v>8</v>
      </c>
      <c r="F30" s="2">
        <v>0.1188</v>
      </c>
      <c r="G30" s="2" t="s">
        <v>9</v>
      </c>
      <c r="H30" s="2" t="s">
        <v>49</v>
      </c>
    </row>
    <row r="31" spans="2:8" ht="18" x14ac:dyDescent="0.2">
      <c r="B31" s="2">
        <v>117</v>
      </c>
      <c r="C31" s="2" t="s">
        <v>42</v>
      </c>
      <c r="D31" s="2" t="s">
        <v>13</v>
      </c>
      <c r="E31" s="2" t="s">
        <v>8</v>
      </c>
      <c r="F31" s="2">
        <v>0.56259999999999999</v>
      </c>
      <c r="G31" s="2" t="s">
        <v>11</v>
      </c>
      <c r="H31" s="2" t="s">
        <v>49</v>
      </c>
    </row>
    <row r="32" spans="2:8" ht="18" x14ac:dyDescent="0.2">
      <c r="B32" s="2">
        <v>117</v>
      </c>
      <c r="C32" s="2" t="s">
        <v>43</v>
      </c>
      <c r="D32" s="2" t="s">
        <v>13</v>
      </c>
      <c r="E32" s="2" t="s">
        <v>8</v>
      </c>
      <c r="F32" s="2">
        <v>0.56259999999999999</v>
      </c>
      <c r="G32" s="2" t="s">
        <v>11</v>
      </c>
      <c r="H32" s="2" t="s">
        <v>49</v>
      </c>
    </row>
    <row r="33" spans="2:8" ht="18" x14ac:dyDescent="0.2">
      <c r="B33" s="2">
        <v>128</v>
      </c>
      <c r="C33" s="2" t="s">
        <v>44</v>
      </c>
      <c r="D33" s="2" t="s">
        <v>13</v>
      </c>
      <c r="E33" s="2" t="s">
        <v>8</v>
      </c>
      <c r="F33" s="2">
        <v>0.3306</v>
      </c>
      <c r="G33" s="2" t="s">
        <v>11</v>
      </c>
      <c r="H33" s="2" t="s">
        <v>49</v>
      </c>
    </row>
    <row r="34" spans="2:8" ht="18" x14ac:dyDescent="0.2">
      <c r="B34" s="2">
        <v>136</v>
      </c>
      <c r="C34" s="2" t="s">
        <v>45</v>
      </c>
      <c r="D34" s="2" t="s">
        <v>13</v>
      </c>
      <c r="E34" s="2" t="s">
        <v>8</v>
      </c>
      <c r="F34" s="2">
        <v>0.40529999999999999</v>
      </c>
      <c r="G34" s="2" t="s">
        <v>11</v>
      </c>
      <c r="H34" s="2" t="s">
        <v>49</v>
      </c>
    </row>
    <row r="35" spans="2:8" ht="18" x14ac:dyDescent="0.2">
      <c r="B35" s="2">
        <v>138</v>
      </c>
      <c r="C35" s="2" t="s">
        <v>46</v>
      </c>
      <c r="D35" s="2" t="s">
        <v>13</v>
      </c>
      <c r="E35" s="2" t="s">
        <v>8</v>
      </c>
      <c r="F35" s="2">
        <v>0.53439999999999999</v>
      </c>
      <c r="G35" s="2" t="s">
        <v>11</v>
      </c>
      <c r="H35" s="2" t="s">
        <v>49</v>
      </c>
    </row>
    <row r="36" spans="2:8" ht="18" x14ac:dyDescent="0.2">
      <c r="B36" s="2">
        <v>140</v>
      </c>
      <c r="C36" s="2" t="s">
        <v>47</v>
      </c>
      <c r="D36" s="2" t="s">
        <v>13</v>
      </c>
      <c r="E36" s="2" t="s">
        <v>8</v>
      </c>
      <c r="F36" s="2">
        <v>0.90569999999999995</v>
      </c>
      <c r="G36" s="2" t="s">
        <v>11</v>
      </c>
      <c r="H36" s="2" t="s">
        <v>49</v>
      </c>
    </row>
    <row r="37" spans="2:8" ht="18" x14ac:dyDescent="0.2">
      <c r="B37" s="2">
        <v>142</v>
      </c>
      <c r="C37" s="2" t="s">
        <v>48</v>
      </c>
      <c r="D37" s="2" t="s">
        <v>13</v>
      </c>
      <c r="E37" s="2" t="s">
        <v>8</v>
      </c>
      <c r="F37" s="2">
        <v>1.1849000000000001</v>
      </c>
      <c r="G37" s="2" t="s">
        <v>11</v>
      </c>
      <c r="H37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5430-AE9B-2648-AF36-2EFD6EF1753B}">
  <dimension ref="A1:G464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t="s">
        <v>828</v>
      </c>
      <c r="B1" t="s">
        <v>829</v>
      </c>
      <c r="C1" t="s">
        <v>830</v>
      </c>
      <c r="D1" t="s">
        <v>831</v>
      </c>
      <c r="E1" t="s">
        <v>832</v>
      </c>
      <c r="F1" t="s">
        <v>833</v>
      </c>
      <c r="G1" t="s">
        <v>834</v>
      </c>
    </row>
    <row r="2" spans="1:7" x14ac:dyDescent="0.2">
      <c r="A2">
        <v>1</v>
      </c>
      <c r="B2" t="s">
        <v>745</v>
      </c>
      <c r="C2" t="s">
        <v>114</v>
      </c>
      <c r="D2">
        <v>4</v>
      </c>
      <c r="E2">
        <v>1.0586</v>
      </c>
      <c r="F2">
        <f>IFERROR(VLOOKUP($D2,POPSCOMP!$D$2:$H$91,5,FALSE),0)</f>
        <v>0</v>
      </c>
      <c r="G2" t="str" cm="1">
        <f t="array" ref="G2">_xlfn.IFS($F2&gt;=15,"Interface",$E2&lt;=0.15,"Core",$E2&gt;0.15,"Surface")</f>
        <v>Surface</v>
      </c>
    </row>
    <row r="3" spans="1:7" x14ac:dyDescent="0.2">
      <c r="A3">
        <v>2</v>
      </c>
      <c r="B3" t="s">
        <v>671</v>
      </c>
      <c r="C3" t="s">
        <v>114</v>
      </c>
      <c r="D3">
        <v>5</v>
      </c>
      <c r="E3">
        <v>0.81950000000000001</v>
      </c>
      <c r="F3">
        <f>IFERROR(VLOOKUP($D3,POPSCOMP!$D$2:$H$91,5,FALSE),0)</f>
        <v>20.239999999999998</v>
      </c>
      <c r="G3" t="str" cm="1">
        <f t="array" ref="G3">_xlfn.IFS($F3&gt;=15,"Interface",$E3&lt;=0.15,"Core",$E3&gt;0.15,"Surface")</f>
        <v>Interface</v>
      </c>
    </row>
    <row r="4" spans="1:7" x14ac:dyDescent="0.2">
      <c r="A4">
        <v>3</v>
      </c>
      <c r="B4" t="s">
        <v>674</v>
      </c>
      <c r="C4" t="s">
        <v>114</v>
      </c>
      <c r="D4">
        <v>6</v>
      </c>
      <c r="E4">
        <v>0.4612</v>
      </c>
      <c r="F4">
        <f>IFERROR(VLOOKUP($D4,POPSCOMP!$D$2:$H$91,5,FALSE),0)</f>
        <v>9.3699999999999992</v>
      </c>
      <c r="G4" t="str" cm="1">
        <f t="array" ref="G4">_xlfn.IFS($F4&gt;=15,"Interface",$E4&lt;=0.15,"Core",$E4&gt;0.15,"Surface")</f>
        <v>Surface</v>
      </c>
    </row>
    <row r="5" spans="1:7" x14ac:dyDescent="0.2">
      <c r="A5">
        <v>4</v>
      </c>
      <c r="B5" t="s">
        <v>676</v>
      </c>
      <c r="C5" t="s">
        <v>114</v>
      </c>
      <c r="D5">
        <v>7</v>
      </c>
      <c r="E5">
        <v>0.44030000000000002</v>
      </c>
      <c r="F5">
        <f>IFERROR(VLOOKUP($D5,POPSCOMP!$D$2:$H$91,5,FALSE),0)</f>
        <v>24.11</v>
      </c>
      <c r="G5" t="str" cm="1">
        <f t="array" ref="G5">_xlfn.IFS($F5&gt;=15,"Interface",$E5&lt;=0.15,"Core",$E5&gt;0.15,"Surface")</f>
        <v>Interface</v>
      </c>
    </row>
    <row r="6" spans="1:7" x14ac:dyDescent="0.2">
      <c r="A6">
        <v>5</v>
      </c>
      <c r="B6" t="s">
        <v>730</v>
      </c>
      <c r="C6" t="s">
        <v>114</v>
      </c>
      <c r="D6">
        <v>8</v>
      </c>
      <c r="E6">
        <v>0.187</v>
      </c>
      <c r="F6">
        <f>IFERROR(VLOOKUP($D6,POPSCOMP!$D$2:$H$91,5,FALSE),0)</f>
        <v>0</v>
      </c>
      <c r="G6" t="str" cm="1">
        <f t="array" ref="G6">_xlfn.IFS($F6&gt;=15,"Interface",$E6&lt;=0.15,"Core",$E6&gt;0.15,"Surface")</f>
        <v>Surface</v>
      </c>
    </row>
    <row r="7" spans="1:7" x14ac:dyDescent="0.2">
      <c r="A7">
        <v>6</v>
      </c>
      <c r="B7" t="s">
        <v>678</v>
      </c>
      <c r="C7" t="s">
        <v>114</v>
      </c>
      <c r="D7">
        <v>9</v>
      </c>
      <c r="E7">
        <v>0.14130000000000001</v>
      </c>
      <c r="F7">
        <f>IFERROR(VLOOKUP($D7,POPSCOMP!$D$2:$H$91,5,FALSE),0)</f>
        <v>5.8</v>
      </c>
      <c r="G7" t="str" cm="1">
        <f t="array" ref="G7">_xlfn.IFS($F7&gt;=15,"Interface",$E7&lt;=0.15,"Core",$E7&gt;0.15,"Surface")</f>
        <v>Core</v>
      </c>
    </row>
    <row r="8" spans="1:7" x14ac:dyDescent="0.2">
      <c r="A8">
        <v>7</v>
      </c>
      <c r="B8" t="s">
        <v>680</v>
      </c>
      <c r="C8" t="s">
        <v>114</v>
      </c>
      <c r="D8">
        <v>10</v>
      </c>
      <c r="E8">
        <v>0.34749999999999998</v>
      </c>
      <c r="F8">
        <f>IFERROR(VLOOKUP($D8,POPSCOMP!$D$2:$H$91,5,FALSE),0)</f>
        <v>0.28000000000000003</v>
      </c>
      <c r="G8" t="str" cm="1">
        <f t="array" ref="G8">_xlfn.IFS($F8&gt;=15,"Interface",$E8&lt;=0.15,"Core",$E8&gt;0.15,"Surface")</f>
        <v>Surface</v>
      </c>
    </row>
    <row r="9" spans="1:7" x14ac:dyDescent="0.2">
      <c r="A9">
        <v>8</v>
      </c>
      <c r="B9" t="s">
        <v>735</v>
      </c>
      <c r="C9" t="s">
        <v>114</v>
      </c>
      <c r="D9">
        <v>11</v>
      </c>
      <c r="E9">
        <v>0.126</v>
      </c>
      <c r="F9">
        <f>IFERROR(VLOOKUP($D9,POPSCOMP!$D$2:$H$91,5,FALSE),0)</f>
        <v>0</v>
      </c>
      <c r="G9" t="str" cm="1">
        <f t="array" ref="G9">_xlfn.IFS($F9&gt;=15,"Interface",$E9&lt;=0.15,"Core",$E9&gt;0.15,"Surface")</f>
        <v>Core</v>
      </c>
    </row>
    <row r="10" spans="1:7" x14ac:dyDescent="0.2">
      <c r="A10">
        <v>9</v>
      </c>
      <c r="B10" t="s">
        <v>682</v>
      </c>
      <c r="C10" t="s">
        <v>114</v>
      </c>
      <c r="D10">
        <v>12</v>
      </c>
      <c r="E10">
        <v>0.2676</v>
      </c>
      <c r="F10">
        <f>IFERROR(VLOOKUP($D10,POPSCOMP!$D$2:$H$91,5,FALSE),0)</f>
        <v>14.35</v>
      </c>
      <c r="G10" t="str" cm="1">
        <f t="array" ref="G10">_xlfn.IFS($F10&gt;=15,"Interface",$E10&lt;=0.15,"Core",$E10&gt;0.15,"Surface")</f>
        <v>Surface</v>
      </c>
    </row>
    <row r="11" spans="1:7" x14ac:dyDescent="0.2">
      <c r="A11">
        <v>10</v>
      </c>
      <c r="B11" t="s">
        <v>714</v>
      </c>
      <c r="C11" t="s">
        <v>114</v>
      </c>
      <c r="D11">
        <v>13</v>
      </c>
      <c r="E11">
        <v>8.4500000000000006E-2</v>
      </c>
      <c r="F11">
        <f>IFERROR(VLOOKUP($D11,POPSCOMP!$D$2:$H$91,5,FALSE),0)</f>
        <v>0</v>
      </c>
      <c r="G11" t="str" cm="1">
        <f t="array" ref="G11">_xlfn.IFS($F11&gt;=15,"Interface",$E11&lt;=0.15,"Core",$E11&gt;0.15,"Surface")</f>
        <v>Core</v>
      </c>
    </row>
    <row r="12" spans="1:7" x14ac:dyDescent="0.2">
      <c r="A12">
        <v>11</v>
      </c>
      <c r="B12" t="s">
        <v>745</v>
      </c>
      <c r="C12" t="s">
        <v>114</v>
      </c>
      <c r="D12">
        <v>14</v>
      </c>
      <c r="E12">
        <v>0.32900000000000001</v>
      </c>
      <c r="F12">
        <f>IFERROR(VLOOKUP($D12,POPSCOMP!$D$2:$H$91,5,FALSE),0)</f>
        <v>0</v>
      </c>
      <c r="G12" t="str" cm="1">
        <f t="array" ref="G12">_xlfn.IFS($F12&gt;=15,"Interface",$E12&lt;=0.15,"Core",$E12&gt;0.15,"Surface")</f>
        <v>Surface</v>
      </c>
    </row>
    <row r="13" spans="1:7" x14ac:dyDescent="0.2">
      <c r="A13">
        <v>12</v>
      </c>
      <c r="B13" t="s">
        <v>674</v>
      </c>
      <c r="C13" t="s">
        <v>114</v>
      </c>
      <c r="D13">
        <v>15</v>
      </c>
      <c r="E13">
        <v>0.29480000000000001</v>
      </c>
      <c r="F13">
        <f>IFERROR(VLOOKUP($D13,POPSCOMP!$D$2:$H$91,5,FALSE),0)</f>
        <v>1.1599999999999999</v>
      </c>
      <c r="G13" t="str" cm="1">
        <f t="array" ref="G13">_xlfn.IFS($F13&gt;=15,"Interface",$E13&lt;=0.15,"Core",$E13&gt;0.15,"Surface")</f>
        <v>Surface</v>
      </c>
    </row>
    <row r="14" spans="1:7" x14ac:dyDescent="0.2">
      <c r="A14">
        <v>13</v>
      </c>
      <c r="B14" t="s">
        <v>676</v>
      </c>
      <c r="C14" t="s">
        <v>114</v>
      </c>
      <c r="D14">
        <v>16</v>
      </c>
      <c r="E14">
        <v>0.55300000000000005</v>
      </c>
      <c r="F14">
        <f>IFERROR(VLOOKUP($D14,POPSCOMP!$D$2:$H$91,5,FALSE),0)</f>
        <v>54.05</v>
      </c>
      <c r="G14" t="str" cm="1">
        <f t="array" ref="G14">_xlfn.IFS($F14&gt;=15,"Interface",$E14&lt;=0.15,"Core",$E14&gt;0.15,"Surface")</f>
        <v>Interface</v>
      </c>
    </row>
    <row r="15" spans="1:7" x14ac:dyDescent="0.2">
      <c r="A15">
        <v>14</v>
      </c>
      <c r="B15" t="s">
        <v>682</v>
      </c>
      <c r="C15" t="s">
        <v>114</v>
      </c>
      <c r="D15">
        <v>17</v>
      </c>
      <c r="E15">
        <v>0.21129999999999999</v>
      </c>
      <c r="F15">
        <f>IFERROR(VLOOKUP($D15,POPSCOMP!$D$2:$H$91,5,FALSE),0)</f>
        <v>4.4800000000000004</v>
      </c>
      <c r="G15" t="str" cm="1">
        <f t="array" ref="G15">_xlfn.IFS($F15&gt;=15,"Interface",$E15&lt;=0.15,"Core",$E15&gt;0.15,"Surface")</f>
        <v>Surface</v>
      </c>
    </row>
    <row r="16" spans="1:7" x14ac:dyDescent="0.2">
      <c r="A16">
        <v>15</v>
      </c>
      <c r="B16" t="s">
        <v>701</v>
      </c>
      <c r="C16" t="s">
        <v>114</v>
      </c>
      <c r="D16">
        <v>18</v>
      </c>
      <c r="E16">
        <v>0.18459999999999999</v>
      </c>
      <c r="F16">
        <f>IFERROR(VLOOKUP($D16,POPSCOMP!$D$2:$H$91,5,FALSE),0)</f>
        <v>0</v>
      </c>
      <c r="G16" t="str" cm="1">
        <f t="array" ref="G16">_xlfn.IFS($F16&gt;=15,"Interface",$E16&lt;=0.15,"Core",$E16&gt;0.15,"Surface")</f>
        <v>Surface</v>
      </c>
    </row>
    <row r="17" spans="1:7" x14ac:dyDescent="0.2">
      <c r="A17">
        <v>16</v>
      </c>
      <c r="B17" t="s">
        <v>676</v>
      </c>
      <c r="C17" t="s">
        <v>114</v>
      </c>
      <c r="D17">
        <v>19</v>
      </c>
      <c r="E17">
        <v>0.1467</v>
      </c>
      <c r="F17">
        <f>IFERROR(VLOOKUP($D17,POPSCOMP!$D$2:$H$91,5,FALSE),0)</f>
        <v>0</v>
      </c>
      <c r="G17" t="str" cm="1">
        <f t="array" ref="G17">_xlfn.IFS($F17&gt;=15,"Interface",$E17&lt;=0.15,"Core",$E17&gt;0.15,"Surface")</f>
        <v>Core</v>
      </c>
    </row>
    <row r="18" spans="1:7" x14ac:dyDescent="0.2">
      <c r="A18">
        <v>17</v>
      </c>
      <c r="B18" t="s">
        <v>687</v>
      </c>
      <c r="C18" t="s">
        <v>114</v>
      </c>
      <c r="D18">
        <v>20</v>
      </c>
      <c r="E18">
        <v>0.1656</v>
      </c>
      <c r="F18">
        <f>IFERROR(VLOOKUP($D18,POPSCOMP!$D$2:$H$91,5,FALSE),0)</f>
        <v>4.3600000000000003</v>
      </c>
      <c r="G18" t="str" cm="1">
        <f t="array" ref="G18">_xlfn.IFS($F18&gt;=15,"Interface",$E18&lt;=0.15,"Core",$E18&gt;0.15,"Surface")</f>
        <v>Surface</v>
      </c>
    </row>
    <row r="19" spans="1:7" x14ac:dyDescent="0.2">
      <c r="A19">
        <v>18</v>
      </c>
      <c r="B19" t="s">
        <v>676</v>
      </c>
      <c r="C19" t="s">
        <v>114</v>
      </c>
      <c r="D19">
        <v>21</v>
      </c>
      <c r="E19">
        <v>0.26229999999999998</v>
      </c>
      <c r="F19">
        <f>IFERROR(VLOOKUP($D19,POPSCOMP!$D$2:$H$91,5,FALSE),0)</f>
        <v>0.68</v>
      </c>
      <c r="G19" t="str" cm="1">
        <f t="array" ref="G19">_xlfn.IFS($F19&gt;=15,"Interface",$E19&lt;=0.15,"Core",$E19&gt;0.15,"Surface")</f>
        <v>Surface</v>
      </c>
    </row>
    <row r="20" spans="1:7" x14ac:dyDescent="0.2">
      <c r="A20">
        <v>19</v>
      </c>
      <c r="B20" t="s">
        <v>690</v>
      </c>
      <c r="C20" t="s">
        <v>114</v>
      </c>
      <c r="D20">
        <v>22</v>
      </c>
      <c r="E20">
        <v>0.69510000000000005</v>
      </c>
      <c r="F20">
        <f>IFERROR(VLOOKUP($D20,POPSCOMP!$D$2:$H$91,5,FALSE),0)</f>
        <v>67.5</v>
      </c>
      <c r="G20" t="str" cm="1">
        <f t="array" ref="G20">_xlfn.IFS($F20&gt;=15,"Interface",$E20&lt;=0.15,"Core",$E20&gt;0.15,"Surface")</f>
        <v>Interface</v>
      </c>
    </row>
    <row r="21" spans="1:7" x14ac:dyDescent="0.2">
      <c r="A21">
        <v>20</v>
      </c>
      <c r="B21" t="s">
        <v>692</v>
      </c>
      <c r="C21" t="s">
        <v>114</v>
      </c>
      <c r="D21">
        <v>23</v>
      </c>
      <c r="E21">
        <v>0.81689999999999996</v>
      </c>
      <c r="F21">
        <f>IFERROR(VLOOKUP($D21,POPSCOMP!$D$2:$H$91,5,FALSE),0)</f>
        <v>8.73</v>
      </c>
      <c r="G21" t="str" cm="1">
        <f t="array" ref="G21">_xlfn.IFS($F21&gt;=15,"Interface",$E21&lt;=0.15,"Core",$E21&gt;0.15,"Surface")</f>
        <v>Surface</v>
      </c>
    </row>
    <row r="22" spans="1:7" x14ac:dyDescent="0.2">
      <c r="A22">
        <v>21</v>
      </c>
      <c r="B22" t="s">
        <v>692</v>
      </c>
      <c r="C22" t="s">
        <v>114</v>
      </c>
      <c r="D22">
        <v>24</v>
      </c>
      <c r="E22">
        <v>0.79039999999999999</v>
      </c>
      <c r="F22">
        <f>IFERROR(VLOOKUP($D22,POPSCOMP!$D$2:$H$91,5,FALSE),0)</f>
        <v>0</v>
      </c>
      <c r="G22" t="str" cm="1">
        <f t="array" ref="G22">_xlfn.IFS($F22&gt;=15,"Interface",$E22&lt;=0.15,"Core",$E22&gt;0.15,"Surface")</f>
        <v>Surface</v>
      </c>
    </row>
    <row r="23" spans="1:7" x14ac:dyDescent="0.2">
      <c r="A23">
        <v>22</v>
      </c>
      <c r="B23" t="s">
        <v>720</v>
      </c>
      <c r="C23" t="s">
        <v>114</v>
      </c>
      <c r="D23">
        <v>25</v>
      </c>
      <c r="E23">
        <v>0.49769999999999998</v>
      </c>
      <c r="F23">
        <f>IFERROR(VLOOKUP($D23,POPSCOMP!$D$2:$H$91,5,FALSE),0)</f>
        <v>14.54</v>
      </c>
      <c r="G23" t="str" cm="1">
        <f t="array" ref="G23">_xlfn.IFS($F23&gt;=15,"Interface",$E23&lt;=0.15,"Core",$E23&gt;0.15,"Surface")</f>
        <v>Surface</v>
      </c>
    </row>
    <row r="24" spans="1:7" x14ac:dyDescent="0.2">
      <c r="A24">
        <v>23</v>
      </c>
      <c r="B24" t="s">
        <v>676</v>
      </c>
      <c r="C24" t="s">
        <v>114</v>
      </c>
      <c r="D24">
        <v>26</v>
      </c>
      <c r="E24">
        <v>0.2276</v>
      </c>
      <c r="F24">
        <f>IFERROR(VLOOKUP($D24,POPSCOMP!$D$2:$H$91,5,FALSE),0)</f>
        <v>2.46</v>
      </c>
      <c r="G24" t="str" cm="1">
        <f t="array" ref="G24">_xlfn.IFS($F24&gt;=15,"Interface",$E24&lt;=0.15,"Core",$E24&gt;0.15,"Surface")</f>
        <v>Surface</v>
      </c>
    </row>
    <row r="25" spans="1:7" x14ac:dyDescent="0.2">
      <c r="A25">
        <v>24</v>
      </c>
      <c r="B25" t="s">
        <v>676</v>
      </c>
      <c r="C25" t="s">
        <v>114</v>
      </c>
      <c r="D25">
        <v>27</v>
      </c>
      <c r="E25">
        <v>0.1116</v>
      </c>
      <c r="F25">
        <f>IFERROR(VLOOKUP($D25,POPSCOMP!$D$2:$H$91,5,FALSE),0)</f>
        <v>0.15</v>
      </c>
      <c r="G25" t="str" cm="1">
        <f t="array" ref="G25">_xlfn.IFS($F25&gt;=15,"Interface",$E25&lt;=0.15,"Core",$E25&gt;0.15,"Surface")</f>
        <v>Core</v>
      </c>
    </row>
    <row r="26" spans="1:7" x14ac:dyDescent="0.2">
      <c r="A26">
        <v>25</v>
      </c>
      <c r="B26" t="s">
        <v>674</v>
      </c>
      <c r="C26" t="s">
        <v>114</v>
      </c>
      <c r="D26">
        <v>28</v>
      </c>
      <c r="E26">
        <v>0.12759999999999999</v>
      </c>
      <c r="F26">
        <f>IFERROR(VLOOKUP($D26,POPSCOMP!$D$2:$H$91,5,FALSE),0)</f>
        <v>81.42</v>
      </c>
      <c r="G26" t="str" cm="1">
        <f t="array" ref="G26">_xlfn.IFS($F26&gt;=15,"Interface",$E26&lt;=0.15,"Core",$E26&gt;0.15,"Surface")</f>
        <v>Interface</v>
      </c>
    </row>
    <row r="27" spans="1:7" x14ac:dyDescent="0.2">
      <c r="A27">
        <v>26</v>
      </c>
      <c r="B27" t="s">
        <v>671</v>
      </c>
      <c r="C27" t="s">
        <v>114</v>
      </c>
      <c r="D27">
        <v>29</v>
      </c>
      <c r="E27">
        <v>0.115</v>
      </c>
      <c r="F27">
        <f>IFERROR(VLOOKUP($D27,POPSCOMP!$D$2:$H$91,5,FALSE),0)</f>
        <v>56.12</v>
      </c>
      <c r="G27" t="str" cm="1">
        <f t="array" ref="G27">_xlfn.IFS($F27&gt;=15,"Interface",$E27&lt;=0.15,"Core",$E27&gt;0.15,"Surface")</f>
        <v>Interface</v>
      </c>
    </row>
    <row r="28" spans="1:7" x14ac:dyDescent="0.2">
      <c r="A28">
        <v>27</v>
      </c>
      <c r="B28" t="s">
        <v>671</v>
      </c>
      <c r="C28" t="s">
        <v>114</v>
      </c>
      <c r="D28">
        <v>30</v>
      </c>
      <c r="E28">
        <v>0.25580000000000003</v>
      </c>
      <c r="F28">
        <f>IFERROR(VLOOKUP($D28,POPSCOMP!$D$2:$H$91,5,FALSE),0)</f>
        <v>0.95</v>
      </c>
      <c r="G28" t="str" cm="1">
        <f t="array" ref="G28">_xlfn.IFS($F28&gt;=15,"Interface",$E28&lt;=0.15,"Core",$E28&gt;0.15,"Surface")</f>
        <v>Surface</v>
      </c>
    </row>
    <row r="29" spans="1:7" x14ac:dyDescent="0.2">
      <c r="A29">
        <v>28</v>
      </c>
      <c r="B29" t="s">
        <v>676</v>
      </c>
      <c r="C29" t="s">
        <v>114</v>
      </c>
      <c r="D29">
        <v>31</v>
      </c>
      <c r="E29">
        <v>0.51300000000000001</v>
      </c>
      <c r="F29">
        <f>IFERROR(VLOOKUP($D29,POPSCOMP!$D$2:$H$91,5,FALSE),0)</f>
        <v>39.86</v>
      </c>
      <c r="G29" t="str" cm="1">
        <f t="array" ref="G29">_xlfn.IFS($F29&gt;=15,"Interface",$E29&lt;=0.15,"Core",$E29&gt;0.15,"Surface")</f>
        <v>Interface</v>
      </c>
    </row>
    <row r="30" spans="1:7" x14ac:dyDescent="0.2">
      <c r="A30">
        <v>29</v>
      </c>
      <c r="B30" t="s">
        <v>690</v>
      </c>
      <c r="C30" t="s">
        <v>114</v>
      </c>
      <c r="D30">
        <v>32</v>
      </c>
      <c r="E30">
        <v>1.0152000000000001</v>
      </c>
      <c r="F30">
        <f>IFERROR(VLOOKUP($D30,POPSCOMP!$D$2:$H$91,5,FALSE),0)</f>
        <v>118.4</v>
      </c>
      <c r="G30" t="str" cm="1">
        <f t="array" ref="G30">_xlfn.IFS($F30&gt;=15,"Interface",$E30&lt;=0.15,"Core",$E30&gt;0.15,"Surface")</f>
        <v>Interface</v>
      </c>
    </row>
    <row r="31" spans="1:7" x14ac:dyDescent="0.2">
      <c r="A31">
        <v>30</v>
      </c>
      <c r="B31" t="s">
        <v>674</v>
      </c>
      <c r="C31" t="s">
        <v>114</v>
      </c>
      <c r="D31">
        <v>33</v>
      </c>
      <c r="E31">
        <v>0.47589999999999999</v>
      </c>
      <c r="F31">
        <f>IFERROR(VLOOKUP($D31,POPSCOMP!$D$2:$H$91,5,FALSE),0)</f>
        <v>35.19</v>
      </c>
      <c r="G31" t="str" cm="1">
        <f t="array" ref="G31">_xlfn.IFS($F31&gt;=15,"Interface",$E31&lt;=0.15,"Core",$E31&gt;0.15,"Surface")</f>
        <v>Interface</v>
      </c>
    </row>
    <row r="32" spans="1:7" x14ac:dyDescent="0.2">
      <c r="A32">
        <v>31</v>
      </c>
      <c r="B32" t="s">
        <v>671</v>
      </c>
      <c r="C32" t="s">
        <v>114</v>
      </c>
      <c r="D32">
        <v>34</v>
      </c>
      <c r="E32">
        <v>0.77100000000000002</v>
      </c>
      <c r="F32">
        <f>IFERROR(VLOOKUP($D32,POPSCOMP!$D$2:$H$91,5,FALSE),0)</f>
        <v>50.21</v>
      </c>
      <c r="G32" t="str" cm="1">
        <f t="array" ref="G32">_xlfn.IFS($F32&gt;=15,"Interface",$E32&lt;=0.15,"Core",$E32&gt;0.15,"Surface")</f>
        <v>Interface</v>
      </c>
    </row>
    <row r="33" spans="1:7" x14ac:dyDescent="0.2">
      <c r="A33">
        <v>32</v>
      </c>
      <c r="B33" t="s">
        <v>682</v>
      </c>
      <c r="C33" t="s">
        <v>114</v>
      </c>
      <c r="D33">
        <v>35</v>
      </c>
      <c r="E33">
        <v>0.74490000000000001</v>
      </c>
      <c r="F33">
        <f>IFERROR(VLOOKUP($D33,POPSCOMP!$D$2:$H$91,5,FALSE),0)</f>
        <v>1.67</v>
      </c>
      <c r="G33" t="str" cm="1">
        <f t="array" ref="G33">_xlfn.IFS($F33&gt;=15,"Interface",$E33&lt;=0.15,"Core",$E33&gt;0.15,"Surface")</f>
        <v>Surface</v>
      </c>
    </row>
    <row r="34" spans="1:7" x14ac:dyDescent="0.2">
      <c r="A34">
        <v>33</v>
      </c>
      <c r="B34" t="s">
        <v>701</v>
      </c>
      <c r="C34" t="s">
        <v>114</v>
      </c>
      <c r="D34">
        <v>36</v>
      </c>
      <c r="E34">
        <v>0.83550000000000002</v>
      </c>
      <c r="F34">
        <f>IFERROR(VLOOKUP($D34,POPSCOMP!$D$2:$H$91,5,FALSE),0)</f>
        <v>8.7799999999999994</v>
      </c>
      <c r="G34" t="str" cm="1">
        <f t="array" ref="G34">_xlfn.IFS($F34&gt;=15,"Interface",$E34&lt;=0.15,"Core",$E34&gt;0.15,"Surface")</f>
        <v>Surface</v>
      </c>
    </row>
    <row r="35" spans="1:7" x14ac:dyDescent="0.2">
      <c r="A35">
        <v>34</v>
      </c>
      <c r="B35" t="s">
        <v>703</v>
      </c>
      <c r="C35" t="s">
        <v>114</v>
      </c>
      <c r="D35">
        <v>37</v>
      </c>
      <c r="E35">
        <v>0.37690000000000001</v>
      </c>
      <c r="F35">
        <f>IFERROR(VLOOKUP($D35,POPSCOMP!$D$2:$H$91,5,FALSE),0)</f>
        <v>5.75</v>
      </c>
      <c r="G35" t="str" cm="1">
        <f t="array" ref="G35">_xlfn.IFS($F35&gt;=15,"Interface",$E35&lt;=0.15,"Core",$E35&gt;0.15,"Surface")</f>
        <v>Surface</v>
      </c>
    </row>
    <row r="36" spans="1:7" x14ac:dyDescent="0.2">
      <c r="A36">
        <v>35</v>
      </c>
      <c r="B36" t="s">
        <v>682</v>
      </c>
      <c r="C36" t="s">
        <v>114</v>
      </c>
      <c r="D36">
        <v>38</v>
      </c>
      <c r="E36">
        <v>0.82630000000000003</v>
      </c>
      <c r="F36">
        <f>IFERROR(VLOOKUP($D36,POPSCOMP!$D$2:$H$91,5,FALSE),0)</f>
        <v>0</v>
      </c>
      <c r="G36" t="str" cm="1">
        <f t="array" ref="G36">_xlfn.IFS($F36&gt;=15,"Interface",$E36&lt;=0.15,"Core",$E36&gt;0.15,"Surface")</f>
        <v>Surface</v>
      </c>
    </row>
    <row r="37" spans="1:7" x14ac:dyDescent="0.2">
      <c r="A37">
        <v>36</v>
      </c>
      <c r="B37" t="s">
        <v>671</v>
      </c>
      <c r="C37" t="s">
        <v>114</v>
      </c>
      <c r="D37">
        <v>39</v>
      </c>
      <c r="E37">
        <v>0.29959999999999998</v>
      </c>
      <c r="F37">
        <f>IFERROR(VLOOKUP($D37,POPSCOMP!$D$2:$H$91,5,FALSE),0)</f>
        <v>0</v>
      </c>
      <c r="G37" t="str" cm="1">
        <f t="array" ref="G37">_xlfn.IFS($F37&gt;=15,"Interface",$E37&lt;=0.15,"Core",$E37&gt;0.15,"Surface")</f>
        <v>Surface</v>
      </c>
    </row>
    <row r="38" spans="1:7" x14ac:dyDescent="0.2">
      <c r="A38">
        <v>37</v>
      </c>
      <c r="B38" t="s">
        <v>717</v>
      </c>
      <c r="C38" t="s">
        <v>114</v>
      </c>
      <c r="D38">
        <v>40</v>
      </c>
      <c r="E38">
        <v>0.17369999999999999</v>
      </c>
      <c r="F38">
        <f>IFERROR(VLOOKUP($D38,POPSCOMP!$D$2:$H$91,5,FALSE),0)</f>
        <v>0</v>
      </c>
      <c r="G38" t="str" cm="1">
        <f t="array" ref="G38">_xlfn.IFS($F38&gt;=15,"Interface",$E38&lt;=0.15,"Core",$E38&gt;0.15,"Surface")</f>
        <v>Surface</v>
      </c>
    </row>
    <row r="39" spans="1:7" x14ac:dyDescent="0.2">
      <c r="A39">
        <v>38</v>
      </c>
      <c r="B39" t="s">
        <v>717</v>
      </c>
      <c r="C39" t="s">
        <v>114</v>
      </c>
      <c r="D39">
        <v>41</v>
      </c>
      <c r="E39">
        <v>0.37890000000000001</v>
      </c>
      <c r="F39">
        <f>IFERROR(VLOOKUP($D39,POPSCOMP!$D$2:$H$91,5,FALSE),0)</f>
        <v>0</v>
      </c>
      <c r="G39" t="str" cm="1">
        <f t="array" ref="G39">_xlfn.IFS($F39&gt;=15,"Interface",$E39&lt;=0.15,"Core",$E39&gt;0.15,"Surface")</f>
        <v>Surface</v>
      </c>
    </row>
    <row r="40" spans="1:7" x14ac:dyDescent="0.2">
      <c r="A40">
        <v>39</v>
      </c>
      <c r="B40" t="s">
        <v>703</v>
      </c>
      <c r="C40" t="s">
        <v>114</v>
      </c>
      <c r="D40">
        <v>42</v>
      </c>
      <c r="E40">
        <v>0.1255</v>
      </c>
      <c r="F40">
        <f>IFERROR(VLOOKUP($D40,POPSCOMP!$D$2:$H$91,5,FALSE),0)</f>
        <v>0</v>
      </c>
      <c r="G40" t="str" cm="1">
        <f t="array" ref="G40">_xlfn.IFS($F40&gt;=15,"Interface",$E40&lt;=0.15,"Core",$E40&gt;0.15,"Surface")</f>
        <v>Core</v>
      </c>
    </row>
    <row r="41" spans="1:7" x14ac:dyDescent="0.2">
      <c r="A41">
        <v>40</v>
      </c>
      <c r="B41" t="s">
        <v>745</v>
      </c>
      <c r="C41" t="s">
        <v>114</v>
      </c>
      <c r="D41">
        <v>43</v>
      </c>
      <c r="E41">
        <v>0.19750000000000001</v>
      </c>
      <c r="F41">
        <f>IFERROR(VLOOKUP($D41,POPSCOMP!$D$2:$H$91,5,FALSE),0)</f>
        <v>0</v>
      </c>
      <c r="G41" t="str" cm="1">
        <f t="array" ref="G41">_xlfn.IFS($F41&gt;=15,"Interface",$E41&lt;=0.15,"Core",$E41&gt;0.15,"Surface")</f>
        <v>Surface</v>
      </c>
    </row>
    <row r="42" spans="1:7" x14ac:dyDescent="0.2">
      <c r="A42">
        <v>41</v>
      </c>
      <c r="B42" t="s">
        <v>701</v>
      </c>
      <c r="C42" t="s">
        <v>114</v>
      </c>
      <c r="D42">
        <v>44</v>
      </c>
      <c r="E42">
        <v>0.1739</v>
      </c>
      <c r="F42">
        <f>IFERROR(VLOOKUP($D42,POPSCOMP!$D$2:$H$91,5,FALSE),0)</f>
        <v>9.58</v>
      </c>
      <c r="G42" t="str" cm="1">
        <f t="array" ref="G42">_xlfn.IFS($F42&gt;=15,"Interface",$E42&lt;=0.15,"Core",$E42&gt;0.15,"Surface")</f>
        <v>Surface</v>
      </c>
    </row>
    <row r="43" spans="1:7" x14ac:dyDescent="0.2">
      <c r="A43">
        <v>42</v>
      </c>
      <c r="B43" t="s">
        <v>701</v>
      </c>
      <c r="C43" t="s">
        <v>114</v>
      </c>
      <c r="D43">
        <v>45</v>
      </c>
      <c r="E43">
        <v>0.29289999999999999</v>
      </c>
      <c r="F43">
        <f>IFERROR(VLOOKUP($D43,POPSCOMP!$D$2:$H$91,5,FALSE),0)</f>
        <v>3.23</v>
      </c>
      <c r="G43" t="str" cm="1">
        <f t="array" ref="G43">_xlfn.IFS($F43&gt;=15,"Interface",$E43&lt;=0.15,"Core",$E43&gt;0.15,"Surface")</f>
        <v>Surface</v>
      </c>
    </row>
    <row r="44" spans="1:7" x14ac:dyDescent="0.2">
      <c r="A44">
        <v>43</v>
      </c>
      <c r="B44" t="s">
        <v>707</v>
      </c>
      <c r="C44" t="s">
        <v>114</v>
      </c>
      <c r="D44">
        <v>46</v>
      </c>
      <c r="E44">
        <v>0.5857</v>
      </c>
      <c r="F44">
        <f>IFERROR(VLOOKUP($D44,POPSCOMP!$D$2:$H$91,5,FALSE),0)</f>
        <v>46</v>
      </c>
      <c r="G44" t="str" cm="1">
        <f t="array" ref="G44">_xlfn.IFS($F44&gt;=15,"Interface",$E44&lt;=0.15,"Core",$E44&gt;0.15,"Surface")</f>
        <v>Interface</v>
      </c>
    </row>
    <row r="45" spans="1:7" x14ac:dyDescent="0.2">
      <c r="A45">
        <v>44</v>
      </c>
      <c r="B45" t="s">
        <v>692</v>
      </c>
      <c r="C45" t="s">
        <v>114</v>
      </c>
      <c r="D45">
        <v>47</v>
      </c>
      <c r="E45">
        <v>0.1585</v>
      </c>
      <c r="F45">
        <f>IFERROR(VLOOKUP($D45,POPSCOMP!$D$2:$H$91,5,FALSE),0)</f>
        <v>0</v>
      </c>
      <c r="G45" t="str" cm="1">
        <f t="array" ref="G45">_xlfn.IFS($F45&gt;=15,"Interface",$E45&lt;=0.15,"Core",$E45&gt;0.15,"Surface")</f>
        <v>Surface</v>
      </c>
    </row>
    <row r="46" spans="1:7" x14ac:dyDescent="0.2">
      <c r="A46">
        <v>45</v>
      </c>
      <c r="B46" t="s">
        <v>680</v>
      </c>
      <c r="C46" t="s">
        <v>114</v>
      </c>
      <c r="D46">
        <v>48</v>
      </c>
      <c r="E46">
        <v>0.52110000000000001</v>
      </c>
      <c r="F46">
        <f>IFERROR(VLOOKUP($D46,POPSCOMP!$D$2:$H$91,5,FALSE),0)</f>
        <v>5.57</v>
      </c>
      <c r="G46" t="str" cm="1">
        <f t="array" ref="G46">_xlfn.IFS($F46&gt;=15,"Interface",$E46&lt;=0.15,"Core",$E46&gt;0.15,"Surface")</f>
        <v>Surface</v>
      </c>
    </row>
    <row r="47" spans="1:7" x14ac:dyDescent="0.2">
      <c r="A47">
        <v>46</v>
      </c>
      <c r="B47" t="s">
        <v>724</v>
      </c>
      <c r="C47" t="s">
        <v>114</v>
      </c>
      <c r="D47">
        <v>49</v>
      </c>
      <c r="E47">
        <v>0.58799999999999997</v>
      </c>
      <c r="F47">
        <f>IFERROR(VLOOKUP($D47,POPSCOMP!$D$2:$H$91,5,FALSE),0)</f>
        <v>0</v>
      </c>
      <c r="G47" t="str" cm="1">
        <f t="array" ref="G47">_xlfn.IFS($F47&gt;=15,"Interface",$E47&lt;=0.15,"Core",$E47&gt;0.15,"Surface")</f>
        <v>Surface</v>
      </c>
    </row>
    <row r="48" spans="1:7" x14ac:dyDescent="0.2">
      <c r="A48">
        <v>47</v>
      </c>
      <c r="B48" t="s">
        <v>676</v>
      </c>
      <c r="C48" t="s">
        <v>114</v>
      </c>
      <c r="D48">
        <v>50</v>
      </c>
      <c r="E48">
        <v>0.26640000000000003</v>
      </c>
      <c r="F48">
        <f>IFERROR(VLOOKUP($D48,POPSCOMP!$D$2:$H$91,5,FALSE),0)</f>
        <v>0</v>
      </c>
      <c r="G48" t="str" cm="1">
        <f t="array" ref="G48">_xlfn.IFS($F48&gt;=15,"Interface",$E48&lt;=0.15,"Core",$E48&gt;0.15,"Surface")</f>
        <v>Surface</v>
      </c>
    </row>
    <row r="49" spans="1:7" x14ac:dyDescent="0.2">
      <c r="A49">
        <v>48</v>
      </c>
      <c r="B49" t="s">
        <v>714</v>
      </c>
      <c r="C49" t="s">
        <v>114</v>
      </c>
      <c r="D49">
        <v>51</v>
      </c>
      <c r="E49">
        <v>0.96430000000000005</v>
      </c>
      <c r="F49">
        <f>IFERROR(VLOOKUP($D49,POPSCOMP!$D$2:$H$91,5,FALSE),0)</f>
        <v>0</v>
      </c>
      <c r="G49" t="str" cm="1">
        <f t="array" ref="G49">_xlfn.IFS($F49&gt;=15,"Interface",$E49&lt;=0.15,"Core",$E49&gt;0.15,"Surface")</f>
        <v>Surface</v>
      </c>
    </row>
    <row r="50" spans="1:7" x14ac:dyDescent="0.2">
      <c r="A50">
        <v>49</v>
      </c>
      <c r="B50" t="s">
        <v>674</v>
      </c>
      <c r="C50" t="s">
        <v>114</v>
      </c>
      <c r="D50">
        <v>52</v>
      </c>
      <c r="E50">
        <v>0.65610000000000002</v>
      </c>
      <c r="F50">
        <f>IFERROR(VLOOKUP($D50,POPSCOMP!$D$2:$H$91,5,FALSE),0)</f>
        <v>2.25</v>
      </c>
      <c r="G50" t="str" cm="1">
        <f t="array" ref="G50">_xlfn.IFS($F50&gt;=15,"Interface",$E50&lt;=0.15,"Core",$E50&gt;0.15,"Surface")</f>
        <v>Surface</v>
      </c>
    </row>
    <row r="51" spans="1:7" x14ac:dyDescent="0.2">
      <c r="A51">
        <v>50</v>
      </c>
      <c r="B51" t="s">
        <v>745</v>
      </c>
      <c r="C51" t="s">
        <v>114</v>
      </c>
      <c r="D51">
        <v>53</v>
      </c>
      <c r="E51">
        <v>0.6421</v>
      </c>
      <c r="F51">
        <f>IFERROR(VLOOKUP($D51,POPSCOMP!$D$2:$H$91,5,FALSE),0)</f>
        <v>0</v>
      </c>
      <c r="G51" t="str" cm="1">
        <f t="array" ref="G51">_xlfn.IFS($F51&gt;=15,"Interface",$E51&lt;=0.15,"Core",$E51&gt;0.15,"Surface")</f>
        <v>Surface</v>
      </c>
    </row>
    <row r="52" spans="1:7" x14ac:dyDescent="0.2">
      <c r="A52">
        <v>51</v>
      </c>
      <c r="B52" t="s">
        <v>676</v>
      </c>
      <c r="C52" t="s">
        <v>114</v>
      </c>
      <c r="D52">
        <v>54</v>
      </c>
      <c r="E52">
        <v>0.45240000000000002</v>
      </c>
      <c r="F52">
        <f>IFERROR(VLOOKUP($D52,POPSCOMP!$D$2:$H$91,5,FALSE),0)</f>
        <v>0</v>
      </c>
      <c r="G52" t="str" cm="1">
        <f t="array" ref="G52">_xlfn.IFS($F52&gt;=15,"Interface",$E52&lt;=0.15,"Core",$E52&gt;0.15,"Surface")</f>
        <v>Surface</v>
      </c>
    </row>
    <row r="53" spans="1:7" x14ac:dyDescent="0.2">
      <c r="A53">
        <v>52</v>
      </c>
      <c r="B53" t="s">
        <v>745</v>
      </c>
      <c r="C53" t="s">
        <v>114</v>
      </c>
      <c r="D53">
        <v>55</v>
      </c>
      <c r="E53">
        <v>0.35460000000000003</v>
      </c>
      <c r="F53">
        <f>IFERROR(VLOOKUP($D53,POPSCOMP!$D$2:$H$91,5,FALSE),0)</f>
        <v>0</v>
      </c>
      <c r="G53" t="str" cm="1">
        <f t="array" ref="G53">_xlfn.IFS($F53&gt;=15,"Interface",$E53&lt;=0.15,"Core",$E53&gt;0.15,"Surface")</f>
        <v>Surface</v>
      </c>
    </row>
    <row r="54" spans="1:7" x14ac:dyDescent="0.2">
      <c r="A54">
        <v>53</v>
      </c>
      <c r="B54" t="s">
        <v>707</v>
      </c>
      <c r="C54" t="s">
        <v>114</v>
      </c>
      <c r="D54">
        <v>56</v>
      </c>
      <c r="E54">
        <v>0.1205</v>
      </c>
      <c r="F54">
        <f>IFERROR(VLOOKUP($D54,POPSCOMP!$D$2:$H$91,5,FALSE),0)</f>
        <v>0</v>
      </c>
      <c r="G54" t="str" cm="1">
        <f t="array" ref="G54">_xlfn.IFS($F54&gt;=15,"Interface",$E54&lt;=0.15,"Core",$E54&gt;0.15,"Surface")</f>
        <v>Core</v>
      </c>
    </row>
    <row r="55" spans="1:7" x14ac:dyDescent="0.2">
      <c r="A55">
        <v>54</v>
      </c>
      <c r="B55" t="s">
        <v>701</v>
      </c>
      <c r="C55" t="s">
        <v>114</v>
      </c>
      <c r="D55">
        <v>57</v>
      </c>
      <c r="E55">
        <v>9.01E-2</v>
      </c>
      <c r="F55">
        <f>IFERROR(VLOOKUP($D55,POPSCOMP!$D$2:$H$91,5,FALSE),0)</f>
        <v>1.98</v>
      </c>
      <c r="G55" t="str" cm="1">
        <f t="array" ref="G55">_xlfn.IFS($F55&gt;=15,"Interface",$E55&lt;=0.15,"Core",$E55&gt;0.15,"Surface")</f>
        <v>Core</v>
      </c>
    </row>
    <row r="56" spans="1:7" x14ac:dyDescent="0.2">
      <c r="A56">
        <v>55</v>
      </c>
      <c r="B56" t="s">
        <v>703</v>
      </c>
      <c r="C56" t="s">
        <v>114</v>
      </c>
      <c r="D56">
        <v>58</v>
      </c>
      <c r="E56">
        <v>0.1159</v>
      </c>
      <c r="F56">
        <f>IFERROR(VLOOKUP($D56,POPSCOMP!$D$2:$H$91,5,FALSE),0)</f>
        <v>0</v>
      </c>
      <c r="G56" t="str" cm="1">
        <f t="array" ref="G56">_xlfn.IFS($F56&gt;=15,"Interface",$E56&lt;=0.15,"Core",$E56&gt;0.15,"Surface")</f>
        <v>Core</v>
      </c>
    </row>
    <row r="57" spans="1:7" x14ac:dyDescent="0.2">
      <c r="A57">
        <v>56</v>
      </c>
      <c r="B57" t="s">
        <v>676</v>
      </c>
      <c r="C57" t="s">
        <v>114</v>
      </c>
      <c r="D57">
        <v>59</v>
      </c>
      <c r="E57">
        <v>0.1638</v>
      </c>
      <c r="F57">
        <f>IFERROR(VLOOKUP($D57,POPSCOMP!$D$2:$H$91,5,FALSE),0)</f>
        <v>0</v>
      </c>
      <c r="G57" t="str" cm="1">
        <f t="array" ref="G57">_xlfn.IFS($F57&gt;=15,"Interface",$E57&lt;=0.15,"Core",$E57&gt;0.15,"Surface")</f>
        <v>Surface</v>
      </c>
    </row>
    <row r="58" spans="1:7" x14ac:dyDescent="0.2">
      <c r="A58">
        <v>57</v>
      </c>
      <c r="B58" t="s">
        <v>671</v>
      </c>
      <c r="C58" t="s">
        <v>114</v>
      </c>
      <c r="D58">
        <v>60</v>
      </c>
      <c r="E58">
        <v>0.13739999999999999</v>
      </c>
      <c r="F58">
        <f>IFERROR(VLOOKUP($D58,POPSCOMP!$D$2:$H$91,5,FALSE),0)</f>
        <v>0</v>
      </c>
      <c r="G58" t="str" cm="1">
        <f t="array" ref="G58">_xlfn.IFS($F58&gt;=15,"Interface",$E58&lt;=0.15,"Core",$E58&gt;0.15,"Surface")</f>
        <v>Core</v>
      </c>
    </row>
    <row r="59" spans="1:7" x14ac:dyDescent="0.2">
      <c r="A59">
        <v>58</v>
      </c>
      <c r="B59" t="s">
        <v>701</v>
      </c>
      <c r="C59" t="s">
        <v>114</v>
      </c>
      <c r="D59">
        <v>61</v>
      </c>
      <c r="E59">
        <v>0.1356</v>
      </c>
      <c r="F59">
        <f>IFERROR(VLOOKUP($D59,POPSCOMP!$D$2:$H$91,5,FALSE),0)</f>
        <v>0</v>
      </c>
      <c r="G59" t="str" cm="1">
        <f t="array" ref="G59">_xlfn.IFS($F59&gt;=15,"Interface",$E59&lt;=0.15,"Core",$E59&gt;0.15,"Surface")</f>
        <v>Core</v>
      </c>
    </row>
    <row r="60" spans="1:7" x14ac:dyDescent="0.2">
      <c r="A60">
        <v>59</v>
      </c>
      <c r="B60" t="s">
        <v>720</v>
      </c>
      <c r="C60" t="s">
        <v>114</v>
      </c>
      <c r="D60">
        <v>62</v>
      </c>
      <c r="E60">
        <v>0.39839999999999998</v>
      </c>
      <c r="F60">
        <f>IFERROR(VLOOKUP($D60,POPSCOMP!$D$2:$H$91,5,FALSE),0)</f>
        <v>0</v>
      </c>
      <c r="G60" t="str" cm="1">
        <f t="array" ref="G60">_xlfn.IFS($F60&gt;=15,"Interface",$E60&lt;=0.15,"Core",$E60&gt;0.15,"Surface")</f>
        <v>Surface</v>
      </c>
    </row>
    <row r="61" spans="1:7" x14ac:dyDescent="0.2">
      <c r="A61">
        <v>60</v>
      </c>
      <c r="B61" t="s">
        <v>671</v>
      </c>
      <c r="C61" t="s">
        <v>114</v>
      </c>
      <c r="D61">
        <v>63</v>
      </c>
      <c r="E61">
        <v>0.47610000000000002</v>
      </c>
      <c r="F61">
        <f>IFERROR(VLOOKUP($D61,POPSCOMP!$D$2:$H$91,5,FALSE),0)</f>
        <v>0</v>
      </c>
      <c r="G61" t="str" cm="1">
        <f t="array" ref="G61">_xlfn.IFS($F61&gt;=15,"Interface",$E61&lt;=0.15,"Core",$E61&gt;0.15,"Surface")</f>
        <v>Surface</v>
      </c>
    </row>
    <row r="62" spans="1:7" x14ac:dyDescent="0.2">
      <c r="A62">
        <v>61</v>
      </c>
      <c r="B62" t="s">
        <v>671</v>
      </c>
      <c r="C62" t="s">
        <v>114</v>
      </c>
      <c r="D62">
        <v>64</v>
      </c>
      <c r="E62">
        <v>0.14899999999999999</v>
      </c>
      <c r="F62">
        <f>IFERROR(VLOOKUP($D62,POPSCOMP!$D$2:$H$91,5,FALSE),0)</f>
        <v>0</v>
      </c>
      <c r="G62" t="str" cm="1">
        <f t="array" ref="G62">_xlfn.IFS($F62&gt;=15,"Interface",$E62&lt;=0.15,"Core",$E62&gt;0.15,"Surface")</f>
        <v>Core</v>
      </c>
    </row>
    <row r="63" spans="1:7" x14ac:dyDescent="0.2">
      <c r="A63">
        <v>62</v>
      </c>
      <c r="B63" t="s">
        <v>745</v>
      </c>
      <c r="C63" t="s">
        <v>114</v>
      </c>
      <c r="D63">
        <v>65</v>
      </c>
      <c r="E63">
        <v>0.28420000000000001</v>
      </c>
      <c r="F63">
        <f>IFERROR(VLOOKUP($D63,POPSCOMP!$D$2:$H$91,5,FALSE),0)</f>
        <v>0</v>
      </c>
      <c r="G63" t="str" cm="1">
        <f t="array" ref="G63">_xlfn.IFS($F63&gt;=15,"Interface",$E63&lt;=0.15,"Core",$E63&gt;0.15,"Surface")</f>
        <v>Surface</v>
      </c>
    </row>
    <row r="64" spans="1:7" x14ac:dyDescent="0.2">
      <c r="A64">
        <v>63</v>
      </c>
      <c r="B64" t="s">
        <v>720</v>
      </c>
      <c r="C64" t="s">
        <v>114</v>
      </c>
      <c r="D64">
        <v>66</v>
      </c>
      <c r="E64">
        <v>0.221</v>
      </c>
      <c r="F64">
        <f>IFERROR(VLOOKUP($D64,POPSCOMP!$D$2:$H$91,5,FALSE),0)</f>
        <v>0</v>
      </c>
      <c r="G64" t="str" cm="1">
        <f t="array" ref="G64">_xlfn.IFS($F64&gt;=15,"Interface",$E64&lt;=0.15,"Core",$E64&gt;0.15,"Surface")</f>
        <v>Surface</v>
      </c>
    </row>
    <row r="65" spans="1:7" x14ac:dyDescent="0.2">
      <c r="A65">
        <v>64</v>
      </c>
      <c r="B65" t="s">
        <v>730</v>
      </c>
      <c r="C65" t="s">
        <v>114</v>
      </c>
      <c r="D65">
        <v>67</v>
      </c>
      <c r="E65">
        <v>8.4500000000000006E-2</v>
      </c>
      <c r="F65">
        <f>IFERROR(VLOOKUP($D65,POPSCOMP!$D$2:$H$91,5,FALSE),0)</f>
        <v>0</v>
      </c>
      <c r="G65" t="str" cm="1">
        <f t="array" ref="G65">_xlfn.IFS($F65&gt;=15,"Interface",$E65&lt;=0.15,"Core",$E65&gt;0.15,"Surface")</f>
        <v>Core</v>
      </c>
    </row>
    <row r="66" spans="1:7" x14ac:dyDescent="0.2">
      <c r="A66">
        <v>65</v>
      </c>
      <c r="B66" t="s">
        <v>676</v>
      </c>
      <c r="C66" t="s">
        <v>114</v>
      </c>
      <c r="D66">
        <v>68</v>
      </c>
      <c r="E66">
        <v>0.21970000000000001</v>
      </c>
      <c r="F66">
        <f>IFERROR(VLOOKUP($D66,POPSCOMP!$D$2:$H$91,5,FALSE),0)</f>
        <v>0</v>
      </c>
      <c r="G66" t="str" cm="1">
        <f t="array" ref="G66">_xlfn.IFS($F66&gt;=15,"Interface",$E66&lt;=0.15,"Core",$E66&gt;0.15,"Surface")</f>
        <v>Surface</v>
      </c>
    </row>
    <row r="67" spans="1:7" x14ac:dyDescent="0.2">
      <c r="A67">
        <v>66</v>
      </c>
      <c r="B67" t="s">
        <v>745</v>
      </c>
      <c r="C67" t="s">
        <v>114</v>
      </c>
      <c r="D67">
        <v>69</v>
      </c>
      <c r="E67">
        <v>0.1028</v>
      </c>
      <c r="F67">
        <f>IFERROR(VLOOKUP($D67,POPSCOMP!$D$2:$H$91,5,FALSE),0)</f>
        <v>0</v>
      </c>
      <c r="G67" t="str" cm="1">
        <f t="array" ref="G67">_xlfn.IFS($F67&gt;=15,"Interface",$E67&lt;=0.15,"Core",$E67&gt;0.15,"Surface")</f>
        <v>Core</v>
      </c>
    </row>
    <row r="68" spans="1:7" x14ac:dyDescent="0.2">
      <c r="A68">
        <v>67</v>
      </c>
      <c r="B68" t="s">
        <v>730</v>
      </c>
      <c r="C68" t="s">
        <v>114</v>
      </c>
      <c r="D68">
        <v>70</v>
      </c>
      <c r="E68">
        <v>0.12889999999999999</v>
      </c>
      <c r="F68">
        <f>IFERROR(VLOOKUP($D68,POPSCOMP!$D$2:$H$91,5,FALSE),0)</f>
        <v>0</v>
      </c>
      <c r="G68" t="str" cm="1">
        <f t="array" ref="G68">_xlfn.IFS($F68&gt;=15,"Interface",$E68&lt;=0.15,"Core",$E68&gt;0.15,"Surface")</f>
        <v>Core</v>
      </c>
    </row>
    <row r="69" spans="1:7" x14ac:dyDescent="0.2">
      <c r="A69">
        <v>68</v>
      </c>
      <c r="B69" t="s">
        <v>671</v>
      </c>
      <c r="C69" t="s">
        <v>114</v>
      </c>
      <c r="D69">
        <v>71</v>
      </c>
      <c r="E69">
        <v>0.27729999999999999</v>
      </c>
      <c r="F69">
        <f>IFERROR(VLOOKUP($D69,POPSCOMP!$D$2:$H$91,5,FALSE),0)</f>
        <v>0</v>
      </c>
      <c r="G69" t="str" cm="1">
        <f t="array" ref="G69">_xlfn.IFS($F69&gt;=15,"Interface",$E69&lt;=0.15,"Core",$E69&gt;0.15,"Surface")</f>
        <v>Surface</v>
      </c>
    </row>
    <row r="70" spans="1:7" x14ac:dyDescent="0.2">
      <c r="A70">
        <v>69</v>
      </c>
      <c r="B70" t="s">
        <v>701</v>
      </c>
      <c r="C70" t="s">
        <v>114</v>
      </c>
      <c r="D70">
        <v>72</v>
      </c>
      <c r="E70">
        <v>1.0719000000000001</v>
      </c>
      <c r="F70">
        <f>IFERROR(VLOOKUP($D70,POPSCOMP!$D$2:$H$91,5,FALSE),0)</f>
        <v>0</v>
      </c>
      <c r="G70" t="str" cm="1">
        <f t="array" ref="G70">_xlfn.IFS($F70&gt;=15,"Interface",$E70&lt;=0.15,"Core",$E70&gt;0.15,"Surface")</f>
        <v>Surface</v>
      </c>
    </row>
    <row r="71" spans="1:7" x14ac:dyDescent="0.2">
      <c r="A71">
        <v>70</v>
      </c>
      <c r="B71" t="s">
        <v>671</v>
      </c>
      <c r="C71" t="s">
        <v>114</v>
      </c>
      <c r="D71">
        <v>73</v>
      </c>
      <c r="E71">
        <v>0.37390000000000001</v>
      </c>
      <c r="F71">
        <f>IFERROR(VLOOKUP($D71,POPSCOMP!$D$2:$H$91,5,FALSE),0)</f>
        <v>0</v>
      </c>
      <c r="G71" t="str" cm="1">
        <f t="array" ref="G71">_xlfn.IFS($F71&gt;=15,"Interface",$E71&lt;=0.15,"Core",$E71&gt;0.15,"Surface")</f>
        <v>Surface</v>
      </c>
    </row>
    <row r="72" spans="1:7" x14ac:dyDescent="0.2">
      <c r="A72">
        <v>71</v>
      </c>
      <c r="B72" t="s">
        <v>720</v>
      </c>
      <c r="C72" t="s">
        <v>114</v>
      </c>
      <c r="D72">
        <v>74</v>
      </c>
      <c r="E72">
        <v>0.83550000000000002</v>
      </c>
      <c r="F72">
        <f>IFERROR(VLOOKUP($D72,POPSCOMP!$D$2:$H$91,5,FALSE),0)</f>
        <v>0</v>
      </c>
      <c r="G72" t="str" cm="1">
        <f t="array" ref="G72">_xlfn.IFS($F72&gt;=15,"Interface",$E72&lt;=0.15,"Core",$E72&gt;0.15,"Surface")</f>
        <v>Surface</v>
      </c>
    </row>
    <row r="73" spans="1:7" x14ac:dyDescent="0.2">
      <c r="A73">
        <v>72</v>
      </c>
      <c r="B73" t="s">
        <v>717</v>
      </c>
      <c r="C73" t="s">
        <v>114</v>
      </c>
      <c r="D73">
        <v>75</v>
      </c>
      <c r="E73">
        <v>0.70369999999999999</v>
      </c>
      <c r="F73">
        <f>IFERROR(VLOOKUP($D73,POPSCOMP!$D$2:$H$91,5,FALSE),0)</f>
        <v>0</v>
      </c>
      <c r="G73" t="str" cm="1">
        <f t="array" ref="G73">_xlfn.IFS($F73&gt;=15,"Interface",$E73&lt;=0.15,"Core",$E73&gt;0.15,"Surface")</f>
        <v>Surface</v>
      </c>
    </row>
    <row r="74" spans="1:7" x14ac:dyDescent="0.2">
      <c r="A74">
        <v>73</v>
      </c>
      <c r="B74" t="s">
        <v>707</v>
      </c>
      <c r="C74" t="s">
        <v>114</v>
      </c>
      <c r="D74">
        <v>76</v>
      </c>
      <c r="E74">
        <v>0.15479999999999999</v>
      </c>
      <c r="F74">
        <f>IFERROR(VLOOKUP($D74,POPSCOMP!$D$2:$H$91,5,FALSE),0)</f>
        <v>0</v>
      </c>
      <c r="G74" t="str" cm="1">
        <f t="array" ref="G74">_xlfn.IFS($F74&gt;=15,"Interface",$E74&lt;=0.15,"Core",$E74&gt;0.15,"Surface")</f>
        <v>Surface</v>
      </c>
    </row>
    <row r="75" spans="1:7" x14ac:dyDescent="0.2">
      <c r="A75">
        <v>74</v>
      </c>
      <c r="B75" t="s">
        <v>760</v>
      </c>
      <c r="C75" t="s">
        <v>114</v>
      </c>
      <c r="D75">
        <v>77</v>
      </c>
      <c r="E75">
        <v>0.63890000000000002</v>
      </c>
      <c r="F75">
        <f>IFERROR(VLOOKUP($D75,POPSCOMP!$D$2:$H$91,5,FALSE),0)</f>
        <v>0</v>
      </c>
      <c r="G75" t="str" cm="1">
        <f t="array" ref="G75">_xlfn.IFS($F75&gt;=15,"Interface",$E75&lt;=0.15,"Core",$E75&gt;0.15,"Surface")</f>
        <v>Surface</v>
      </c>
    </row>
    <row r="76" spans="1:7" x14ac:dyDescent="0.2">
      <c r="A76">
        <v>75</v>
      </c>
      <c r="B76" t="s">
        <v>676</v>
      </c>
      <c r="C76" t="s">
        <v>114</v>
      </c>
      <c r="D76">
        <v>78</v>
      </c>
      <c r="E76">
        <v>0.2492</v>
      </c>
      <c r="F76">
        <f>IFERROR(VLOOKUP($D76,POPSCOMP!$D$2:$H$91,5,FALSE),0)</f>
        <v>0</v>
      </c>
      <c r="G76" t="str" cm="1">
        <f t="array" ref="G76">_xlfn.IFS($F76&gt;=15,"Interface",$E76&lt;=0.15,"Core",$E76&gt;0.15,"Surface")</f>
        <v>Surface</v>
      </c>
    </row>
    <row r="77" spans="1:7" x14ac:dyDescent="0.2">
      <c r="A77">
        <v>76</v>
      </c>
      <c r="B77" t="s">
        <v>760</v>
      </c>
      <c r="C77" t="s">
        <v>114</v>
      </c>
      <c r="D77">
        <v>79</v>
      </c>
      <c r="E77">
        <v>0.38269999999999998</v>
      </c>
      <c r="F77">
        <f>IFERROR(VLOOKUP($D77,POPSCOMP!$D$2:$H$91,5,FALSE),0)</f>
        <v>0</v>
      </c>
      <c r="G77" t="str" cm="1">
        <f t="array" ref="G77">_xlfn.IFS($F77&gt;=15,"Interface",$E77&lt;=0.15,"Core",$E77&gt;0.15,"Surface")</f>
        <v>Surface</v>
      </c>
    </row>
    <row r="78" spans="1:7" x14ac:dyDescent="0.2">
      <c r="A78">
        <v>77</v>
      </c>
      <c r="B78" t="s">
        <v>676</v>
      </c>
      <c r="C78" t="s">
        <v>114</v>
      </c>
      <c r="D78">
        <v>80</v>
      </c>
      <c r="E78">
        <v>0.24479999999999999</v>
      </c>
      <c r="F78">
        <f>IFERROR(VLOOKUP($D78,POPSCOMP!$D$2:$H$91,5,FALSE),0)</f>
        <v>0</v>
      </c>
      <c r="G78" t="str" cm="1">
        <f t="array" ref="G78">_xlfn.IFS($F78&gt;=15,"Interface",$E78&lt;=0.15,"Core",$E78&gt;0.15,"Surface")</f>
        <v>Surface</v>
      </c>
    </row>
    <row r="79" spans="1:7" x14ac:dyDescent="0.2">
      <c r="A79">
        <v>78</v>
      </c>
      <c r="B79" t="s">
        <v>717</v>
      </c>
      <c r="C79" t="s">
        <v>114</v>
      </c>
      <c r="D79">
        <v>81</v>
      </c>
      <c r="E79">
        <v>0.27810000000000001</v>
      </c>
      <c r="F79">
        <f>IFERROR(VLOOKUP($D79,POPSCOMP!$D$2:$H$91,5,FALSE),0)</f>
        <v>0</v>
      </c>
      <c r="G79" t="str" cm="1">
        <f t="array" ref="G79">_xlfn.IFS($F79&gt;=15,"Interface",$E79&lt;=0.15,"Core",$E79&gt;0.15,"Surface")</f>
        <v>Surface</v>
      </c>
    </row>
    <row r="80" spans="1:7" x14ac:dyDescent="0.2">
      <c r="A80">
        <v>79</v>
      </c>
      <c r="B80" t="s">
        <v>707</v>
      </c>
      <c r="C80" t="s">
        <v>114</v>
      </c>
      <c r="D80">
        <v>82</v>
      </c>
      <c r="E80">
        <v>0.72509999999999997</v>
      </c>
      <c r="F80">
        <f>IFERROR(VLOOKUP($D80,POPSCOMP!$D$2:$H$91,5,FALSE),0)</f>
        <v>0</v>
      </c>
      <c r="G80" t="str" cm="1">
        <f t="array" ref="G80">_xlfn.IFS($F80&gt;=15,"Interface",$E80&lt;=0.15,"Core",$E80&gt;0.15,"Surface")</f>
        <v>Surface</v>
      </c>
    </row>
    <row r="81" spans="1:7" x14ac:dyDescent="0.2">
      <c r="A81">
        <v>80</v>
      </c>
      <c r="B81" t="s">
        <v>701</v>
      </c>
      <c r="C81" t="s">
        <v>114</v>
      </c>
      <c r="D81">
        <v>83</v>
      </c>
      <c r="E81">
        <v>0.2077</v>
      </c>
      <c r="F81">
        <f>IFERROR(VLOOKUP($D81,POPSCOMP!$D$2:$H$91,5,FALSE),0)</f>
        <v>0</v>
      </c>
      <c r="G81" t="str" cm="1">
        <f t="array" ref="G81">_xlfn.IFS($F81&gt;=15,"Interface",$E81&lt;=0.15,"Core",$E81&gt;0.15,"Surface")</f>
        <v>Surface</v>
      </c>
    </row>
    <row r="82" spans="1:7" x14ac:dyDescent="0.2">
      <c r="A82">
        <v>81</v>
      </c>
      <c r="B82" t="s">
        <v>692</v>
      </c>
      <c r="C82" t="s">
        <v>114</v>
      </c>
      <c r="D82">
        <v>84</v>
      </c>
      <c r="E82">
        <v>0.32519999999999999</v>
      </c>
      <c r="F82">
        <f>IFERROR(VLOOKUP($D82,POPSCOMP!$D$2:$H$91,5,FALSE),0)</f>
        <v>0</v>
      </c>
      <c r="G82" t="str" cm="1">
        <f t="array" ref="G82">_xlfn.IFS($F82&gt;=15,"Interface",$E82&lt;=0.15,"Core",$E82&gt;0.15,"Surface")</f>
        <v>Surface</v>
      </c>
    </row>
    <row r="83" spans="1:7" x14ac:dyDescent="0.2">
      <c r="A83">
        <v>82</v>
      </c>
      <c r="B83" t="s">
        <v>703</v>
      </c>
      <c r="C83" t="s">
        <v>114</v>
      </c>
      <c r="D83">
        <v>85</v>
      </c>
      <c r="E83">
        <v>0.191</v>
      </c>
      <c r="F83">
        <f>IFERROR(VLOOKUP($D83,POPSCOMP!$D$2:$H$91,5,FALSE),0)</f>
        <v>0</v>
      </c>
      <c r="G83" t="str" cm="1">
        <f t="array" ref="G83">_xlfn.IFS($F83&gt;=15,"Interface",$E83&lt;=0.15,"Core",$E83&gt;0.15,"Surface")</f>
        <v>Surface</v>
      </c>
    </row>
    <row r="84" spans="1:7" x14ac:dyDescent="0.2">
      <c r="A84">
        <v>83</v>
      </c>
      <c r="B84" t="s">
        <v>735</v>
      </c>
      <c r="C84" t="s">
        <v>114</v>
      </c>
      <c r="D84">
        <v>86</v>
      </c>
      <c r="E84">
        <v>0.42199999999999999</v>
      </c>
      <c r="F84">
        <f>IFERROR(VLOOKUP($D84,POPSCOMP!$D$2:$H$91,5,FALSE),0)</f>
        <v>0</v>
      </c>
      <c r="G84" t="str" cm="1">
        <f t="array" ref="G84">_xlfn.IFS($F84&gt;=15,"Interface",$E84&lt;=0.15,"Core",$E84&gt;0.15,"Surface")</f>
        <v>Surface</v>
      </c>
    </row>
    <row r="85" spans="1:7" x14ac:dyDescent="0.2">
      <c r="A85">
        <v>84</v>
      </c>
      <c r="B85" t="s">
        <v>717</v>
      </c>
      <c r="C85" t="s">
        <v>114</v>
      </c>
      <c r="D85">
        <v>87</v>
      </c>
      <c r="E85">
        <v>0.50880000000000003</v>
      </c>
      <c r="F85">
        <f>IFERROR(VLOOKUP($D85,POPSCOMP!$D$2:$H$91,5,FALSE),0)</f>
        <v>0</v>
      </c>
      <c r="G85" t="str" cm="1">
        <f t="array" ref="G85">_xlfn.IFS($F85&gt;=15,"Interface",$E85&lt;=0.15,"Core",$E85&gt;0.15,"Surface")</f>
        <v>Surface</v>
      </c>
    </row>
    <row r="86" spans="1:7" x14ac:dyDescent="0.2">
      <c r="A86">
        <v>85</v>
      </c>
      <c r="B86" t="s">
        <v>676</v>
      </c>
      <c r="C86" t="s">
        <v>114</v>
      </c>
      <c r="D86">
        <v>88</v>
      </c>
      <c r="E86">
        <v>0.1036</v>
      </c>
      <c r="F86">
        <f>IFERROR(VLOOKUP($D86,POPSCOMP!$D$2:$H$91,5,FALSE),0)</f>
        <v>0</v>
      </c>
      <c r="G86" t="str" cm="1">
        <f t="array" ref="G86">_xlfn.IFS($F86&gt;=15,"Interface",$E86&lt;=0.15,"Core",$E86&gt;0.15,"Surface")</f>
        <v>Core</v>
      </c>
    </row>
    <row r="87" spans="1:7" x14ac:dyDescent="0.2">
      <c r="A87">
        <v>86</v>
      </c>
      <c r="B87" t="s">
        <v>687</v>
      </c>
      <c r="C87" t="s">
        <v>114</v>
      </c>
      <c r="D87">
        <v>89</v>
      </c>
      <c r="E87">
        <v>0.58260000000000001</v>
      </c>
      <c r="F87">
        <f>IFERROR(VLOOKUP($D87,POPSCOMP!$D$2:$H$91,5,FALSE),0)</f>
        <v>6.52</v>
      </c>
      <c r="G87" t="str" cm="1">
        <f t="array" ref="G87">_xlfn.IFS($F87&gt;=15,"Interface",$E87&lt;=0.15,"Core",$E87&gt;0.15,"Surface")</f>
        <v>Surface</v>
      </c>
    </row>
    <row r="88" spans="1:7" x14ac:dyDescent="0.2">
      <c r="A88">
        <v>87</v>
      </c>
      <c r="B88" t="s">
        <v>676</v>
      </c>
      <c r="C88" t="s">
        <v>114</v>
      </c>
      <c r="D88">
        <v>90</v>
      </c>
      <c r="E88">
        <v>0.5766</v>
      </c>
      <c r="F88">
        <f>IFERROR(VLOOKUP($D88,POPSCOMP!$D$2:$H$91,5,FALSE),0)</f>
        <v>0</v>
      </c>
      <c r="G88" t="str" cm="1">
        <f t="array" ref="G88">_xlfn.IFS($F88&gt;=15,"Interface",$E88&lt;=0.15,"Core",$E88&gt;0.15,"Surface")</f>
        <v>Surface</v>
      </c>
    </row>
    <row r="89" spans="1:7" x14ac:dyDescent="0.2">
      <c r="A89">
        <v>88</v>
      </c>
      <c r="B89" t="s">
        <v>671</v>
      </c>
      <c r="C89" t="s">
        <v>114</v>
      </c>
      <c r="D89">
        <v>91</v>
      </c>
      <c r="E89">
        <v>0.33310000000000001</v>
      </c>
      <c r="F89">
        <f>IFERROR(VLOOKUP($D89,POPSCOMP!$D$2:$H$91,5,FALSE),0)</f>
        <v>0</v>
      </c>
      <c r="G89" t="str" cm="1">
        <f t="array" ref="G89">_xlfn.IFS($F89&gt;=15,"Interface",$E89&lt;=0.15,"Core",$E89&gt;0.15,"Surface")</f>
        <v>Surface</v>
      </c>
    </row>
    <row r="90" spans="1:7" x14ac:dyDescent="0.2">
      <c r="A90">
        <v>89</v>
      </c>
      <c r="B90" t="s">
        <v>674</v>
      </c>
      <c r="C90" t="s">
        <v>114</v>
      </c>
      <c r="D90">
        <v>92</v>
      </c>
      <c r="E90">
        <v>0.49130000000000001</v>
      </c>
      <c r="F90">
        <f>IFERROR(VLOOKUP($D90,POPSCOMP!$D$2:$H$91,5,FALSE),0)</f>
        <v>0</v>
      </c>
      <c r="G90" t="str" cm="1">
        <f t="array" ref="G90">_xlfn.IFS($F90&gt;=15,"Interface",$E90&lt;=0.15,"Core",$E90&gt;0.15,"Surface")</f>
        <v>Surface</v>
      </c>
    </row>
    <row r="91" spans="1:7" x14ac:dyDescent="0.2">
      <c r="A91">
        <v>90</v>
      </c>
      <c r="B91" t="s">
        <v>682</v>
      </c>
      <c r="C91" t="s">
        <v>114</v>
      </c>
      <c r="D91">
        <v>93</v>
      </c>
      <c r="E91">
        <v>0.54720000000000002</v>
      </c>
      <c r="F91">
        <f>IFERROR(VLOOKUP($D91,POPSCOMP!$D$2:$H$91,5,FALSE),0)</f>
        <v>0</v>
      </c>
      <c r="G91" t="str" cm="1">
        <f t="array" ref="G91">_xlfn.IFS($F91&gt;=15,"Interface",$E91&lt;=0.15,"Core",$E91&gt;0.15,"Surface")</f>
        <v>Surface</v>
      </c>
    </row>
    <row r="92" spans="1:7" x14ac:dyDescent="0.2">
      <c r="A92">
        <v>91</v>
      </c>
      <c r="B92" t="s">
        <v>717</v>
      </c>
      <c r="C92" t="s">
        <v>114</v>
      </c>
      <c r="D92">
        <v>94</v>
      </c>
      <c r="E92">
        <v>0.77380000000000004</v>
      </c>
      <c r="F92">
        <f>IFERROR(VLOOKUP($D92,POPSCOMP!$D$2:$H$91,5,FALSE),0)</f>
        <v>0</v>
      </c>
      <c r="G92" t="str" cm="1">
        <f t="array" ref="G92">_xlfn.IFS($F92&gt;=15,"Interface",$E92&lt;=0.15,"Core",$E92&gt;0.15,"Surface")</f>
        <v>Surface</v>
      </c>
    </row>
    <row r="93" spans="1:7" x14ac:dyDescent="0.2">
      <c r="A93">
        <v>92</v>
      </c>
      <c r="B93" t="s">
        <v>745</v>
      </c>
      <c r="C93" t="s">
        <v>114</v>
      </c>
      <c r="D93">
        <v>95</v>
      </c>
      <c r="E93">
        <v>0.17380000000000001</v>
      </c>
      <c r="F93">
        <f>IFERROR(VLOOKUP($D93,POPSCOMP!$D$2:$H$91,5,FALSE),0)</f>
        <v>0</v>
      </c>
      <c r="G93" t="str" cm="1">
        <f t="array" ref="G93">_xlfn.IFS($F93&gt;=15,"Interface",$E93&lt;=0.15,"Core",$E93&gt;0.15,"Surface")</f>
        <v>Surface</v>
      </c>
    </row>
    <row r="94" spans="1:7" x14ac:dyDescent="0.2">
      <c r="A94">
        <v>93</v>
      </c>
      <c r="B94" t="s">
        <v>682</v>
      </c>
      <c r="C94" t="s">
        <v>114</v>
      </c>
      <c r="D94">
        <v>96</v>
      </c>
      <c r="E94">
        <v>0.53810000000000002</v>
      </c>
      <c r="F94">
        <f>IFERROR(VLOOKUP($D94,POPSCOMP!$D$2:$H$91,5,FALSE),0)</f>
        <v>0</v>
      </c>
      <c r="G94" t="str" cm="1">
        <f t="array" ref="G94">_xlfn.IFS($F94&gt;=15,"Interface",$E94&lt;=0.15,"Core",$E94&gt;0.15,"Surface")</f>
        <v>Surface</v>
      </c>
    </row>
    <row r="95" spans="1:7" x14ac:dyDescent="0.2">
      <c r="A95">
        <v>94</v>
      </c>
      <c r="B95" t="s">
        <v>745</v>
      </c>
      <c r="C95" t="s">
        <v>114</v>
      </c>
      <c r="D95">
        <v>97</v>
      </c>
      <c r="E95">
        <v>0.18</v>
      </c>
      <c r="F95">
        <f>IFERROR(VLOOKUP($D95,POPSCOMP!$D$2:$H$91,5,FALSE),0)</f>
        <v>0</v>
      </c>
      <c r="G95" t="str" cm="1">
        <f t="array" ref="G95">_xlfn.IFS($F95&gt;=15,"Interface",$E95&lt;=0.15,"Core",$E95&gt;0.15,"Surface")</f>
        <v>Surface</v>
      </c>
    </row>
    <row r="96" spans="1:7" x14ac:dyDescent="0.2">
      <c r="A96">
        <v>95</v>
      </c>
      <c r="B96" t="s">
        <v>678</v>
      </c>
      <c r="C96" t="s">
        <v>114</v>
      </c>
      <c r="D96">
        <v>98</v>
      </c>
      <c r="E96">
        <v>0.1305</v>
      </c>
      <c r="F96">
        <f>IFERROR(VLOOKUP($D96,POPSCOMP!$D$2:$H$91,5,FALSE),0)</f>
        <v>0</v>
      </c>
      <c r="G96" t="str" cm="1">
        <f t="array" ref="G96">_xlfn.IFS($F96&gt;=15,"Interface",$E96&lt;=0.15,"Core",$E96&gt;0.15,"Surface")</f>
        <v>Core</v>
      </c>
    </row>
    <row r="97" spans="1:7" x14ac:dyDescent="0.2">
      <c r="A97">
        <v>96</v>
      </c>
      <c r="B97" t="s">
        <v>760</v>
      </c>
      <c r="C97" t="s">
        <v>114</v>
      </c>
      <c r="D97">
        <v>99</v>
      </c>
      <c r="E97">
        <v>9.1200000000000003E-2</v>
      </c>
      <c r="F97">
        <f>IFERROR(VLOOKUP($D97,POPSCOMP!$D$2:$H$91,5,FALSE),0)</f>
        <v>0</v>
      </c>
      <c r="G97" t="str" cm="1">
        <f t="array" ref="G97">_xlfn.IFS($F97&gt;=15,"Interface",$E97&lt;=0.15,"Core",$E97&gt;0.15,"Surface")</f>
        <v>Core</v>
      </c>
    </row>
    <row r="98" spans="1:7" x14ac:dyDescent="0.2">
      <c r="A98">
        <v>97</v>
      </c>
      <c r="B98" t="s">
        <v>678</v>
      </c>
      <c r="C98" t="s">
        <v>114</v>
      </c>
      <c r="D98">
        <v>100</v>
      </c>
      <c r="E98">
        <v>0.1048</v>
      </c>
      <c r="F98">
        <f>IFERROR(VLOOKUP($D98,POPSCOMP!$D$2:$H$91,5,FALSE),0)</f>
        <v>0</v>
      </c>
      <c r="G98" t="str" cm="1">
        <f t="array" ref="G98">_xlfn.IFS($F98&gt;=15,"Interface",$E98&lt;=0.15,"Core",$E98&gt;0.15,"Surface")</f>
        <v>Core</v>
      </c>
    </row>
    <row r="99" spans="1:7" x14ac:dyDescent="0.2">
      <c r="A99">
        <v>98</v>
      </c>
      <c r="B99" t="s">
        <v>687</v>
      </c>
      <c r="C99" t="s">
        <v>114</v>
      </c>
      <c r="D99">
        <v>101</v>
      </c>
      <c r="E99">
        <v>0.29360000000000003</v>
      </c>
      <c r="F99">
        <f>IFERROR(VLOOKUP($D99,POPSCOMP!$D$2:$H$91,5,FALSE),0)</f>
        <v>0</v>
      </c>
      <c r="G99" t="str" cm="1">
        <f t="array" ref="G99">_xlfn.IFS($F99&gt;=15,"Interface",$E99&lt;=0.15,"Core",$E99&gt;0.15,"Surface")</f>
        <v>Surface</v>
      </c>
    </row>
    <row r="100" spans="1:7" x14ac:dyDescent="0.2">
      <c r="A100">
        <v>99</v>
      </c>
      <c r="B100" t="s">
        <v>680</v>
      </c>
      <c r="C100" t="s">
        <v>114</v>
      </c>
      <c r="D100">
        <v>102</v>
      </c>
      <c r="E100">
        <v>0.25650000000000001</v>
      </c>
      <c r="F100">
        <f>IFERROR(VLOOKUP($D100,POPSCOMP!$D$2:$H$91,5,FALSE),0)</f>
        <v>15.83</v>
      </c>
      <c r="G100" t="str" cm="1">
        <f t="array" ref="G100">_xlfn.IFS($F100&gt;=15,"Interface",$E100&lt;=0.15,"Core",$E100&gt;0.15,"Surface")</f>
        <v>Interface</v>
      </c>
    </row>
    <row r="101" spans="1:7" x14ac:dyDescent="0.2">
      <c r="A101">
        <v>100</v>
      </c>
      <c r="B101" t="s">
        <v>680</v>
      </c>
      <c r="C101" t="s">
        <v>114</v>
      </c>
      <c r="D101">
        <v>103</v>
      </c>
      <c r="E101">
        <v>0.4889</v>
      </c>
      <c r="F101">
        <f>IFERROR(VLOOKUP($D101,POPSCOMP!$D$2:$H$91,5,FALSE),0)</f>
        <v>0</v>
      </c>
      <c r="G101" t="str" cm="1">
        <f t="array" ref="G101">_xlfn.IFS($F101&gt;=15,"Interface",$E101&lt;=0.15,"Core",$E101&gt;0.15,"Surface")</f>
        <v>Surface</v>
      </c>
    </row>
    <row r="102" spans="1:7" x14ac:dyDescent="0.2">
      <c r="A102">
        <v>101</v>
      </c>
      <c r="B102" t="s">
        <v>714</v>
      </c>
      <c r="C102" t="s">
        <v>114</v>
      </c>
      <c r="D102">
        <v>104</v>
      </c>
      <c r="E102">
        <v>0.71919999999999995</v>
      </c>
      <c r="F102">
        <f>IFERROR(VLOOKUP($D102,POPSCOMP!$D$2:$H$91,5,FALSE),0)</f>
        <v>0.41</v>
      </c>
      <c r="G102" t="str" cm="1">
        <f t="array" ref="G102">_xlfn.IFS($F102&gt;=15,"Interface",$E102&lt;=0.15,"Core",$E102&gt;0.15,"Surface")</f>
        <v>Surface</v>
      </c>
    </row>
    <row r="103" spans="1:7" x14ac:dyDescent="0.2">
      <c r="A103">
        <v>102</v>
      </c>
      <c r="B103" t="s">
        <v>735</v>
      </c>
      <c r="C103" t="s">
        <v>114</v>
      </c>
      <c r="D103">
        <v>105</v>
      </c>
      <c r="E103">
        <v>0.60940000000000005</v>
      </c>
      <c r="F103">
        <f>IFERROR(VLOOKUP($D103,POPSCOMP!$D$2:$H$91,5,FALSE),0)</f>
        <v>0</v>
      </c>
      <c r="G103" t="str" cm="1">
        <f t="array" ref="G103">_xlfn.IFS($F103&gt;=15,"Interface",$E103&lt;=0.15,"Core",$E103&gt;0.15,"Surface")</f>
        <v>Surface</v>
      </c>
    </row>
    <row r="104" spans="1:7" x14ac:dyDescent="0.2">
      <c r="A104">
        <v>103</v>
      </c>
      <c r="B104" t="s">
        <v>671</v>
      </c>
      <c r="C104" t="s">
        <v>114</v>
      </c>
      <c r="D104">
        <v>106</v>
      </c>
      <c r="E104">
        <v>0.5171</v>
      </c>
      <c r="F104">
        <f>IFERROR(VLOOKUP($D104,POPSCOMP!$D$2:$H$91,5,FALSE),0)</f>
        <v>0</v>
      </c>
      <c r="G104" t="str" cm="1">
        <f t="array" ref="G104">_xlfn.IFS($F104&gt;=15,"Interface",$E104&lt;=0.15,"Core",$E104&gt;0.15,"Surface")</f>
        <v>Surface</v>
      </c>
    </row>
    <row r="105" spans="1:7" x14ac:dyDescent="0.2">
      <c r="A105">
        <v>104</v>
      </c>
      <c r="B105" t="s">
        <v>676</v>
      </c>
      <c r="C105" t="s">
        <v>114</v>
      </c>
      <c r="D105">
        <v>107</v>
      </c>
      <c r="E105">
        <v>0.89239999999999997</v>
      </c>
      <c r="F105">
        <f>IFERROR(VLOOKUP($D105,POPSCOMP!$D$2:$H$91,5,FALSE),0)</f>
        <v>31.29</v>
      </c>
      <c r="G105" t="str" cm="1">
        <f t="array" ref="G105">_xlfn.IFS($F105&gt;=15,"Interface",$E105&lt;=0.15,"Core",$E105&gt;0.15,"Surface")</f>
        <v>Interface</v>
      </c>
    </row>
    <row r="106" spans="1:7" x14ac:dyDescent="0.2">
      <c r="A106">
        <v>105</v>
      </c>
      <c r="B106" t="s">
        <v>760</v>
      </c>
      <c r="C106" t="s">
        <v>114</v>
      </c>
      <c r="D106">
        <v>108</v>
      </c>
      <c r="E106">
        <v>0.16789999999999999</v>
      </c>
      <c r="F106">
        <f>IFERROR(VLOOKUP($D106,POPSCOMP!$D$2:$H$91,5,FALSE),0)</f>
        <v>0</v>
      </c>
      <c r="G106" t="str" cm="1">
        <f t="array" ref="G106">_xlfn.IFS($F106&gt;=15,"Interface",$E106&lt;=0.15,"Core",$E106&gt;0.15,"Surface")</f>
        <v>Surface</v>
      </c>
    </row>
    <row r="107" spans="1:7" x14ac:dyDescent="0.2">
      <c r="A107">
        <v>106</v>
      </c>
      <c r="B107" t="s">
        <v>745</v>
      </c>
      <c r="C107" t="s">
        <v>114</v>
      </c>
      <c r="D107">
        <v>109</v>
      </c>
      <c r="E107">
        <v>8.3900000000000002E-2</v>
      </c>
      <c r="F107">
        <f>IFERROR(VLOOKUP($D107,POPSCOMP!$D$2:$H$91,5,FALSE),0)</f>
        <v>0</v>
      </c>
      <c r="G107" t="str" cm="1">
        <f t="array" ref="G107">_xlfn.IFS($F107&gt;=15,"Interface",$E107&lt;=0.15,"Core",$E107&gt;0.15,"Surface")</f>
        <v>Core</v>
      </c>
    </row>
    <row r="108" spans="1:7" x14ac:dyDescent="0.2">
      <c r="A108">
        <v>107</v>
      </c>
      <c r="B108" t="s">
        <v>745</v>
      </c>
      <c r="C108" t="s">
        <v>114</v>
      </c>
      <c r="D108">
        <v>110</v>
      </c>
      <c r="E108">
        <v>0.15559999999999999</v>
      </c>
      <c r="F108">
        <f>IFERROR(VLOOKUP($D108,POPSCOMP!$D$2:$H$91,5,FALSE),0)</f>
        <v>0</v>
      </c>
      <c r="G108" t="str" cm="1">
        <f t="array" ref="G108">_xlfn.IFS($F108&gt;=15,"Interface",$E108&lt;=0.15,"Core",$E108&gt;0.15,"Surface")</f>
        <v>Surface</v>
      </c>
    </row>
    <row r="109" spans="1:7" x14ac:dyDescent="0.2">
      <c r="A109">
        <v>108</v>
      </c>
      <c r="B109" t="s">
        <v>678</v>
      </c>
      <c r="C109" t="s">
        <v>114</v>
      </c>
      <c r="D109">
        <v>111</v>
      </c>
      <c r="E109">
        <v>9.3600000000000003E-2</v>
      </c>
      <c r="F109">
        <f>IFERROR(VLOOKUP($D109,POPSCOMP!$D$2:$H$91,5,FALSE),0)</f>
        <v>0</v>
      </c>
      <c r="G109" t="str" cm="1">
        <f t="array" ref="G109">_xlfn.IFS($F109&gt;=15,"Interface",$E109&lt;=0.15,"Core",$E109&gt;0.15,"Surface")</f>
        <v>Core</v>
      </c>
    </row>
    <row r="110" spans="1:7" x14ac:dyDescent="0.2">
      <c r="A110">
        <v>109</v>
      </c>
      <c r="B110" t="s">
        <v>717</v>
      </c>
      <c r="C110" t="s">
        <v>114</v>
      </c>
      <c r="D110">
        <v>112</v>
      </c>
      <c r="E110">
        <v>0.14860000000000001</v>
      </c>
      <c r="F110">
        <f>IFERROR(VLOOKUP($D110,POPSCOMP!$D$2:$H$91,5,FALSE),0)</f>
        <v>0</v>
      </c>
      <c r="G110" t="str" cm="1">
        <f t="array" ref="G110">_xlfn.IFS($F110&gt;=15,"Interface",$E110&lt;=0.15,"Core",$E110&gt;0.15,"Surface")</f>
        <v>Core</v>
      </c>
    </row>
    <row r="111" spans="1:7" x14ac:dyDescent="0.2">
      <c r="A111">
        <v>110</v>
      </c>
      <c r="B111" t="s">
        <v>745</v>
      </c>
      <c r="C111" t="s">
        <v>114</v>
      </c>
      <c r="D111">
        <v>113</v>
      </c>
      <c r="E111">
        <v>9.4600000000000004E-2</v>
      </c>
      <c r="F111">
        <f>IFERROR(VLOOKUP($D111,POPSCOMP!$D$2:$H$91,5,FALSE),0)</f>
        <v>0</v>
      </c>
      <c r="G111" t="str" cm="1">
        <f t="array" ref="G111">_xlfn.IFS($F111&gt;=15,"Interface",$E111&lt;=0.15,"Core",$E111&gt;0.15,"Surface")</f>
        <v>Core</v>
      </c>
    </row>
    <row r="112" spans="1:7" x14ac:dyDescent="0.2">
      <c r="A112">
        <v>111</v>
      </c>
      <c r="B112" t="s">
        <v>674</v>
      </c>
      <c r="C112" t="s">
        <v>114</v>
      </c>
      <c r="D112">
        <v>114</v>
      </c>
      <c r="E112">
        <v>0.16189999999999999</v>
      </c>
      <c r="F112">
        <f>IFERROR(VLOOKUP($D112,POPSCOMP!$D$2:$H$91,5,FALSE),0)</f>
        <v>0</v>
      </c>
      <c r="G112" t="str" cm="1">
        <f t="array" ref="G112">_xlfn.IFS($F112&gt;=15,"Interface",$E112&lt;=0.15,"Core",$E112&gt;0.15,"Surface")</f>
        <v>Surface</v>
      </c>
    </row>
    <row r="113" spans="1:7" x14ac:dyDescent="0.2">
      <c r="A113">
        <v>112</v>
      </c>
      <c r="B113" t="s">
        <v>674</v>
      </c>
      <c r="C113" t="s">
        <v>114</v>
      </c>
      <c r="D113">
        <v>115</v>
      </c>
      <c r="E113">
        <v>0.18720000000000001</v>
      </c>
      <c r="F113">
        <f>IFERROR(VLOOKUP($D113,POPSCOMP!$D$2:$H$91,5,FALSE),0)</f>
        <v>0</v>
      </c>
      <c r="G113" t="str" cm="1">
        <f t="array" ref="G113">_xlfn.IFS($F113&gt;=15,"Interface",$E113&lt;=0.15,"Core",$E113&gt;0.15,"Surface")</f>
        <v>Surface</v>
      </c>
    </row>
    <row r="114" spans="1:7" x14ac:dyDescent="0.2">
      <c r="A114">
        <v>113</v>
      </c>
      <c r="B114" t="s">
        <v>687</v>
      </c>
      <c r="C114" t="s">
        <v>114</v>
      </c>
      <c r="D114">
        <v>116</v>
      </c>
      <c r="E114">
        <v>0.1462</v>
      </c>
      <c r="F114">
        <f>IFERROR(VLOOKUP($D114,POPSCOMP!$D$2:$H$91,5,FALSE),0)</f>
        <v>0</v>
      </c>
      <c r="G114" t="str" cm="1">
        <f t="array" ref="G114">_xlfn.IFS($F114&gt;=15,"Interface",$E114&lt;=0.15,"Core",$E114&gt;0.15,"Surface")</f>
        <v>Core</v>
      </c>
    </row>
    <row r="115" spans="1:7" x14ac:dyDescent="0.2">
      <c r="A115">
        <v>114</v>
      </c>
      <c r="B115" t="s">
        <v>707</v>
      </c>
      <c r="C115" t="s">
        <v>114</v>
      </c>
      <c r="D115">
        <v>117</v>
      </c>
      <c r="E115">
        <v>0.57740000000000002</v>
      </c>
      <c r="F115">
        <f>IFERROR(VLOOKUP($D115,POPSCOMP!$D$2:$H$91,5,FALSE),0)</f>
        <v>0</v>
      </c>
      <c r="G115" t="str" cm="1">
        <f t="array" ref="G115">_xlfn.IFS($F115&gt;=15,"Interface",$E115&lt;=0.15,"Core",$E115&gt;0.15,"Surface")</f>
        <v>Surface</v>
      </c>
    </row>
    <row r="116" spans="1:7" x14ac:dyDescent="0.2">
      <c r="A116">
        <v>115</v>
      </c>
      <c r="B116" t="s">
        <v>671</v>
      </c>
      <c r="C116" t="s">
        <v>114</v>
      </c>
      <c r="D116">
        <v>118</v>
      </c>
      <c r="E116">
        <v>0.222</v>
      </c>
      <c r="F116">
        <f>IFERROR(VLOOKUP($D116,POPSCOMP!$D$2:$H$91,5,FALSE),0)</f>
        <v>0</v>
      </c>
      <c r="G116" t="str" cm="1">
        <f t="array" ref="G116">_xlfn.IFS($F116&gt;=15,"Interface",$E116&lt;=0.15,"Core",$E116&gt;0.15,"Surface")</f>
        <v>Surface</v>
      </c>
    </row>
    <row r="117" spans="1:7" x14ac:dyDescent="0.2">
      <c r="A117">
        <v>116</v>
      </c>
      <c r="B117" t="s">
        <v>724</v>
      </c>
      <c r="C117" t="s">
        <v>114</v>
      </c>
      <c r="D117">
        <v>119</v>
      </c>
      <c r="E117">
        <v>0.20549999999999999</v>
      </c>
      <c r="F117">
        <f>IFERROR(VLOOKUP($D117,POPSCOMP!$D$2:$H$91,5,FALSE),0)</f>
        <v>0</v>
      </c>
      <c r="G117" t="str" cm="1">
        <f t="array" ref="G117">_xlfn.IFS($F117&gt;=15,"Interface",$E117&lt;=0.15,"Core",$E117&gt;0.15,"Surface")</f>
        <v>Surface</v>
      </c>
    </row>
    <row r="118" spans="1:7" x14ac:dyDescent="0.2">
      <c r="A118">
        <v>117</v>
      </c>
      <c r="B118" t="s">
        <v>678</v>
      </c>
      <c r="C118" t="s">
        <v>114</v>
      </c>
      <c r="D118">
        <v>120</v>
      </c>
      <c r="E118">
        <v>0.22770000000000001</v>
      </c>
      <c r="F118">
        <f>IFERROR(VLOOKUP($D118,POPSCOMP!$D$2:$H$91,5,FALSE),0)</f>
        <v>0</v>
      </c>
      <c r="G118" t="str" cm="1">
        <f t="array" ref="G118">_xlfn.IFS($F118&gt;=15,"Interface",$E118&lt;=0.15,"Core",$E118&gt;0.15,"Surface")</f>
        <v>Surface</v>
      </c>
    </row>
    <row r="119" spans="1:7" x14ac:dyDescent="0.2">
      <c r="A119">
        <v>118</v>
      </c>
      <c r="B119" t="s">
        <v>676</v>
      </c>
      <c r="C119" t="s">
        <v>114</v>
      </c>
      <c r="D119">
        <v>121</v>
      </c>
      <c r="E119">
        <v>0.1278</v>
      </c>
      <c r="F119">
        <f>IFERROR(VLOOKUP($D119,POPSCOMP!$D$2:$H$91,5,FALSE),0)</f>
        <v>0</v>
      </c>
      <c r="G119" t="str" cm="1">
        <f t="array" ref="G119">_xlfn.IFS($F119&gt;=15,"Interface",$E119&lt;=0.15,"Core",$E119&gt;0.15,"Surface")</f>
        <v>Core</v>
      </c>
    </row>
    <row r="120" spans="1:7" x14ac:dyDescent="0.2">
      <c r="A120">
        <v>119</v>
      </c>
      <c r="B120" t="s">
        <v>730</v>
      </c>
      <c r="C120" t="s">
        <v>114</v>
      </c>
      <c r="D120">
        <v>122</v>
      </c>
      <c r="E120">
        <v>7.5899999999999995E-2</v>
      </c>
      <c r="F120">
        <f>IFERROR(VLOOKUP($D120,POPSCOMP!$D$2:$H$91,5,FALSE),0)</f>
        <v>0</v>
      </c>
      <c r="G120" t="str" cm="1">
        <f t="array" ref="G120">_xlfn.IFS($F120&gt;=15,"Interface",$E120&lt;=0.15,"Core",$E120&gt;0.15,"Surface")</f>
        <v>Core</v>
      </c>
    </row>
    <row r="121" spans="1:7" x14ac:dyDescent="0.2">
      <c r="A121">
        <v>120</v>
      </c>
      <c r="B121" t="s">
        <v>760</v>
      </c>
      <c r="C121" t="s">
        <v>114</v>
      </c>
      <c r="D121">
        <v>123</v>
      </c>
      <c r="E121">
        <v>0.1537</v>
      </c>
      <c r="F121">
        <f>IFERROR(VLOOKUP($D121,POPSCOMP!$D$2:$H$91,5,FALSE),0)</f>
        <v>0</v>
      </c>
      <c r="G121" t="str" cm="1">
        <f t="array" ref="G121">_xlfn.IFS($F121&gt;=15,"Interface",$E121&lt;=0.15,"Core",$E121&gt;0.15,"Surface")</f>
        <v>Surface</v>
      </c>
    </row>
    <row r="122" spans="1:7" x14ac:dyDescent="0.2">
      <c r="A122">
        <v>121</v>
      </c>
      <c r="B122" t="s">
        <v>701</v>
      </c>
      <c r="C122" t="s">
        <v>114</v>
      </c>
      <c r="D122">
        <v>124</v>
      </c>
      <c r="E122">
        <v>0.28620000000000001</v>
      </c>
      <c r="F122">
        <f>IFERROR(VLOOKUP($D122,POPSCOMP!$D$2:$H$91,5,FALSE),0)</f>
        <v>0</v>
      </c>
      <c r="G122" t="str" cm="1">
        <f t="array" ref="G122">_xlfn.IFS($F122&gt;=15,"Interface",$E122&lt;=0.15,"Core",$E122&gt;0.15,"Surface")</f>
        <v>Surface</v>
      </c>
    </row>
    <row r="123" spans="1:7" x14ac:dyDescent="0.2">
      <c r="A123">
        <v>122</v>
      </c>
      <c r="B123" t="s">
        <v>707</v>
      </c>
      <c r="C123" t="s">
        <v>114</v>
      </c>
      <c r="D123">
        <v>125</v>
      </c>
      <c r="E123">
        <v>0.3765</v>
      </c>
      <c r="F123">
        <f>IFERROR(VLOOKUP($D123,POPSCOMP!$D$2:$H$91,5,FALSE),0)</f>
        <v>0</v>
      </c>
      <c r="G123" t="str" cm="1">
        <f t="array" ref="G123">_xlfn.IFS($F123&gt;=15,"Interface",$E123&lt;=0.15,"Core",$E123&gt;0.15,"Surface")</f>
        <v>Surface</v>
      </c>
    </row>
    <row r="124" spans="1:7" x14ac:dyDescent="0.2">
      <c r="A124">
        <v>123</v>
      </c>
      <c r="B124" t="s">
        <v>717</v>
      </c>
      <c r="C124" t="s">
        <v>114</v>
      </c>
      <c r="D124">
        <v>126</v>
      </c>
      <c r="E124">
        <v>0.44719999999999999</v>
      </c>
      <c r="F124">
        <f>IFERROR(VLOOKUP($D124,POPSCOMP!$D$2:$H$91,5,FALSE),0)</f>
        <v>25.59</v>
      </c>
      <c r="G124" t="str" cm="1">
        <f t="array" ref="G124">_xlfn.IFS($F124&gt;=15,"Interface",$E124&lt;=0.15,"Core",$E124&gt;0.15,"Surface")</f>
        <v>Interface</v>
      </c>
    </row>
    <row r="125" spans="1:7" x14ac:dyDescent="0.2">
      <c r="A125">
        <v>124</v>
      </c>
      <c r="B125" t="s">
        <v>674</v>
      </c>
      <c r="C125" t="s">
        <v>114</v>
      </c>
      <c r="D125">
        <v>127</v>
      </c>
      <c r="E125">
        <v>0.34760000000000002</v>
      </c>
      <c r="F125">
        <f>IFERROR(VLOOKUP($D125,POPSCOMP!$D$2:$H$91,5,FALSE),0)</f>
        <v>0</v>
      </c>
      <c r="G125" t="str" cm="1">
        <f t="array" ref="G125">_xlfn.IFS($F125&gt;=15,"Interface",$E125&lt;=0.15,"Core",$E125&gt;0.15,"Surface")</f>
        <v>Surface</v>
      </c>
    </row>
    <row r="126" spans="1:7" x14ac:dyDescent="0.2">
      <c r="A126">
        <v>125</v>
      </c>
      <c r="B126" t="s">
        <v>714</v>
      </c>
      <c r="C126" t="s">
        <v>114</v>
      </c>
      <c r="D126">
        <v>128</v>
      </c>
      <c r="E126">
        <v>0.37309999999999999</v>
      </c>
      <c r="F126">
        <f>IFERROR(VLOOKUP($D126,POPSCOMP!$D$2:$H$91,5,FALSE),0)</f>
        <v>6.47</v>
      </c>
      <c r="G126" t="str" cm="1">
        <f t="array" ref="G126">_xlfn.IFS($F126&gt;=15,"Interface",$E126&lt;=0.15,"Core",$E126&gt;0.15,"Surface")</f>
        <v>Surface</v>
      </c>
    </row>
    <row r="127" spans="1:7" x14ac:dyDescent="0.2">
      <c r="A127">
        <v>126</v>
      </c>
      <c r="B127" t="s">
        <v>720</v>
      </c>
      <c r="C127" t="s">
        <v>114</v>
      </c>
      <c r="D127">
        <v>129</v>
      </c>
      <c r="E127">
        <v>0.21890000000000001</v>
      </c>
      <c r="F127">
        <f>IFERROR(VLOOKUP($D127,POPSCOMP!$D$2:$H$91,5,FALSE),0)</f>
        <v>18.47</v>
      </c>
      <c r="G127" t="str" cm="1">
        <f t="array" ref="G127">_xlfn.IFS($F127&gt;=15,"Interface",$E127&lt;=0.15,"Core",$E127&gt;0.15,"Surface")</f>
        <v>Interface</v>
      </c>
    </row>
    <row r="128" spans="1:7" x14ac:dyDescent="0.2">
      <c r="A128">
        <v>127</v>
      </c>
      <c r="B128" t="s">
        <v>707</v>
      </c>
      <c r="C128" t="s">
        <v>114</v>
      </c>
      <c r="D128">
        <v>130</v>
      </c>
      <c r="E128">
        <v>0.39329999999999998</v>
      </c>
      <c r="F128">
        <f>IFERROR(VLOOKUP($D128,POPSCOMP!$D$2:$H$91,5,FALSE),0)</f>
        <v>15.15</v>
      </c>
      <c r="G128" t="str" cm="1">
        <f t="array" ref="G128">_xlfn.IFS($F128&gt;=15,"Interface",$E128&lt;=0.15,"Core",$E128&gt;0.15,"Surface")</f>
        <v>Interface</v>
      </c>
    </row>
    <row r="129" spans="1:7" x14ac:dyDescent="0.2">
      <c r="A129">
        <v>128</v>
      </c>
      <c r="B129" t="s">
        <v>701</v>
      </c>
      <c r="C129" t="s">
        <v>114</v>
      </c>
      <c r="D129">
        <v>131</v>
      </c>
      <c r="E129">
        <v>0.16259999999999999</v>
      </c>
      <c r="F129">
        <f>IFERROR(VLOOKUP($D129,POPSCOMP!$D$2:$H$91,5,FALSE),0)</f>
        <v>1.59</v>
      </c>
      <c r="G129" t="str" cm="1">
        <f t="array" ref="G129">_xlfn.IFS($F129&gt;=15,"Interface",$E129&lt;=0.15,"Core",$E129&gt;0.15,"Surface")</f>
        <v>Surface</v>
      </c>
    </row>
    <row r="130" spans="1:7" x14ac:dyDescent="0.2">
      <c r="A130">
        <v>129</v>
      </c>
      <c r="B130" t="s">
        <v>680</v>
      </c>
      <c r="C130" t="s">
        <v>114</v>
      </c>
      <c r="D130">
        <v>132</v>
      </c>
      <c r="E130">
        <v>0.30680000000000002</v>
      </c>
      <c r="F130">
        <f>IFERROR(VLOOKUP($D130,POPSCOMP!$D$2:$H$91,5,FALSE),0)</f>
        <v>7.21</v>
      </c>
      <c r="G130" t="str" cm="1">
        <f t="array" ref="G130">_xlfn.IFS($F130&gt;=15,"Interface",$E130&lt;=0.15,"Core",$E130&gt;0.15,"Surface")</f>
        <v>Surface</v>
      </c>
    </row>
    <row r="131" spans="1:7" x14ac:dyDescent="0.2">
      <c r="A131">
        <v>130</v>
      </c>
      <c r="B131" t="s">
        <v>676</v>
      </c>
      <c r="C131" t="s">
        <v>114</v>
      </c>
      <c r="D131">
        <v>133</v>
      </c>
      <c r="E131">
        <v>0.1603</v>
      </c>
      <c r="F131">
        <f>IFERROR(VLOOKUP($D131,POPSCOMP!$D$2:$H$91,5,FALSE),0)</f>
        <v>13.42</v>
      </c>
      <c r="G131" t="str" cm="1">
        <f t="array" ref="G131">_xlfn.IFS($F131&gt;=15,"Interface",$E131&lt;=0.15,"Core",$E131&gt;0.15,"Surface")</f>
        <v>Surface</v>
      </c>
    </row>
    <row r="132" spans="1:7" x14ac:dyDescent="0.2">
      <c r="A132">
        <v>131</v>
      </c>
      <c r="B132" t="s">
        <v>760</v>
      </c>
      <c r="C132" t="s">
        <v>114</v>
      </c>
      <c r="D132">
        <v>134</v>
      </c>
      <c r="E132">
        <v>0.18540000000000001</v>
      </c>
      <c r="F132">
        <f>IFERROR(VLOOKUP($D132,POPSCOMP!$D$2:$H$91,5,FALSE),0)</f>
        <v>6.24</v>
      </c>
      <c r="G132" t="str" cm="1">
        <f t="array" ref="G132">_xlfn.IFS($F132&gt;=15,"Interface",$E132&lt;=0.15,"Core",$E132&gt;0.15,"Surface")</f>
        <v>Surface</v>
      </c>
    </row>
    <row r="133" spans="1:7" x14ac:dyDescent="0.2">
      <c r="A133">
        <v>132</v>
      </c>
      <c r="B133" t="s">
        <v>720</v>
      </c>
      <c r="C133" t="s">
        <v>114</v>
      </c>
      <c r="D133">
        <v>135</v>
      </c>
      <c r="E133">
        <v>0.37719999999999998</v>
      </c>
      <c r="F133">
        <f>IFERROR(VLOOKUP($D133,POPSCOMP!$D$2:$H$91,5,FALSE),0)</f>
        <v>23.1</v>
      </c>
      <c r="G133" t="str" cm="1">
        <f t="array" ref="G133">_xlfn.IFS($F133&gt;=15,"Interface",$E133&lt;=0.15,"Core",$E133&gt;0.15,"Surface")</f>
        <v>Interface</v>
      </c>
    </row>
    <row r="134" spans="1:7" x14ac:dyDescent="0.2">
      <c r="A134">
        <v>133</v>
      </c>
      <c r="B134" t="s">
        <v>676</v>
      </c>
      <c r="C134" t="s">
        <v>114</v>
      </c>
      <c r="D134">
        <v>136</v>
      </c>
      <c r="E134">
        <v>0.49330000000000002</v>
      </c>
      <c r="F134">
        <f>IFERROR(VLOOKUP($D134,POPSCOMP!$D$2:$H$91,5,FALSE),0)</f>
        <v>6.08</v>
      </c>
      <c r="G134" t="str" cm="1">
        <f t="array" ref="G134">_xlfn.IFS($F134&gt;=15,"Interface",$E134&lt;=0.15,"Core",$E134&gt;0.15,"Surface")</f>
        <v>Surface</v>
      </c>
    </row>
    <row r="135" spans="1:7" x14ac:dyDescent="0.2">
      <c r="A135">
        <v>134</v>
      </c>
      <c r="B135" t="s">
        <v>707</v>
      </c>
      <c r="C135" t="s">
        <v>114</v>
      </c>
      <c r="D135">
        <v>137</v>
      </c>
      <c r="E135">
        <v>0.626</v>
      </c>
      <c r="F135">
        <f>IFERROR(VLOOKUP($D135,POPSCOMP!$D$2:$H$91,5,FALSE),0)</f>
        <v>23.29</v>
      </c>
      <c r="G135" t="str" cm="1">
        <f t="array" ref="G135">_xlfn.IFS($F135&gt;=15,"Interface",$E135&lt;=0.15,"Core",$E135&gt;0.15,"Surface")</f>
        <v>Interface</v>
      </c>
    </row>
    <row r="136" spans="1:7" x14ac:dyDescent="0.2">
      <c r="A136">
        <v>135</v>
      </c>
      <c r="B136" t="s">
        <v>717</v>
      </c>
      <c r="C136" t="s">
        <v>114</v>
      </c>
      <c r="D136">
        <v>138</v>
      </c>
      <c r="E136">
        <v>0.66249999999999998</v>
      </c>
      <c r="F136">
        <f>IFERROR(VLOOKUP($D136,POPSCOMP!$D$2:$H$91,5,FALSE),0)</f>
        <v>0.04</v>
      </c>
      <c r="G136" t="str" cm="1">
        <f t="array" ref="G136">_xlfn.IFS($F136&gt;=15,"Interface",$E136&lt;=0.15,"Core",$E136&gt;0.15,"Surface")</f>
        <v>Surface</v>
      </c>
    </row>
    <row r="137" spans="1:7" x14ac:dyDescent="0.2">
      <c r="A137">
        <v>136</v>
      </c>
      <c r="B137" t="s">
        <v>692</v>
      </c>
      <c r="C137" t="s">
        <v>114</v>
      </c>
      <c r="D137">
        <v>139</v>
      </c>
      <c r="E137">
        <v>1.099</v>
      </c>
      <c r="F137">
        <f>IFERROR(VLOOKUP($D137,POPSCOMP!$D$2:$H$91,5,FALSE),0)</f>
        <v>0</v>
      </c>
      <c r="G137" t="str" cm="1">
        <f t="array" ref="G137">_xlfn.IFS($F137&gt;=15,"Interface",$E137&lt;=0.15,"Core",$E137&gt;0.15,"Surface")</f>
        <v>Surface</v>
      </c>
    </row>
    <row r="138" spans="1:7" x14ac:dyDescent="0.2">
      <c r="A138">
        <v>137</v>
      </c>
      <c r="B138" t="s">
        <v>671</v>
      </c>
      <c r="C138" t="s">
        <v>114</v>
      </c>
      <c r="D138">
        <v>140</v>
      </c>
      <c r="E138">
        <v>0.43070000000000003</v>
      </c>
      <c r="F138">
        <f>IFERROR(VLOOKUP($D138,POPSCOMP!$D$2:$H$91,5,FALSE),0)</f>
        <v>4.8099999999999996</v>
      </c>
      <c r="G138" t="str" cm="1">
        <f t="array" ref="G138">_xlfn.IFS($F138&gt;=15,"Interface",$E138&lt;=0.15,"Core",$E138&gt;0.15,"Surface")</f>
        <v>Surface</v>
      </c>
    </row>
    <row r="139" spans="1:7" x14ac:dyDescent="0.2">
      <c r="A139">
        <v>138</v>
      </c>
      <c r="B139" t="s">
        <v>671</v>
      </c>
      <c r="C139" t="s">
        <v>114</v>
      </c>
      <c r="D139">
        <v>141</v>
      </c>
      <c r="E139">
        <v>0.58789999999999998</v>
      </c>
      <c r="F139">
        <f>IFERROR(VLOOKUP($D139,POPSCOMP!$D$2:$H$91,5,FALSE),0)</f>
        <v>0</v>
      </c>
      <c r="G139" t="str" cm="1">
        <f t="array" ref="G139">_xlfn.IFS($F139&gt;=15,"Interface",$E139&lt;=0.15,"Core",$E139&gt;0.15,"Surface")</f>
        <v>Surface</v>
      </c>
    </row>
    <row r="140" spans="1:7" x14ac:dyDescent="0.2">
      <c r="A140">
        <v>139</v>
      </c>
      <c r="B140" t="s">
        <v>724</v>
      </c>
      <c r="C140" t="s">
        <v>114</v>
      </c>
      <c r="D140">
        <v>142</v>
      </c>
      <c r="E140">
        <v>1.1890000000000001</v>
      </c>
      <c r="F140">
        <f>IFERROR(VLOOKUP($D140,POPSCOMP!$D$2:$H$91,5,FALSE),0)</f>
        <v>24.4</v>
      </c>
      <c r="G140" t="str" cm="1">
        <f t="array" ref="G140">_xlfn.IFS($F140&gt;=15,"Interface",$E140&lt;=0.15,"Core",$E140&gt;0.15,"Surface")</f>
        <v>Interface</v>
      </c>
    </row>
    <row r="141" spans="1:7" x14ac:dyDescent="0.2">
      <c r="A141">
        <v>140</v>
      </c>
      <c r="B141" t="s">
        <v>692</v>
      </c>
      <c r="C141" t="s">
        <v>114</v>
      </c>
      <c r="D141">
        <v>143</v>
      </c>
      <c r="E141">
        <v>0.58309999999999995</v>
      </c>
      <c r="F141">
        <f>IFERROR(VLOOKUP($D141,POPSCOMP!$D$2:$H$91,5,FALSE),0)</f>
        <v>1.51</v>
      </c>
      <c r="G141" t="str" cm="1">
        <f t="array" ref="G141">_xlfn.IFS($F141&gt;=15,"Interface",$E141&lt;=0.15,"Core",$E141&gt;0.15,"Surface")</f>
        <v>Surface</v>
      </c>
    </row>
    <row r="142" spans="1:7" x14ac:dyDescent="0.2">
      <c r="A142">
        <v>141</v>
      </c>
      <c r="B142" t="s">
        <v>674</v>
      </c>
      <c r="C142" t="s">
        <v>114</v>
      </c>
      <c r="D142">
        <v>144</v>
      </c>
      <c r="E142">
        <v>0.45140000000000002</v>
      </c>
      <c r="F142">
        <f>IFERROR(VLOOKUP($D142,POPSCOMP!$D$2:$H$91,5,FALSE),0)</f>
        <v>0.55000000000000004</v>
      </c>
      <c r="G142" t="str" cm="1">
        <f t="array" ref="G142">_xlfn.IFS($F142&gt;=15,"Interface",$E142&lt;=0.15,"Core",$E142&gt;0.15,"Surface")</f>
        <v>Surface</v>
      </c>
    </row>
    <row r="143" spans="1:7" x14ac:dyDescent="0.2">
      <c r="A143">
        <v>142</v>
      </c>
      <c r="B143" t="s">
        <v>707</v>
      </c>
      <c r="C143" t="s">
        <v>114</v>
      </c>
      <c r="D143">
        <v>145</v>
      </c>
      <c r="E143">
        <v>0.35510000000000003</v>
      </c>
      <c r="F143">
        <f>IFERROR(VLOOKUP($D143,POPSCOMP!$D$2:$H$91,5,FALSE),0)</f>
        <v>0.14000000000000001</v>
      </c>
      <c r="G143" t="str" cm="1">
        <f t="array" ref="G143">_xlfn.IFS($F143&gt;=15,"Interface",$E143&lt;=0.15,"Core",$E143&gt;0.15,"Surface")</f>
        <v>Surface</v>
      </c>
    </row>
    <row r="144" spans="1:7" x14ac:dyDescent="0.2">
      <c r="A144">
        <v>143</v>
      </c>
      <c r="B144" t="s">
        <v>703</v>
      </c>
      <c r="C144" t="s">
        <v>114</v>
      </c>
      <c r="D144">
        <v>146</v>
      </c>
      <c r="E144">
        <v>0.1424</v>
      </c>
      <c r="F144">
        <f>IFERROR(VLOOKUP($D144,POPSCOMP!$D$2:$H$91,5,FALSE),0)</f>
        <v>0.26</v>
      </c>
      <c r="G144" t="str" cm="1">
        <f t="array" ref="G144">_xlfn.IFS($F144&gt;=15,"Interface",$E144&lt;=0.15,"Core",$E144&gt;0.15,"Surface")</f>
        <v>Core</v>
      </c>
    </row>
    <row r="145" spans="1:7" x14ac:dyDescent="0.2">
      <c r="A145">
        <v>144</v>
      </c>
      <c r="B145" t="s">
        <v>760</v>
      </c>
      <c r="C145" t="s">
        <v>114</v>
      </c>
      <c r="D145">
        <v>147</v>
      </c>
      <c r="E145">
        <v>0.26240000000000002</v>
      </c>
      <c r="F145">
        <f>IFERROR(VLOOKUP($D145,POPSCOMP!$D$2:$H$91,5,FALSE),0)</f>
        <v>33.75</v>
      </c>
      <c r="G145" t="str" cm="1">
        <f t="array" ref="G145">_xlfn.IFS($F145&gt;=15,"Interface",$E145&lt;=0.15,"Core",$E145&gt;0.15,"Surface")</f>
        <v>Interface</v>
      </c>
    </row>
    <row r="146" spans="1:7" x14ac:dyDescent="0.2">
      <c r="A146">
        <v>145</v>
      </c>
      <c r="B146" t="s">
        <v>714</v>
      </c>
      <c r="C146" t="s">
        <v>114</v>
      </c>
      <c r="D146">
        <v>148</v>
      </c>
      <c r="E146">
        <v>0.37419999999999998</v>
      </c>
      <c r="F146">
        <f>IFERROR(VLOOKUP($D146,POPSCOMP!$D$2:$H$91,5,FALSE),0)</f>
        <v>0</v>
      </c>
      <c r="G146" t="str" cm="1">
        <f t="array" ref="G146">_xlfn.IFS($F146&gt;=15,"Interface",$E146&lt;=0.15,"Core",$E146&gt;0.15,"Surface")</f>
        <v>Surface</v>
      </c>
    </row>
    <row r="147" spans="1:7" x14ac:dyDescent="0.2">
      <c r="A147">
        <v>146</v>
      </c>
      <c r="B147" t="s">
        <v>678</v>
      </c>
      <c r="C147" t="s">
        <v>114</v>
      </c>
      <c r="D147">
        <v>149</v>
      </c>
      <c r="E147">
        <v>8.3400000000000002E-2</v>
      </c>
      <c r="F147">
        <f>IFERROR(VLOOKUP($D147,POPSCOMP!$D$2:$H$91,5,FALSE),0)</f>
        <v>0</v>
      </c>
      <c r="G147" t="str" cm="1">
        <f t="array" ref="G147">_xlfn.IFS($F147&gt;=15,"Interface",$E147&lt;=0.15,"Core",$E147&gt;0.15,"Surface")</f>
        <v>Core</v>
      </c>
    </row>
    <row r="148" spans="1:7" x14ac:dyDescent="0.2">
      <c r="A148">
        <v>147</v>
      </c>
      <c r="B148" t="s">
        <v>687</v>
      </c>
      <c r="C148" t="s">
        <v>114</v>
      </c>
      <c r="D148">
        <v>150</v>
      </c>
      <c r="E148">
        <v>0.36259999999999998</v>
      </c>
      <c r="F148">
        <f>IFERROR(VLOOKUP($D148,POPSCOMP!$D$2:$H$91,5,FALSE),0)</f>
        <v>12.39</v>
      </c>
      <c r="G148" t="str" cm="1">
        <f t="array" ref="G148">_xlfn.IFS($F148&gt;=15,"Interface",$E148&lt;=0.15,"Core",$E148&gt;0.15,"Surface")</f>
        <v>Surface</v>
      </c>
    </row>
    <row r="149" spans="1:7" x14ac:dyDescent="0.2">
      <c r="A149">
        <v>148</v>
      </c>
      <c r="B149" t="s">
        <v>678</v>
      </c>
      <c r="C149" t="s">
        <v>114</v>
      </c>
      <c r="D149">
        <v>151</v>
      </c>
      <c r="E149">
        <v>0.32919999999999999</v>
      </c>
      <c r="F149">
        <f>IFERROR(VLOOKUP($D149,POPSCOMP!$D$2:$H$91,5,FALSE),0)</f>
        <v>0.37</v>
      </c>
      <c r="G149" t="str" cm="1">
        <f t="array" ref="G149">_xlfn.IFS($F149&gt;=15,"Interface",$E149&lt;=0.15,"Core",$E149&gt;0.15,"Surface")</f>
        <v>Surface</v>
      </c>
    </row>
    <row r="150" spans="1:7" x14ac:dyDescent="0.2">
      <c r="A150">
        <v>149</v>
      </c>
      <c r="B150" t="s">
        <v>720</v>
      </c>
      <c r="C150" t="s">
        <v>114</v>
      </c>
      <c r="D150">
        <v>152</v>
      </c>
      <c r="E150">
        <v>0.4839</v>
      </c>
      <c r="F150">
        <f>IFERROR(VLOOKUP($D150,POPSCOMP!$D$2:$H$91,5,FALSE),0)</f>
        <v>1.95</v>
      </c>
      <c r="G150" t="str" cm="1">
        <f t="array" ref="G150">_xlfn.IFS($F150&gt;=15,"Interface",$E150&lt;=0.15,"Core",$E150&gt;0.15,"Surface")</f>
        <v>Surface</v>
      </c>
    </row>
    <row r="151" spans="1:7" x14ac:dyDescent="0.2">
      <c r="A151">
        <v>150</v>
      </c>
      <c r="B151" t="s">
        <v>720</v>
      </c>
      <c r="C151" t="s">
        <v>114</v>
      </c>
      <c r="D151">
        <v>153</v>
      </c>
      <c r="E151">
        <v>0.55820000000000003</v>
      </c>
      <c r="F151">
        <f>IFERROR(VLOOKUP($D151,POPSCOMP!$D$2:$H$91,5,FALSE),0)</f>
        <v>1.62</v>
      </c>
      <c r="G151" t="str" cm="1">
        <f t="array" ref="G151">_xlfn.IFS($F151&gt;=15,"Interface",$E151&lt;=0.15,"Core",$E151&gt;0.15,"Surface")</f>
        <v>Surface</v>
      </c>
    </row>
    <row r="152" spans="1:7" x14ac:dyDescent="0.2">
      <c r="A152">
        <v>151</v>
      </c>
      <c r="B152" t="s">
        <v>730</v>
      </c>
      <c r="C152" t="s">
        <v>114</v>
      </c>
      <c r="D152">
        <v>154</v>
      </c>
      <c r="E152">
        <v>0.75529999999999997</v>
      </c>
      <c r="F152">
        <f>IFERROR(VLOOKUP($D152,POPSCOMP!$D$2:$H$91,5,FALSE),0)</f>
        <v>1.26</v>
      </c>
      <c r="G152" t="str" cm="1">
        <f t="array" ref="G152">_xlfn.IFS($F152&gt;=15,"Interface",$E152&lt;=0.15,"Core",$E152&gt;0.15,"Surface")</f>
        <v>Surface</v>
      </c>
    </row>
    <row r="153" spans="1:7" x14ac:dyDescent="0.2">
      <c r="A153">
        <v>152</v>
      </c>
      <c r="B153" t="s">
        <v>714</v>
      </c>
      <c r="C153" t="s">
        <v>732</v>
      </c>
      <c r="D153">
        <v>20</v>
      </c>
      <c r="E153">
        <v>1.0974999999999999</v>
      </c>
      <c r="F153">
        <f>IFERROR(VLOOKUP($D153,POPSCOMP!$D$2:$H$91,5,FALSE),0)</f>
        <v>4.3600000000000003</v>
      </c>
      <c r="G153" t="str" cm="1">
        <f t="array" ref="G153">_xlfn.IFS($F153&gt;=15,"Interface",$E153&lt;=0.15,"Core",$E153&gt;0.15,"Surface")</f>
        <v>Surface</v>
      </c>
    </row>
    <row r="154" spans="1:7" x14ac:dyDescent="0.2">
      <c r="A154">
        <v>153</v>
      </c>
      <c r="B154" t="s">
        <v>671</v>
      </c>
      <c r="C154" t="s">
        <v>732</v>
      </c>
      <c r="D154">
        <v>21</v>
      </c>
      <c r="E154">
        <v>0.67390000000000005</v>
      </c>
      <c r="F154">
        <f>IFERROR(VLOOKUP($D154,POPSCOMP!$D$2:$H$91,5,FALSE),0)</f>
        <v>0.68</v>
      </c>
      <c r="G154" t="str" cm="1">
        <f t="array" ref="G154">_xlfn.IFS($F154&gt;=15,"Interface",$E154&lt;=0.15,"Core",$E154&gt;0.15,"Surface")</f>
        <v>Surface</v>
      </c>
    </row>
    <row r="155" spans="1:7" x14ac:dyDescent="0.2">
      <c r="A155">
        <v>154</v>
      </c>
      <c r="B155" t="s">
        <v>730</v>
      </c>
      <c r="C155" t="s">
        <v>732</v>
      </c>
      <c r="D155">
        <v>22</v>
      </c>
      <c r="E155">
        <v>0.18229999999999999</v>
      </c>
      <c r="F155">
        <f>IFERROR(VLOOKUP($D155,POPSCOMP!$D$2:$H$91,5,FALSE),0)</f>
        <v>67.5</v>
      </c>
      <c r="G155" t="str" cm="1">
        <f t="array" ref="G155">_xlfn.IFS($F155&gt;=15,"Interface",$E155&lt;=0.15,"Core",$E155&gt;0.15,"Surface")</f>
        <v>Interface</v>
      </c>
    </row>
    <row r="156" spans="1:7" x14ac:dyDescent="0.2">
      <c r="A156">
        <v>155</v>
      </c>
      <c r="B156" t="s">
        <v>682</v>
      </c>
      <c r="C156" t="s">
        <v>732</v>
      </c>
      <c r="D156">
        <v>23</v>
      </c>
      <c r="E156">
        <v>0.64070000000000005</v>
      </c>
      <c r="F156">
        <f>IFERROR(VLOOKUP($D156,POPSCOMP!$D$2:$H$91,5,FALSE),0)</f>
        <v>8.73</v>
      </c>
      <c r="G156" t="str" cm="1">
        <f t="array" ref="G156">_xlfn.IFS($F156&gt;=15,"Interface",$E156&lt;=0.15,"Core",$E156&gt;0.15,"Surface")</f>
        <v>Surface</v>
      </c>
    </row>
    <row r="157" spans="1:7" x14ac:dyDescent="0.2">
      <c r="A157">
        <v>156</v>
      </c>
      <c r="B157" t="s">
        <v>714</v>
      </c>
      <c r="C157" t="s">
        <v>732</v>
      </c>
      <c r="D157">
        <v>24</v>
      </c>
      <c r="E157">
        <v>0.37030000000000002</v>
      </c>
      <c r="F157">
        <f>IFERROR(VLOOKUP($D157,POPSCOMP!$D$2:$H$91,5,FALSE),0)</f>
        <v>0</v>
      </c>
      <c r="G157" t="str" cm="1">
        <f t="array" ref="G157">_xlfn.IFS($F157&gt;=15,"Interface",$E157&lt;=0.15,"Core",$E157&gt;0.15,"Surface")</f>
        <v>Surface</v>
      </c>
    </row>
    <row r="158" spans="1:7" x14ac:dyDescent="0.2">
      <c r="A158">
        <v>157</v>
      </c>
      <c r="B158" t="s">
        <v>703</v>
      </c>
      <c r="C158" t="s">
        <v>732</v>
      </c>
      <c r="D158">
        <v>25</v>
      </c>
      <c r="E158">
        <v>0.52200000000000002</v>
      </c>
      <c r="F158">
        <f>IFERROR(VLOOKUP($D158,POPSCOMP!$D$2:$H$91,5,FALSE),0)</f>
        <v>14.54</v>
      </c>
      <c r="G158" t="str" cm="1">
        <f t="array" ref="G158">_xlfn.IFS($F158&gt;=15,"Interface",$E158&lt;=0.15,"Core",$E158&gt;0.15,"Surface")</f>
        <v>Surface</v>
      </c>
    </row>
    <row r="159" spans="1:7" x14ac:dyDescent="0.2">
      <c r="A159">
        <v>158</v>
      </c>
      <c r="B159" t="s">
        <v>678</v>
      </c>
      <c r="C159" t="s">
        <v>732</v>
      </c>
      <c r="D159">
        <v>26</v>
      </c>
      <c r="E159">
        <v>0.57820000000000005</v>
      </c>
      <c r="F159">
        <f>IFERROR(VLOOKUP($D159,POPSCOMP!$D$2:$H$91,5,FALSE),0)</f>
        <v>2.46</v>
      </c>
      <c r="G159" t="str" cm="1">
        <f t="array" ref="G159">_xlfn.IFS($F159&gt;=15,"Interface",$E159&lt;=0.15,"Core",$E159&gt;0.15,"Surface")</f>
        <v>Surface</v>
      </c>
    </row>
    <row r="160" spans="1:7" x14ac:dyDescent="0.2">
      <c r="A160">
        <v>159</v>
      </c>
      <c r="B160" t="s">
        <v>735</v>
      </c>
      <c r="C160" t="s">
        <v>732</v>
      </c>
      <c r="D160">
        <v>27</v>
      </c>
      <c r="E160">
        <v>0.38829999999999998</v>
      </c>
      <c r="F160">
        <f>IFERROR(VLOOKUP($D160,POPSCOMP!$D$2:$H$91,5,FALSE),0)</f>
        <v>0.15</v>
      </c>
      <c r="G160" t="str" cm="1">
        <f t="array" ref="G160">_xlfn.IFS($F160&gt;=15,"Interface",$E160&lt;=0.15,"Core",$E160&gt;0.15,"Surface")</f>
        <v>Surface</v>
      </c>
    </row>
    <row r="161" spans="1:7" x14ac:dyDescent="0.2">
      <c r="A161">
        <v>160</v>
      </c>
      <c r="B161" t="s">
        <v>682</v>
      </c>
      <c r="C161" t="s">
        <v>732</v>
      </c>
      <c r="D161">
        <v>28</v>
      </c>
      <c r="E161">
        <v>1.0225</v>
      </c>
      <c r="F161">
        <f>IFERROR(VLOOKUP($D161,POPSCOMP!$D$2:$H$91,5,FALSE),0)</f>
        <v>81.42</v>
      </c>
      <c r="G161" t="str" cm="1">
        <f t="array" ref="G161">_xlfn.IFS($F161&gt;=15,"Interface",$E161&lt;=0.15,"Core",$E161&gt;0.15,"Surface")</f>
        <v>Interface</v>
      </c>
    </row>
    <row r="162" spans="1:7" x14ac:dyDescent="0.2">
      <c r="A162">
        <v>161</v>
      </c>
      <c r="B162" t="s">
        <v>692</v>
      </c>
      <c r="C162" t="s">
        <v>732</v>
      </c>
      <c r="D162">
        <v>29</v>
      </c>
      <c r="E162">
        <v>0.82140000000000002</v>
      </c>
      <c r="F162">
        <f>IFERROR(VLOOKUP($D162,POPSCOMP!$D$2:$H$91,5,FALSE),0)</f>
        <v>56.12</v>
      </c>
      <c r="G162" t="str" cm="1">
        <f t="array" ref="G162">_xlfn.IFS($F162&gt;=15,"Interface",$E162&lt;=0.15,"Core",$E162&gt;0.15,"Surface")</f>
        <v>Interface</v>
      </c>
    </row>
    <row r="163" spans="1:7" x14ac:dyDescent="0.2">
      <c r="A163">
        <v>162</v>
      </c>
      <c r="B163" t="s">
        <v>717</v>
      </c>
      <c r="C163" t="s">
        <v>732</v>
      </c>
      <c r="D163">
        <v>30</v>
      </c>
      <c r="E163">
        <v>0.38550000000000001</v>
      </c>
      <c r="F163">
        <f>IFERROR(VLOOKUP($D163,POPSCOMP!$D$2:$H$91,5,FALSE),0)</f>
        <v>0.95</v>
      </c>
      <c r="G163" t="str" cm="1">
        <f t="array" ref="G163">_xlfn.IFS($F163&gt;=15,"Interface",$E163&lt;=0.15,"Core",$E163&gt;0.15,"Surface")</f>
        <v>Surface</v>
      </c>
    </row>
    <row r="164" spans="1:7" x14ac:dyDescent="0.2">
      <c r="A164">
        <v>163</v>
      </c>
      <c r="B164" t="s">
        <v>703</v>
      </c>
      <c r="C164" t="s">
        <v>732</v>
      </c>
      <c r="D164">
        <v>31</v>
      </c>
      <c r="E164">
        <v>0.63870000000000005</v>
      </c>
      <c r="F164">
        <f>IFERROR(VLOOKUP($D164,POPSCOMP!$D$2:$H$91,5,FALSE),0)</f>
        <v>39.86</v>
      </c>
      <c r="G164" t="str" cm="1">
        <f t="array" ref="G164">_xlfn.IFS($F164&gt;=15,"Interface",$E164&lt;=0.15,"Core",$E164&gt;0.15,"Surface")</f>
        <v>Interface</v>
      </c>
    </row>
    <row r="165" spans="1:7" x14ac:dyDescent="0.2">
      <c r="A165">
        <v>164</v>
      </c>
      <c r="B165" t="s">
        <v>676</v>
      </c>
      <c r="C165" t="s">
        <v>732</v>
      </c>
      <c r="D165">
        <v>32</v>
      </c>
      <c r="E165">
        <v>0.2172</v>
      </c>
      <c r="F165">
        <f>IFERROR(VLOOKUP($D165,POPSCOMP!$D$2:$H$91,5,FALSE),0)</f>
        <v>118.4</v>
      </c>
      <c r="G165" t="str" cm="1">
        <f t="array" ref="G165">_xlfn.IFS($F165&gt;=15,"Interface",$E165&lt;=0.15,"Core",$E165&gt;0.15,"Surface")</f>
        <v>Interface</v>
      </c>
    </row>
    <row r="166" spans="1:7" x14ac:dyDescent="0.2">
      <c r="A166">
        <v>165</v>
      </c>
      <c r="B166" t="s">
        <v>745</v>
      </c>
      <c r="C166" t="s">
        <v>732</v>
      </c>
      <c r="D166">
        <v>33</v>
      </c>
      <c r="E166">
        <v>0.27839999999999998</v>
      </c>
      <c r="F166">
        <f>IFERROR(VLOOKUP($D166,POPSCOMP!$D$2:$H$91,5,FALSE),0)</f>
        <v>35.19</v>
      </c>
      <c r="G166" t="str" cm="1">
        <f t="array" ref="G166">_xlfn.IFS($F166&gt;=15,"Interface",$E166&lt;=0.15,"Core",$E166&gt;0.15,"Surface")</f>
        <v>Interface</v>
      </c>
    </row>
    <row r="167" spans="1:7" x14ac:dyDescent="0.2">
      <c r="A167">
        <v>166</v>
      </c>
      <c r="B167" t="s">
        <v>674</v>
      </c>
      <c r="C167" t="s">
        <v>732</v>
      </c>
      <c r="D167">
        <v>34</v>
      </c>
      <c r="E167">
        <v>0.19450000000000001</v>
      </c>
      <c r="F167">
        <f>IFERROR(VLOOKUP($D167,POPSCOMP!$D$2:$H$91,5,FALSE),0)</f>
        <v>50.21</v>
      </c>
      <c r="G167" t="str" cm="1">
        <f t="array" ref="G167">_xlfn.IFS($F167&gt;=15,"Interface",$E167&lt;=0.15,"Core",$E167&gt;0.15,"Surface")</f>
        <v>Interface</v>
      </c>
    </row>
    <row r="168" spans="1:7" x14ac:dyDescent="0.2">
      <c r="A168">
        <v>167</v>
      </c>
      <c r="B168" t="s">
        <v>745</v>
      </c>
      <c r="C168" t="s">
        <v>732</v>
      </c>
      <c r="D168">
        <v>35</v>
      </c>
      <c r="E168">
        <v>0.11840000000000001</v>
      </c>
      <c r="F168">
        <f>IFERROR(VLOOKUP($D168,POPSCOMP!$D$2:$H$91,5,FALSE),0)</f>
        <v>1.67</v>
      </c>
      <c r="G168" t="str" cm="1">
        <f t="array" ref="G168">_xlfn.IFS($F168&gt;=15,"Interface",$E168&lt;=0.15,"Core",$E168&gt;0.15,"Surface")</f>
        <v>Core</v>
      </c>
    </row>
    <row r="169" spans="1:7" x14ac:dyDescent="0.2">
      <c r="A169">
        <v>168</v>
      </c>
      <c r="B169" t="s">
        <v>720</v>
      </c>
      <c r="C169" t="s">
        <v>732</v>
      </c>
      <c r="D169">
        <v>36</v>
      </c>
      <c r="E169">
        <v>0.59319999999999995</v>
      </c>
      <c r="F169">
        <f>IFERROR(VLOOKUP($D169,POPSCOMP!$D$2:$H$91,5,FALSE),0)</f>
        <v>8.7799999999999994</v>
      </c>
      <c r="G169" t="str" cm="1">
        <f t="array" ref="G169">_xlfn.IFS($F169&gt;=15,"Interface",$E169&lt;=0.15,"Core",$E169&gt;0.15,"Surface")</f>
        <v>Surface</v>
      </c>
    </row>
    <row r="170" spans="1:7" x14ac:dyDescent="0.2">
      <c r="A170">
        <v>169</v>
      </c>
      <c r="B170" t="s">
        <v>707</v>
      </c>
      <c r="C170" t="s">
        <v>732</v>
      </c>
      <c r="D170">
        <v>37</v>
      </c>
      <c r="E170">
        <v>0.15620000000000001</v>
      </c>
      <c r="F170">
        <f>IFERROR(VLOOKUP($D170,POPSCOMP!$D$2:$H$91,5,FALSE),0)</f>
        <v>5.75</v>
      </c>
      <c r="G170" t="str" cm="1">
        <f t="array" ref="G170">_xlfn.IFS($F170&gt;=15,"Interface",$E170&lt;=0.15,"Core",$E170&gt;0.15,"Surface")</f>
        <v>Surface</v>
      </c>
    </row>
    <row r="171" spans="1:7" x14ac:dyDescent="0.2">
      <c r="A171">
        <v>170</v>
      </c>
      <c r="B171" t="s">
        <v>678</v>
      </c>
      <c r="C171" t="s">
        <v>732</v>
      </c>
      <c r="D171">
        <v>38</v>
      </c>
      <c r="E171">
        <v>0.1188</v>
      </c>
      <c r="F171">
        <f>IFERROR(VLOOKUP($D171,POPSCOMP!$D$2:$H$91,5,FALSE),0)</f>
        <v>0</v>
      </c>
      <c r="G171" t="str" cm="1">
        <f t="array" ref="G171">_xlfn.IFS($F171&gt;=15,"Interface",$E171&lt;=0.15,"Core",$E171&gt;0.15,"Surface")</f>
        <v>Core</v>
      </c>
    </row>
    <row r="172" spans="1:7" x14ac:dyDescent="0.2">
      <c r="A172">
        <v>171</v>
      </c>
      <c r="B172" t="s">
        <v>674</v>
      </c>
      <c r="C172" t="s">
        <v>732</v>
      </c>
      <c r="D172">
        <v>39</v>
      </c>
      <c r="E172">
        <v>0.1406</v>
      </c>
      <c r="F172">
        <f>IFERROR(VLOOKUP($D172,POPSCOMP!$D$2:$H$91,5,FALSE),0)</f>
        <v>0</v>
      </c>
      <c r="G172" t="str" cm="1">
        <f t="array" ref="G172">_xlfn.IFS($F172&gt;=15,"Interface",$E172&lt;=0.15,"Core",$E172&gt;0.15,"Surface")</f>
        <v>Core</v>
      </c>
    </row>
    <row r="173" spans="1:7" x14ac:dyDescent="0.2">
      <c r="A173">
        <v>172</v>
      </c>
      <c r="B173" t="s">
        <v>678</v>
      </c>
      <c r="C173" t="s">
        <v>732</v>
      </c>
      <c r="D173">
        <v>40</v>
      </c>
      <c r="E173">
        <v>0.23180000000000001</v>
      </c>
      <c r="F173">
        <f>IFERROR(VLOOKUP($D173,POPSCOMP!$D$2:$H$91,5,FALSE),0)</f>
        <v>0</v>
      </c>
      <c r="G173" t="str" cm="1">
        <f t="array" ref="G173">_xlfn.IFS($F173&gt;=15,"Interface",$E173&lt;=0.15,"Core",$E173&gt;0.15,"Surface")</f>
        <v>Surface</v>
      </c>
    </row>
    <row r="174" spans="1:7" x14ac:dyDescent="0.2">
      <c r="A174">
        <v>173</v>
      </c>
      <c r="B174" t="s">
        <v>692</v>
      </c>
      <c r="C174" t="s">
        <v>732</v>
      </c>
      <c r="D174">
        <v>41</v>
      </c>
      <c r="E174">
        <v>0.27129999999999999</v>
      </c>
      <c r="F174">
        <f>IFERROR(VLOOKUP($D174,POPSCOMP!$D$2:$H$91,5,FALSE),0)</f>
        <v>0</v>
      </c>
      <c r="G174" t="str" cm="1">
        <f t="array" ref="G174">_xlfn.IFS($F174&gt;=15,"Interface",$E174&lt;=0.15,"Core",$E174&gt;0.15,"Surface")</f>
        <v>Surface</v>
      </c>
    </row>
    <row r="175" spans="1:7" x14ac:dyDescent="0.2">
      <c r="A175">
        <v>174</v>
      </c>
      <c r="B175" t="s">
        <v>730</v>
      </c>
      <c r="C175" t="s">
        <v>732</v>
      </c>
      <c r="D175">
        <v>42</v>
      </c>
      <c r="E175">
        <v>0.29160000000000003</v>
      </c>
      <c r="F175">
        <f>IFERROR(VLOOKUP($D175,POPSCOMP!$D$2:$H$91,5,FALSE),0)</f>
        <v>0</v>
      </c>
      <c r="G175" t="str" cm="1">
        <f t="array" ref="G175">_xlfn.IFS($F175&gt;=15,"Interface",$E175&lt;=0.15,"Core",$E175&gt;0.15,"Surface")</f>
        <v>Surface</v>
      </c>
    </row>
    <row r="176" spans="1:7" x14ac:dyDescent="0.2">
      <c r="A176">
        <v>175</v>
      </c>
      <c r="B176" t="s">
        <v>760</v>
      </c>
      <c r="C176" t="s">
        <v>732</v>
      </c>
      <c r="D176">
        <v>43</v>
      </c>
      <c r="E176">
        <v>0.40910000000000002</v>
      </c>
      <c r="F176">
        <f>IFERROR(VLOOKUP($D176,POPSCOMP!$D$2:$H$91,5,FALSE),0)</f>
        <v>0</v>
      </c>
      <c r="G176" t="str" cm="1">
        <f t="array" ref="G176">_xlfn.IFS($F176&gt;=15,"Interface",$E176&lt;=0.15,"Core",$E176&gt;0.15,"Surface")</f>
        <v>Surface</v>
      </c>
    </row>
    <row r="177" spans="1:7" x14ac:dyDescent="0.2">
      <c r="A177">
        <v>176</v>
      </c>
      <c r="B177" t="s">
        <v>678</v>
      </c>
      <c r="C177" t="s">
        <v>732</v>
      </c>
      <c r="D177">
        <v>44</v>
      </c>
      <c r="E177">
        <v>0.55879999999999996</v>
      </c>
      <c r="F177">
        <f>IFERROR(VLOOKUP($D177,POPSCOMP!$D$2:$H$91,5,FALSE),0)</f>
        <v>9.58</v>
      </c>
      <c r="G177" t="str" cm="1">
        <f t="array" ref="G177">_xlfn.IFS($F177&gt;=15,"Interface",$E177&lt;=0.15,"Core",$E177&gt;0.15,"Surface")</f>
        <v>Surface</v>
      </c>
    </row>
    <row r="178" spans="1:7" x14ac:dyDescent="0.2">
      <c r="A178">
        <v>177</v>
      </c>
      <c r="B178" t="s">
        <v>707</v>
      </c>
      <c r="C178" t="s">
        <v>732</v>
      </c>
      <c r="D178">
        <v>45</v>
      </c>
      <c r="E178">
        <v>0.50990000000000002</v>
      </c>
      <c r="F178">
        <f>IFERROR(VLOOKUP($D178,POPSCOMP!$D$2:$H$91,5,FALSE),0)</f>
        <v>3.23</v>
      </c>
      <c r="G178" t="str" cm="1">
        <f t="array" ref="G178">_xlfn.IFS($F178&gt;=15,"Interface",$E178&lt;=0.15,"Core",$E178&gt;0.15,"Surface")</f>
        <v>Surface</v>
      </c>
    </row>
    <row r="179" spans="1:7" x14ac:dyDescent="0.2">
      <c r="A179">
        <v>178</v>
      </c>
      <c r="B179" t="s">
        <v>707</v>
      </c>
      <c r="C179" t="s">
        <v>732</v>
      </c>
      <c r="D179">
        <v>46</v>
      </c>
      <c r="E179">
        <v>0.84970000000000001</v>
      </c>
      <c r="F179">
        <f>IFERROR(VLOOKUP($D179,POPSCOMP!$D$2:$H$91,5,FALSE),0)</f>
        <v>46</v>
      </c>
      <c r="G179" t="str" cm="1">
        <f t="array" ref="G179">_xlfn.IFS($F179&gt;=15,"Interface",$E179&lt;=0.15,"Core",$E179&gt;0.15,"Surface")</f>
        <v>Interface</v>
      </c>
    </row>
    <row r="180" spans="1:7" x14ac:dyDescent="0.2">
      <c r="A180">
        <v>179</v>
      </c>
      <c r="B180" t="s">
        <v>703</v>
      </c>
      <c r="C180" t="s">
        <v>732</v>
      </c>
      <c r="D180">
        <v>47</v>
      </c>
      <c r="E180">
        <v>0.72009999999999996</v>
      </c>
      <c r="F180">
        <f>IFERROR(VLOOKUP($D180,POPSCOMP!$D$2:$H$91,5,FALSE),0)</f>
        <v>0</v>
      </c>
      <c r="G180" t="str" cm="1">
        <f t="array" ref="G180">_xlfn.IFS($F180&gt;=15,"Interface",$E180&lt;=0.15,"Core",$E180&gt;0.15,"Surface")</f>
        <v>Surface</v>
      </c>
    </row>
    <row r="181" spans="1:7" x14ac:dyDescent="0.2">
      <c r="A181">
        <v>180</v>
      </c>
      <c r="B181" t="s">
        <v>760</v>
      </c>
      <c r="C181" t="s">
        <v>732</v>
      </c>
      <c r="D181">
        <v>48</v>
      </c>
      <c r="E181">
        <v>0.24249999999999999</v>
      </c>
      <c r="F181">
        <f>IFERROR(VLOOKUP($D181,POPSCOMP!$D$2:$H$91,5,FALSE),0)</f>
        <v>5.57</v>
      </c>
      <c r="G181" t="str" cm="1">
        <f t="array" ref="G181">_xlfn.IFS($F181&gt;=15,"Interface",$E181&lt;=0.15,"Core",$E181&gt;0.15,"Surface")</f>
        <v>Surface</v>
      </c>
    </row>
    <row r="182" spans="1:7" x14ac:dyDescent="0.2">
      <c r="A182">
        <v>181</v>
      </c>
      <c r="B182" t="s">
        <v>745</v>
      </c>
      <c r="C182" t="s">
        <v>732</v>
      </c>
      <c r="D182">
        <v>49</v>
      </c>
      <c r="E182">
        <v>0.27429999999999999</v>
      </c>
      <c r="F182">
        <f>IFERROR(VLOOKUP($D182,POPSCOMP!$D$2:$H$91,5,FALSE),0)</f>
        <v>0</v>
      </c>
      <c r="G182" t="str" cm="1">
        <f t="array" ref="G182">_xlfn.IFS($F182&gt;=15,"Interface",$E182&lt;=0.15,"Core",$E182&gt;0.15,"Surface")</f>
        <v>Surface</v>
      </c>
    </row>
    <row r="183" spans="1:7" x14ac:dyDescent="0.2">
      <c r="A183">
        <v>182</v>
      </c>
      <c r="B183" t="s">
        <v>671</v>
      </c>
      <c r="C183" t="s">
        <v>732</v>
      </c>
      <c r="D183">
        <v>50</v>
      </c>
      <c r="E183">
        <v>0.51570000000000005</v>
      </c>
      <c r="F183">
        <f>IFERROR(VLOOKUP($D183,POPSCOMP!$D$2:$H$91,5,FALSE),0)</f>
        <v>0</v>
      </c>
      <c r="G183" t="str" cm="1">
        <f t="array" ref="G183">_xlfn.IFS($F183&gt;=15,"Interface",$E183&lt;=0.15,"Core",$E183&gt;0.15,"Surface")</f>
        <v>Surface</v>
      </c>
    </row>
    <row r="184" spans="1:7" x14ac:dyDescent="0.2">
      <c r="A184">
        <v>183</v>
      </c>
      <c r="B184" t="s">
        <v>717</v>
      </c>
      <c r="C184" t="s">
        <v>732</v>
      </c>
      <c r="D184">
        <v>51</v>
      </c>
      <c r="E184">
        <v>0.91749999999999998</v>
      </c>
      <c r="F184">
        <f>IFERROR(VLOOKUP($D184,POPSCOMP!$D$2:$H$91,5,FALSE),0)</f>
        <v>0</v>
      </c>
      <c r="G184" t="str" cm="1">
        <f t="array" ref="G184">_xlfn.IFS($F184&gt;=15,"Interface",$E184&lt;=0.15,"Core",$E184&gt;0.15,"Surface")</f>
        <v>Surface</v>
      </c>
    </row>
    <row r="185" spans="1:7" x14ac:dyDescent="0.2">
      <c r="A185">
        <v>184</v>
      </c>
      <c r="B185" t="s">
        <v>701</v>
      </c>
      <c r="C185" t="s">
        <v>732</v>
      </c>
      <c r="D185">
        <v>52</v>
      </c>
      <c r="E185">
        <v>0.13919999999999999</v>
      </c>
      <c r="F185">
        <f>IFERROR(VLOOKUP($D185,POPSCOMP!$D$2:$H$91,5,FALSE),0)</f>
        <v>2.25</v>
      </c>
      <c r="G185" t="str" cm="1">
        <f t="array" ref="G185">_xlfn.IFS($F185&gt;=15,"Interface",$E185&lt;=0.15,"Core",$E185&gt;0.15,"Surface")</f>
        <v>Core</v>
      </c>
    </row>
    <row r="186" spans="1:7" x14ac:dyDescent="0.2">
      <c r="A186">
        <v>185</v>
      </c>
      <c r="B186" t="s">
        <v>745</v>
      </c>
      <c r="C186" t="s">
        <v>732</v>
      </c>
      <c r="D186">
        <v>53</v>
      </c>
      <c r="E186">
        <v>0.59460000000000002</v>
      </c>
      <c r="F186">
        <f>IFERROR(VLOOKUP($D186,POPSCOMP!$D$2:$H$91,5,FALSE),0)</f>
        <v>0</v>
      </c>
      <c r="G186" t="str" cm="1">
        <f t="array" ref="G186">_xlfn.IFS($F186&gt;=15,"Interface",$E186&lt;=0.15,"Core",$E186&gt;0.15,"Surface")</f>
        <v>Surface</v>
      </c>
    </row>
    <row r="187" spans="1:7" x14ac:dyDescent="0.2">
      <c r="A187">
        <v>186</v>
      </c>
      <c r="B187" t="s">
        <v>701</v>
      </c>
      <c r="C187" t="s">
        <v>732</v>
      </c>
      <c r="D187">
        <v>54</v>
      </c>
      <c r="E187">
        <v>0.27710000000000001</v>
      </c>
      <c r="F187">
        <f>IFERROR(VLOOKUP($D187,POPSCOMP!$D$2:$H$91,5,FALSE),0)</f>
        <v>0</v>
      </c>
      <c r="G187" t="str" cm="1">
        <f t="array" ref="G187">_xlfn.IFS($F187&gt;=15,"Interface",$E187&lt;=0.15,"Core",$E187&gt;0.15,"Surface")</f>
        <v>Surface</v>
      </c>
    </row>
    <row r="188" spans="1:7" x14ac:dyDescent="0.2">
      <c r="A188">
        <v>187</v>
      </c>
      <c r="B188" t="s">
        <v>760</v>
      </c>
      <c r="C188" t="s">
        <v>732</v>
      </c>
      <c r="D188">
        <v>55</v>
      </c>
      <c r="E188">
        <v>0.2858</v>
      </c>
      <c r="F188">
        <f>IFERROR(VLOOKUP($D188,POPSCOMP!$D$2:$H$91,5,FALSE),0)</f>
        <v>0</v>
      </c>
      <c r="G188" t="str" cm="1">
        <f t="array" ref="G188">_xlfn.IFS($F188&gt;=15,"Interface",$E188&lt;=0.15,"Core",$E188&gt;0.15,"Surface")</f>
        <v>Surface</v>
      </c>
    </row>
    <row r="189" spans="1:7" x14ac:dyDescent="0.2">
      <c r="A189">
        <v>188</v>
      </c>
      <c r="B189" t="s">
        <v>724</v>
      </c>
      <c r="C189" t="s">
        <v>732</v>
      </c>
      <c r="D189">
        <v>56</v>
      </c>
      <c r="E189">
        <v>0.12130000000000001</v>
      </c>
      <c r="F189">
        <f>IFERROR(VLOOKUP($D189,POPSCOMP!$D$2:$H$91,5,FALSE),0)</f>
        <v>0</v>
      </c>
      <c r="G189" t="str" cm="1">
        <f t="array" ref="G189">_xlfn.IFS($F189&gt;=15,"Interface",$E189&lt;=0.15,"Core",$E189&gt;0.15,"Surface")</f>
        <v>Core</v>
      </c>
    </row>
    <row r="190" spans="1:7" x14ac:dyDescent="0.2">
      <c r="A190">
        <v>189</v>
      </c>
      <c r="B190" t="s">
        <v>687</v>
      </c>
      <c r="C190" t="s">
        <v>732</v>
      </c>
      <c r="D190">
        <v>57</v>
      </c>
      <c r="E190">
        <v>0.22950000000000001</v>
      </c>
      <c r="F190">
        <f>IFERROR(VLOOKUP($D190,POPSCOMP!$D$2:$H$91,5,FALSE),0)</f>
        <v>1.98</v>
      </c>
      <c r="G190" t="str" cm="1">
        <f t="array" ref="G190">_xlfn.IFS($F190&gt;=15,"Interface",$E190&lt;=0.15,"Core",$E190&gt;0.15,"Surface")</f>
        <v>Surface</v>
      </c>
    </row>
    <row r="191" spans="1:7" x14ac:dyDescent="0.2">
      <c r="A191">
        <v>190</v>
      </c>
      <c r="B191" t="s">
        <v>682</v>
      </c>
      <c r="C191" t="s">
        <v>732</v>
      </c>
      <c r="D191">
        <v>58</v>
      </c>
      <c r="E191">
        <v>0.42059999999999997</v>
      </c>
      <c r="F191">
        <f>IFERROR(VLOOKUP($D191,POPSCOMP!$D$2:$H$91,5,FALSE),0)</f>
        <v>0</v>
      </c>
      <c r="G191" t="str" cm="1">
        <f t="array" ref="G191">_xlfn.IFS($F191&gt;=15,"Interface",$E191&lt;=0.15,"Core",$E191&gt;0.15,"Surface")</f>
        <v>Surface</v>
      </c>
    </row>
    <row r="192" spans="1:7" x14ac:dyDescent="0.2">
      <c r="A192">
        <v>191</v>
      </c>
      <c r="B192" t="s">
        <v>692</v>
      </c>
      <c r="C192" t="s">
        <v>732</v>
      </c>
      <c r="D192">
        <v>59</v>
      </c>
      <c r="E192">
        <v>0.81830000000000003</v>
      </c>
      <c r="F192">
        <f>IFERROR(VLOOKUP($D192,POPSCOMP!$D$2:$H$91,5,FALSE),0)</f>
        <v>0</v>
      </c>
      <c r="G192" t="str" cm="1">
        <f t="array" ref="G192">_xlfn.IFS($F192&gt;=15,"Interface",$E192&lt;=0.15,"Core",$E192&gt;0.15,"Surface")</f>
        <v>Surface</v>
      </c>
    </row>
    <row r="193" spans="1:7" x14ac:dyDescent="0.2">
      <c r="A193">
        <v>192</v>
      </c>
      <c r="B193" t="s">
        <v>745</v>
      </c>
      <c r="C193" t="s">
        <v>732</v>
      </c>
      <c r="D193">
        <v>60</v>
      </c>
      <c r="E193">
        <v>0.44600000000000001</v>
      </c>
      <c r="F193">
        <f>IFERROR(VLOOKUP($D193,POPSCOMP!$D$2:$H$91,5,FALSE),0)</f>
        <v>0</v>
      </c>
      <c r="G193" t="str" cm="1">
        <f t="array" ref="G193">_xlfn.IFS($F193&gt;=15,"Interface",$E193&lt;=0.15,"Core",$E193&gt;0.15,"Surface")</f>
        <v>Surface</v>
      </c>
    </row>
    <row r="194" spans="1:7" x14ac:dyDescent="0.2">
      <c r="A194">
        <v>193</v>
      </c>
      <c r="B194" t="s">
        <v>745</v>
      </c>
      <c r="C194" t="s">
        <v>732</v>
      </c>
      <c r="D194">
        <v>61</v>
      </c>
      <c r="E194">
        <v>0.38340000000000002</v>
      </c>
      <c r="F194">
        <f>IFERROR(VLOOKUP($D194,POPSCOMP!$D$2:$H$91,5,FALSE),0)</f>
        <v>0</v>
      </c>
      <c r="G194" t="str" cm="1">
        <f t="array" ref="G194">_xlfn.IFS($F194&gt;=15,"Interface",$E194&lt;=0.15,"Core",$E194&gt;0.15,"Surface")</f>
        <v>Surface</v>
      </c>
    </row>
    <row r="195" spans="1:7" x14ac:dyDescent="0.2">
      <c r="A195">
        <v>194</v>
      </c>
      <c r="B195" t="s">
        <v>682</v>
      </c>
      <c r="C195" t="s">
        <v>732</v>
      </c>
      <c r="D195">
        <v>62</v>
      </c>
      <c r="E195">
        <v>0.86729999999999996</v>
      </c>
      <c r="F195">
        <f>IFERROR(VLOOKUP($D195,POPSCOMP!$D$2:$H$91,5,FALSE),0)</f>
        <v>0</v>
      </c>
      <c r="G195" t="str" cm="1">
        <f t="array" ref="G195">_xlfn.IFS($F195&gt;=15,"Interface",$E195&lt;=0.15,"Core",$E195&gt;0.15,"Surface")</f>
        <v>Surface</v>
      </c>
    </row>
    <row r="196" spans="1:7" x14ac:dyDescent="0.2">
      <c r="A196">
        <v>195</v>
      </c>
      <c r="B196" t="s">
        <v>703</v>
      </c>
      <c r="C196" t="s">
        <v>732</v>
      </c>
      <c r="D196">
        <v>63</v>
      </c>
      <c r="E196">
        <v>0.59960000000000002</v>
      </c>
      <c r="F196">
        <f>IFERROR(VLOOKUP($D196,POPSCOMP!$D$2:$H$91,5,FALSE),0)</f>
        <v>0</v>
      </c>
      <c r="G196" t="str" cm="1">
        <f t="array" ref="G196">_xlfn.IFS($F196&gt;=15,"Interface",$E196&lt;=0.15,"Core",$E196&gt;0.15,"Surface")</f>
        <v>Surface</v>
      </c>
    </row>
    <row r="197" spans="1:7" x14ac:dyDescent="0.2">
      <c r="A197">
        <v>196</v>
      </c>
      <c r="B197" t="s">
        <v>707</v>
      </c>
      <c r="C197" t="s">
        <v>732</v>
      </c>
      <c r="D197">
        <v>64</v>
      </c>
      <c r="E197">
        <v>0.39029999999999998</v>
      </c>
      <c r="F197">
        <f>IFERROR(VLOOKUP($D197,POPSCOMP!$D$2:$H$91,5,FALSE),0)</f>
        <v>0</v>
      </c>
      <c r="G197" t="str" cm="1">
        <f t="array" ref="G197">_xlfn.IFS($F197&gt;=15,"Interface",$E197&lt;=0.15,"Core",$E197&gt;0.15,"Surface")</f>
        <v>Surface</v>
      </c>
    </row>
    <row r="198" spans="1:7" x14ac:dyDescent="0.2">
      <c r="A198">
        <v>197</v>
      </c>
      <c r="B198" t="s">
        <v>701</v>
      </c>
      <c r="C198" t="s">
        <v>732</v>
      </c>
      <c r="D198">
        <v>65</v>
      </c>
      <c r="E198">
        <v>0.1226</v>
      </c>
      <c r="F198">
        <f>IFERROR(VLOOKUP($D198,POPSCOMP!$D$2:$H$91,5,FALSE),0)</f>
        <v>0</v>
      </c>
      <c r="G198" t="str" cm="1">
        <f t="array" ref="G198">_xlfn.IFS($F198&gt;=15,"Interface",$E198&lt;=0.15,"Core",$E198&gt;0.15,"Surface")</f>
        <v>Core</v>
      </c>
    </row>
    <row r="199" spans="1:7" x14ac:dyDescent="0.2">
      <c r="A199">
        <v>198</v>
      </c>
      <c r="B199" t="s">
        <v>745</v>
      </c>
      <c r="C199" t="s">
        <v>732</v>
      </c>
      <c r="D199">
        <v>66</v>
      </c>
      <c r="E199">
        <v>0.24829999999999999</v>
      </c>
      <c r="F199">
        <f>IFERROR(VLOOKUP($D199,POPSCOMP!$D$2:$H$91,5,FALSE),0)</f>
        <v>0</v>
      </c>
      <c r="G199" t="str" cm="1">
        <f t="array" ref="G199">_xlfn.IFS($F199&gt;=15,"Interface",$E199&lt;=0.15,"Core",$E199&gt;0.15,"Surface")</f>
        <v>Surface</v>
      </c>
    </row>
    <row r="200" spans="1:7" x14ac:dyDescent="0.2">
      <c r="A200">
        <v>199</v>
      </c>
      <c r="B200" t="s">
        <v>682</v>
      </c>
      <c r="C200" t="s">
        <v>732</v>
      </c>
      <c r="D200">
        <v>67</v>
      </c>
      <c r="E200">
        <v>0.74219999999999997</v>
      </c>
      <c r="F200">
        <f>IFERROR(VLOOKUP($D200,POPSCOMP!$D$2:$H$91,5,FALSE),0)</f>
        <v>0</v>
      </c>
      <c r="G200" t="str" cm="1">
        <f t="array" ref="G200">_xlfn.IFS($F200&gt;=15,"Interface",$E200&lt;=0.15,"Core",$E200&gt;0.15,"Surface")</f>
        <v>Surface</v>
      </c>
    </row>
    <row r="201" spans="1:7" x14ac:dyDescent="0.2">
      <c r="A201">
        <v>200</v>
      </c>
      <c r="B201" t="s">
        <v>703</v>
      </c>
      <c r="C201" t="s">
        <v>732</v>
      </c>
      <c r="D201">
        <v>68</v>
      </c>
      <c r="E201">
        <v>0.6905</v>
      </c>
      <c r="F201">
        <f>IFERROR(VLOOKUP($D201,POPSCOMP!$D$2:$H$91,5,FALSE),0)</f>
        <v>0</v>
      </c>
      <c r="G201" t="str" cm="1">
        <f t="array" ref="G201">_xlfn.IFS($F201&gt;=15,"Interface",$E201&lt;=0.15,"Core",$E201&gt;0.15,"Surface")</f>
        <v>Surface</v>
      </c>
    </row>
    <row r="202" spans="1:7" x14ac:dyDescent="0.2">
      <c r="A202">
        <v>201</v>
      </c>
      <c r="B202" t="s">
        <v>703</v>
      </c>
      <c r="C202" t="s">
        <v>732</v>
      </c>
      <c r="D202">
        <v>69</v>
      </c>
      <c r="E202">
        <v>0.59789999999999999</v>
      </c>
      <c r="F202">
        <f>IFERROR(VLOOKUP($D202,POPSCOMP!$D$2:$H$91,5,FALSE),0)</f>
        <v>0</v>
      </c>
      <c r="G202" t="str" cm="1">
        <f t="array" ref="G202">_xlfn.IFS($F202&gt;=15,"Interface",$E202&lt;=0.15,"Core",$E202&gt;0.15,"Surface")</f>
        <v>Surface</v>
      </c>
    </row>
    <row r="203" spans="1:7" x14ac:dyDescent="0.2">
      <c r="A203">
        <v>202</v>
      </c>
      <c r="B203" t="s">
        <v>720</v>
      </c>
      <c r="C203" t="s">
        <v>732</v>
      </c>
      <c r="D203">
        <v>70</v>
      </c>
      <c r="E203">
        <v>0.85529999999999995</v>
      </c>
      <c r="F203">
        <f>IFERROR(VLOOKUP($D203,POPSCOMP!$D$2:$H$91,5,FALSE),0)</f>
        <v>0</v>
      </c>
      <c r="G203" t="str" cm="1">
        <f t="array" ref="G203">_xlfn.IFS($F203&gt;=15,"Interface",$E203&lt;=0.15,"Core",$E203&gt;0.15,"Surface")</f>
        <v>Surface</v>
      </c>
    </row>
    <row r="204" spans="1:7" x14ac:dyDescent="0.2">
      <c r="A204">
        <v>203</v>
      </c>
      <c r="B204" t="s">
        <v>745</v>
      </c>
      <c r="C204" t="s">
        <v>732</v>
      </c>
      <c r="D204">
        <v>71</v>
      </c>
      <c r="E204">
        <v>0.26069999999999999</v>
      </c>
      <c r="F204">
        <f>IFERROR(VLOOKUP($D204,POPSCOMP!$D$2:$H$91,5,FALSE),0)</f>
        <v>0</v>
      </c>
      <c r="G204" t="str" cm="1">
        <f t="array" ref="G204">_xlfn.IFS($F204&gt;=15,"Interface",$E204&lt;=0.15,"Core",$E204&gt;0.15,"Surface")</f>
        <v>Surface</v>
      </c>
    </row>
    <row r="205" spans="1:7" x14ac:dyDescent="0.2">
      <c r="A205">
        <v>204</v>
      </c>
      <c r="B205" t="s">
        <v>680</v>
      </c>
      <c r="C205" t="s">
        <v>732</v>
      </c>
      <c r="D205">
        <v>72</v>
      </c>
      <c r="E205">
        <v>0.48980000000000001</v>
      </c>
      <c r="F205">
        <f>IFERROR(VLOOKUP($D205,POPSCOMP!$D$2:$H$91,5,FALSE),0)</f>
        <v>0</v>
      </c>
      <c r="G205" t="str" cm="1">
        <f t="array" ref="G205">_xlfn.IFS($F205&gt;=15,"Interface",$E205&lt;=0.15,"Core",$E205&gt;0.15,"Surface")</f>
        <v>Surface</v>
      </c>
    </row>
    <row r="206" spans="1:7" x14ac:dyDescent="0.2">
      <c r="A206">
        <v>205</v>
      </c>
      <c r="B206" t="s">
        <v>703</v>
      </c>
      <c r="C206" t="s">
        <v>732</v>
      </c>
      <c r="D206">
        <v>73</v>
      </c>
      <c r="E206">
        <v>0.21879999999999999</v>
      </c>
      <c r="F206">
        <f>IFERROR(VLOOKUP($D206,POPSCOMP!$D$2:$H$91,5,FALSE),0)</f>
        <v>0</v>
      </c>
      <c r="G206" t="str" cm="1">
        <f t="array" ref="G206">_xlfn.IFS($F206&gt;=15,"Interface",$E206&lt;=0.15,"Core",$E206&gt;0.15,"Surface")</f>
        <v>Surface</v>
      </c>
    </row>
    <row r="207" spans="1:7" x14ac:dyDescent="0.2">
      <c r="A207">
        <v>206</v>
      </c>
      <c r="B207" t="s">
        <v>690</v>
      </c>
      <c r="C207" t="s">
        <v>732</v>
      </c>
      <c r="D207">
        <v>74</v>
      </c>
      <c r="E207">
        <v>0.10009999999999999</v>
      </c>
      <c r="F207">
        <f>IFERROR(VLOOKUP($D207,POPSCOMP!$D$2:$H$91,5,FALSE),0)</f>
        <v>0</v>
      </c>
      <c r="G207" t="str" cm="1">
        <f t="array" ref="G207">_xlfn.IFS($F207&gt;=15,"Interface",$E207&lt;=0.15,"Core",$E207&gt;0.15,"Surface")</f>
        <v>Core</v>
      </c>
    </row>
    <row r="208" spans="1:7" x14ac:dyDescent="0.2">
      <c r="A208">
        <v>207</v>
      </c>
      <c r="B208" t="s">
        <v>720</v>
      </c>
      <c r="C208" t="s">
        <v>732</v>
      </c>
      <c r="D208">
        <v>75</v>
      </c>
      <c r="E208">
        <v>0.16089999999999999</v>
      </c>
      <c r="F208">
        <f>IFERROR(VLOOKUP($D208,POPSCOMP!$D$2:$H$91,5,FALSE),0)</f>
        <v>0</v>
      </c>
      <c r="G208" t="str" cm="1">
        <f t="array" ref="G208">_xlfn.IFS($F208&gt;=15,"Interface",$E208&lt;=0.15,"Core",$E208&gt;0.15,"Surface")</f>
        <v>Surface</v>
      </c>
    </row>
    <row r="209" spans="1:7" x14ac:dyDescent="0.2">
      <c r="A209">
        <v>208</v>
      </c>
      <c r="B209" t="s">
        <v>714</v>
      </c>
      <c r="C209" t="s">
        <v>732</v>
      </c>
      <c r="D209">
        <v>76</v>
      </c>
      <c r="E209">
        <v>0.39240000000000003</v>
      </c>
      <c r="F209">
        <f>IFERROR(VLOOKUP($D209,POPSCOMP!$D$2:$H$91,5,FALSE),0)</f>
        <v>0</v>
      </c>
      <c r="G209" t="str" cm="1">
        <f t="array" ref="G209">_xlfn.IFS($F209&gt;=15,"Interface",$E209&lt;=0.15,"Core",$E209&gt;0.15,"Surface")</f>
        <v>Surface</v>
      </c>
    </row>
    <row r="210" spans="1:7" x14ac:dyDescent="0.2">
      <c r="A210">
        <v>209</v>
      </c>
      <c r="B210" t="s">
        <v>717</v>
      </c>
      <c r="C210" t="s">
        <v>732</v>
      </c>
      <c r="D210">
        <v>77</v>
      </c>
      <c r="E210">
        <v>0.4975</v>
      </c>
      <c r="F210">
        <f>IFERROR(VLOOKUP($D210,POPSCOMP!$D$2:$H$91,5,FALSE),0)</f>
        <v>0</v>
      </c>
      <c r="G210" t="str" cm="1">
        <f t="array" ref="G210">_xlfn.IFS($F210&gt;=15,"Interface",$E210&lt;=0.15,"Core",$E210&gt;0.15,"Surface")</f>
        <v>Surface</v>
      </c>
    </row>
    <row r="211" spans="1:7" x14ac:dyDescent="0.2">
      <c r="A211">
        <v>210</v>
      </c>
      <c r="B211" t="s">
        <v>760</v>
      </c>
      <c r="C211" t="s">
        <v>732</v>
      </c>
      <c r="D211">
        <v>78</v>
      </c>
      <c r="E211">
        <v>0.40620000000000001</v>
      </c>
      <c r="F211">
        <f>IFERROR(VLOOKUP($D211,POPSCOMP!$D$2:$H$91,5,FALSE),0)</f>
        <v>0</v>
      </c>
      <c r="G211" t="str" cm="1">
        <f t="array" ref="G211">_xlfn.IFS($F211&gt;=15,"Interface",$E211&lt;=0.15,"Core",$E211&gt;0.15,"Surface")</f>
        <v>Surface</v>
      </c>
    </row>
    <row r="212" spans="1:7" x14ac:dyDescent="0.2">
      <c r="A212">
        <v>211</v>
      </c>
      <c r="B212" t="s">
        <v>724</v>
      </c>
      <c r="C212" t="s">
        <v>732</v>
      </c>
      <c r="D212">
        <v>79</v>
      </c>
      <c r="E212">
        <v>0.40129999999999999</v>
      </c>
      <c r="F212">
        <f>IFERROR(VLOOKUP($D212,POPSCOMP!$D$2:$H$91,5,FALSE),0)</f>
        <v>0</v>
      </c>
      <c r="G212" t="str" cm="1">
        <f t="array" ref="G212">_xlfn.IFS($F212&gt;=15,"Interface",$E212&lt;=0.15,"Core",$E212&gt;0.15,"Surface")</f>
        <v>Surface</v>
      </c>
    </row>
    <row r="213" spans="1:7" x14ac:dyDescent="0.2">
      <c r="A213">
        <v>212</v>
      </c>
      <c r="B213" t="s">
        <v>703</v>
      </c>
      <c r="C213" t="s">
        <v>732</v>
      </c>
      <c r="D213">
        <v>80</v>
      </c>
      <c r="E213">
        <v>5.7500000000000002E-2</v>
      </c>
      <c r="F213">
        <f>IFERROR(VLOOKUP($D213,POPSCOMP!$D$2:$H$91,5,FALSE),0)</f>
        <v>0</v>
      </c>
      <c r="G213" t="str" cm="1">
        <f t="array" ref="G213">_xlfn.IFS($F213&gt;=15,"Interface",$E213&lt;=0.15,"Core",$E213&gt;0.15,"Surface")</f>
        <v>Core</v>
      </c>
    </row>
    <row r="214" spans="1:7" x14ac:dyDescent="0.2">
      <c r="A214">
        <v>213</v>
      </c>
      <c r="B214" t="s">
        <v>676</v>
      </c>
      <c r="C214" t="s">
        <v>732</v>
      </c>
      <c r="D214">
        <v>81</v>
      </c>
      <c r="E214">
        <v>7.8100000000000003E-2</v>
      </c>
      <c r="F214">
        <f>IFERROR(VLOOKUP($D214,POPSCOMP!$D$2:$H$91,5,FALSE),0)</f>
        <v>0</v>
      </c>
      <c r="G214" t="str" cm="1">
        <f t="array" ref="G214">_xlfn.IFS($F214&gt;=15,"Interface",$E214&lt;=0.15,"Core",$E214&gt;0.15,"Surface")</f>
        <v>Core</v>
      </c>
    </row>
    <row r="215" spans="1:7" x14ac:dyDescent="0.2">
      <c r="A215">
        <v>214</v>
      </c>
      <c r="B215" t="s">
        <v>678</v>
      </c>
      <c r="C215" t="s">
        <v>732</v>
      </c>
      <c r="D215">
        <v>82</v>
      </c>
      <c r="E215">
        <v>9.2899999999999996E-2</v>
      </c>
      <c r="F215">
        <f>IFERROR(VLOOKUP($D215,POPSCOMP!$D$2:$H$91,5,FALSE),0)</f>
        <v>0</v>
      </c>
      <c r="G215" t="str" cm="1">
        <f t="array" ref="G215">_xlfn.IFS($F215&gt;=15,"Interface",$E215&lt;=0.15,"Core",$E215&gt;0.15,"Surface")</f>
        <v>Core</v>
      </c>
    </row>
    <row r="216" spans="1:7" x14ac:dyDescent="0.2">
      <c r="A216">
        <v>215</v>
      </c>
      <c r="B216" t="s">
        <v>676</v>
      </c>
      <c r="C216" t="s">
        <v>732</v>
      </c>
      <c r="D216">
        <v>83</v>
      </c>
      <c r="E216">
        <v>0.1691</v>
      </c>
      <c r="F216">
        <f>IFERROR(VLOOKUP($D216,POPSCOMP!$D$2:$H$91,5,FALSE),0)</f>
        <v>0</v>
      </c>
      <c r="G216" t="str" cm="1">
        <f t="array" ref="G216">_xlfn.IFS($F216&gt;=15,"Interface",$E216&lt;=0.15,"Core",$E216&gt;0.15,"Surface")</f>
        <v>Surface</v>
      </c>
    </row>
    <row r="217" spans="1:7" x14ac:dyDescent="0.2">
      <c r="A217">
        <v>216</v>
      </c>
      <c r="B217" t="s">
        <v>707</v>
      </c>
      <c r="C217" t="s">
        <v>732</v>
      </c>
      <c r="D217">
        <v>84</v>
      </c>
      <c r="E217">
        <v>0.19239999999999999</v>
      </c>
      <c r="F217">
        <f>IFERROR(VLOOKUP($D217,POPSCOMP!$D$2:$H$91,5,FALSE),0)</f>
        <v>0</v>
      </c>
      <c r="G217" t="str" cm="1">
        <f t="array" ref="G217">_xlfn.IFS($F217&gt;=15,"Interface",$E217&lt;=0.15,"Core",$E217&gt;0.15,"Surface")</f>
        <v>Surface</v>
      </c>
    </row>
    <row r="218" spans="1:7" x14ac:dyDescent="0.2">
      <c r="A218">
        <v>217</v>
      </c>
      <c r="B218" t="s">
        <v>735</v>
      </c>
      <c r="C218" t="s">
        <v>732</v>
      </c>
      <c r="D218">
        <v>85</v>
      </c>
      <c r="E218">
        <v>8.5400000000000004E-2</v>
      </c>
      <c r="F218">
        <f>IFERROR(VLOOKUP($D218,POPSCOMP!$D$2:$H$91,5,FALSE),0)</f>
        <v>0</v>
      </c>
      <c r="G218" t="str" cm="1">
        <f t="array" ref="G218">_xlfn.IFS($F218&gt;=15,"Interface",$E218&lt;=0.15,"Core",$E218&gt;0.15,"Surface")</f>
        <v>Core</v>
      </c>
    </row>
    <row r="219" spans="1:7" x14ac:dyDescent="0.2">
      <c r="A219">
        <v>218</v>
      </c>
      <c r="B219" t="s">
        <v>717</v>
      </c>
      <c r="C219" t="s">
        <v>732</v>
      </c>
      <c r="D219">
        <v>86</v>
      </c>
      <c r="E219">
        <v>0.3705</v>
      </c>
      <c r="F219">
        <f>IFERROR(VLOOKUP($D219,POPSCOMP!$D$2:$H$91,5,FALSE),0)</f>
        <v>0</v>
      </c>
      <c r="G219" t="str" cm="1">
        <f t="array" ref="G219">_xlfn.IFS($F219&gt;=15,"Interface",$E219&lt;=0.15,"Core",$E219&gt;0.15,"Surface")</f>
        <v>Surface</v>
      </c>
    </row>
    <row r="220" spans="1:7" x14ac:dyDescent="0.2">
      <c r="A220">
        <v>219</v>
      </c>
      <c r="B220" t="s">
        <v>724</v>
      </c>
      <c r="C220" t="s">
        <v>732</v>
      </c>
      <c r="D220">
        <v>87</v>
      </c>
      <c r="E220">
        <v>0.73899999999999999</v>
      </c>
      <c r="F220">
        <f>IFERROR(VLOOKUP($D220,POPSCOMP!$D$2:$H$91,5,FALSE),0)</f>
        <v>0</v>
      </c>
      <c r="G220" t="str" cm="1">
        <f t="array" ref="G220">_xlfn.IFS($F220&gt;=15,"Interface",$E220&lt;=0.15,"Core",$E220&gt;0.15,"Surface")</f>
        <v>Surface</v>
      </c>
    </row>
    <row r="221" spans="1:7" x14ac:dyDescent="0.2">
      <c r="A221">
        <v>220</v>
      </c>
      <c r="B221" t="s">
        <v>671</v>
      </c>
      <c r="C221" t="s">
        <v>732</v>
      </c>
      <c r="D221">
        <v>88</v>
      </c>
      <c r="E221">
        <v>0.35439999999999999</v>
      </c>
      <c r="F221">
        <f>IFERROR(VLOOKUP($D221,POPSCOMP!$D$2:$H$91,5,FALSE),0)</f>
        <v>0</v>
      </c>
      <c r="G221" t="str" cm="1">
        <f t="array" ref="G221">_xlfn.IFS($F221&gt;=15,"Interface",$E221&lt;=0.15,"Core",$E221&gt;0.15,"Surface")</f>
        <v>Surface</v>
      </c>
    </row>
    <row r="222" spans="1:7" x14ac:dyDescent="0.2">
      <c r="A222">
        <v>221</v>
      </c>
      <c r="B222" t="s">
        <v>714</v>
      </c>
      <c r="C222" t="s">
        <v>732</v>
      </c>
      <c r="D222">
        <v>89</v>
      </c>
      <c r="E222">
        <v>0.21429999999999999</v>
      </c>
      <c r="F222">
        <f>IFERROR(VLOOKUP($D222,POPSCOMP!$D$2:$H$91,5,FALSE),0)</f>
        <v>6.52</v>
      </c>
      <c r="G222" t="str" cm="1">
        <f t="array" ref="G222">_xlfn.IFS($F222&gt;=15,"Interface",$E222&lt;=0.15,"Core",$E222&gt;0.15,"Surface")</f>
        <v>Surface</v>
      </c>
    </row>
    <row r="223" spans="1:7" x14ac:dyDescent="0.2">
      <c r="A223">
        <v>222</v>
      </c>
      <c r="B223" t="s">
        <v>745</v>
      </c>
      <c r="C223" t="s">
        <v>732</v>
      </c>
      <c r="D223">
        <v>90</v>
      </c>
      <c r="E223">
        <v>0.39150000000000001</v>
      </c>
      <c r="F223">
        <f>IFERROR(VLOOKUP($D223,POPSCOMP!$D$2:$H$91,5,FALSE),0)</f>
        <v>0</v>
      </c>
      <c r="G223" t="str" cm="1">
        <f t="array" ref="G223">_xlfn.IFS($F223&gt;=15,"Interface",$E223&lt;=0.15,"Core",$E223&gt;0.15,"Surface")</f>
        <v>Surface</v>
      </c>
    </row>
    <row r="224" spans="1:7" x14ac:dyDescent="0.2">
      <c r="A224">
        <v>223</v>
      </c>
      <c r="B224" t="s">
        <v>671</v>
      </c>
      <c r="C224" t="s">
        <v>732</v>
      </c>
      <c r="D224">
        <v>91</v>
      </c>
      <c r="E224">
        <v>0.2011</v>
      </c>
      <c r="F224">
        <f>IFERROR(VLOOKUP($D224,POPSCOMP!$D$2:$H$91,5,FALSE),0)</f>
        <v>0</v>
      </c>
      <c r="G224" t="str" cm="1">
        <f t="array" ref="G224">_xlfn.IFS($F224&gt;=15,"Interface",$E224&lt;=0.15,"Core",$E224&gt;0.15,"Surface")</f>
        <v>Surface</v>
      </c>
    </row>
    <row r="225" spans="1:7" x14ac:dyDescent="0.2">
      <c r="A225">
        <v>224</v>
      </c>
      <c r="B225" t="s">
        <v>701</v>
      </c>
      <c r="C225" t="s">
        <v>732</v>
      </c>
      <c r="D225">
        <v>92</v>
      </c>
      <c r="E225">
        <v>0.36080000000000001</v>
      </c>
      <c r="F225">
        <f>IFERROR(VLOOKUP($D225,POPSCOMP!$D$2:$H$91,5,FALSE),0)</f>
        <v>0</v>
      </c>
      <c r="G225" t="str" cm="1">
        <f t="array" ref="G225">_xlfn.IFS($F225&gt;=15,"Interface",$E225&lt;=0.15,"Core",$E225&gt;0.15,"Surface")</f>
        <v>Surface</v>
      </c>
    </row>
    <row r="226" spans="1:7" x14ac:dyDescent="0.2">
      <c r="A226">
        <v>225</v>
      </c>
      <c r="B226" t="s">
        <v>687</v>
      </c>
      <c r="C226" t="s">
        <v>732</v>
      </c>
      <c r="D226">
        <v>93</v>
      </c>
      <c r="E226">
        <v>0.1295</v>
      </c>
      <c r="F226">
        <f>IFERROR(VLOOKUP($D226,POPSCOMP!$D$2:$H$91,5,FALSE),0)</f>
        <v>0</v>
      </c>
      <c r="G226" t="str" cm="1">
        <f t="array" ref="G226">_xlfn.IFS($F226&gt;=15,"Interface",$E226&lt;=0.15,"Core",$E226&gt;0.15,"Surface")</f>
        <v>Core</v>
      </c>
    </row>
    <row r="227" spans="1:7" x14ac:dyDescent="0.2">
      <c r="A227">
        <v>226</v>
      </c>
      <c r="B227" t="s">
        <v>720</v>
      </c>
      <c r="C227" t="s">
        <v>732</v>
      </c>
      <c r="D227">
        <v>94</v>
      </c>
      <c r="E227">
        <v>9.9400000000000002E-2</v>
      </c>
      <c r="F227">
        <f>IFERROR(VLOOKUP($D227,POPSCOMP!$D$2:$H$91,5,FALSE),0)</f>
        <v>0</v>
      </c>
      <c r="G227" t="str" cm="1">
        <f t="array" ref="G227">_xlfn.IFS($F227&gt;=15,"Interface",$E227&lt;=0.15,"Core",$E227&gt;0.15,"Surface")</f>
        <v>Core</v>
      </c>
    </row>
    <row r="228" spans="1:7" x14ac:dyDescent="0.2">
      <c r="A228">
        <v>227</v>
      </c>
      <c r="B228" t="s">
        <v>730</v>
      </c>
      <c r="C228" t="s">
        <v>732</v>
      </c>
      <c r="D228">
        <v>95</v>
      </c>
      <c r="E228">
        <v>9.2700000000000005E-2</v>
      </c>
      <c r="F228">
        <f>IFERROR(VLOOKUP($D228,POPSCOMP!$D$2:$H$91,5,FALSE),0)</f>
        <v>0</v>
      </c>
      <c r="G228" t="str" cm="1">
        <f t="array" ref="G228">_xlfn.IFS($F228&gt;=15,"Interface",$E228&lt;=0.15,"Core",$E228&gt;0.15,"Surface")</f>
        <v>Core</v>
      </c>
    </row>
    <row r="229" spans="1:7" x14ac:dyDescent="0.2">
      <c r="A229">
        <v>228</v>
      </c>
      <c r="B229" t="s">
        <v>701</v>
      </c>
      <c r="C229" t="s">
        <v>732</v>
      </c>
      <c r="D229">
        <v>96</v>
      </c>
      <c r="E229">
        <v>0.11210000000000001</v>
      </c>
      <c r="F229">
        <f>IFERROR(VLOOKUP($D229,POPSCOMP!$D$2:$H$91,5,FALSE),0)</f>
        <v>0</v>
      </c>
      <c r="G229" t="str" cm="1">
        <f t="array" ref="G229">_xlfn.IFS($F229&gt;=15,"Interface",$E229&lt;=0.15,"Core",$E229&gt;0.15,"Surface")</f>
        <v>Core</v>
      </c>
    </row>
    <row r="230" spans="1:7" x14ac:dyDescent="0.2">
      <c r="A230">
        <v>229</v>
      </c>
      <c r="B230" t="s">
        <v>703</v>
      </c>
      <c r="C230" t="s">
        <v>732</v>
      </c>
      <c r="D230">
        <v>97</v>
      </c>
      <c r="E230">
        <v>0.1075</v>
      </c>
      <c r="F230">
        <f>IFERROR(VLOOKUP($D230,POPSCOMP!$D$2:$H$91,5,FALSE),0)</f>
        <v>0</v>
      </c>
      <c r="G230" t="str" cm="1">
        <f t="array" ref="G230">_xlfn.IFS($F230&gt;=15,"Interface",$E230&lt;=0.15,"Core",$E230&gt;0.15,"Surface")</f>
        <v>Core</v>
      </c>
    </row>
    <row r="231" spans="1:7" x14ac:dyDescent="0.2">
      <c r="A231">
        <v>230</v>
      </c>
      <c r="B231" t="s">
        <v>682</v>
      </c>
      <c r="C231" t="s">
        <v>732</v>
      </c>
      <c r="D231">
        <v>98</v>
      </c>
      <c r="E231">
        <v>0.67689999999999995</v>
      </c>
      <c r="F231">
        <f>IFERROR(VLOOKUP($D231,POPSCOMP!$D$2:$H$91,5,FALSE),0)</f>
        <v>0</v>
      </c>
      <c r="G231" t="str" cm="1">
        <f t="array" ref="G231">_xlfn.IFS($F231&gt;=15,"Interface",$E231&lt;=0.15,"Core",$E231&gt;0.15,"Surface")</f>
        <v>Surface</v>
      </c>
    </row>
    <row r="232" spans="1:7" x14ac:dyDescent="0.2">
      <c r="A232">
        <v>231</v>
      </c>
      <c r="B232" t="s">
        <v>671</v>
      </c>
      <c r="C232" t="s">
        <v>732</v>
      </c>
      <c r="D232">
        <v>99</v>
      </c>
      <c r="E232">
        <v>0.23330000000000001</v>
      </c>
      <c r="F232">
        <f>IFERROR(VLOOKUP($D232,POPSCOMP!$D$2:$H$91,5,FALSE),0)</f>
        <v>0</v>
      </c>
      <c r="G232" t="str" cm="1">
        <f t="array" ref="G232">_xlfn.IFS($F232&gt;=15,"Interface",$E232&lt;=0.15,"Core",$E232&gt;0.15,"Surface")</f>
        <v>Surface</v>
      </c>
    </row>
    <row r="233" spans="1:7" x14ac:dyDescent="0.2">
      <c r="A233">
        <v>232</v>
      </c>
      <c r="B233" t="s">
        <v>680</v>
      </c>
      <c r="C233" t="s">
        <v>732</v>
      </c>
      <c r="D233">
        <v>100</v>
      </c>
      <c r="E233">
        <v>1.0643</v>
      </c>
      <c r="F233">
        <f>IFERROR(VLOOKUP($D233,POPSCOMP!$D$2:$H$91,5,FALSE),0)</f>
        <v>0</v>
      </c>
      <c r="G233" t="str" cm="1">
        <f t="array" ref="G233">_xlfn.IFS($F233&gt;=15,"Interface",$E233&lt;=0.15,"Core",$E233&gt;0.15,"Surface")</f>
        <v>Surface</v>
      </c>
    </row>
    <row r="234" spans="1:7" x14ac:dyDescent="0.2">
      <c r="A234">
        <v>233</v>
      </c>
      <c r="B234" t="s">
        <v>714</v>
      </c>
      <c r="C234" t="s">
        <v>732</v>
      </c>
      <c r="D234">
        <v>101</v>
      </c>
      <c r="E234">
        <v>0.94669999999999999</v>
      </c>
      <c r="F234">
        <f>IFERROR(VLOOKUP($D234,POPSCOMP!$D$2:$H$91,5,FALSE),0)</f>
        <v>0</v>
      </c>
      <c r="G234" t="str" cm="1">
        <f t="array" ref="G234">_xlfn.IFS($F234&gt;=15,"Interface",$E234&lt;=0.15,"Core",$E234&gt;0.15,"Surface")</f>
        <v>Surface</v>
      </c>
    </row>
    <row r="235" spans="1:7" x14ac:dyDescent="0.2">
      <c r="A235">
        <v>234</v>
      </c>
      <c r="B235" t="s">
        <v>745</v>
      </c>
      <c r="C235" t="s">
        <v>732</v>
      </c>
      <c r="D235">
        <v>102</v>
      </c>
      <c r="E235">
        <v>0.32469999999999999</v>
      </c>
      <c r="F235">
        <f>IFERROR(VLOOKUP($D235,POPSCOMP!$D$2:$H$91,5,FALSE),0)</f>
        <v>15.83</v>
      </c>
      <c r="G235" t="str" cm="1">
        <f t="array" ref="G235">_xlfn.IFS($F235&gt;=15,"Interface",$E235&lt;=0.15,"Core",$E235&gt;0.15,"Surface")</f>
        <v>Interface</v>
      </c>
    </row>
    <row r="236" spans="1:7" x14ac:dyDescent="0.2">
      <c r="A236">
        <v>235</v>
      </c>
      <c r="B236" t="s">
        <v>730</v>
      </c>
      <c r="C236" t="s">
        <v>732</v>
      </c>
      <c r="D236">
        <v>103</v>
      </c>
      <c r="E236">
        <v>0.13009999999999999</v>
      </c>
      <c r="F236">
        <f>IFERROR(VLOOKUP($D236,POPSCOMP!$D$2:$H$91,5,FALSE),0)</f>
        <v>0</v>
      </c>
      <c r="G236" t="str" cm="1">
        <f t="array" ref="G236">_xlfn.IFS($F236&gt;=15,"Interface",$E236&lt;=0.15,"Core",$E236&gt;0.15,"Surface")</f>
        <v>Core</v>
      </c>
    </row>
    <row r="237" spans="1:7" x14ac:dyDescent="0.2">
      <c r="A237">
        <v>236</v>
      </c>
      <c r="B237" t="s">
        <v>690</v>
      </c>
      <c r="C237" t="s">
        <v>732</v>
      </c>
      <c r="D237">
        <v>104</v>
      </c>
      <c r="E237">
        <v>0.35010000000000002</v>
      </c>
      <c r="F237">
        <f>IFERROR(VLOOKUP($D237,POPSCOMP!$D$2:$H$91,5,FALSE),0)</f>
        <v>0.41</v>
      </c>
      <c r="G237" t="str" cm="1">
        <f t="array" ref="G237">_xlfn.IFS($F237&gt;=15,"Interface",$E237&lt;=0.15,"Core",$E237&gt;0.15,"Surface")</f>
        <v>Surface</v>
      </c>
    </row>
    <row r="238" spans="1:7" x14ac:dyDescent="0.2">
      <c r="A238">
        <v>237</v>
      </c>
      <c r="B238" t="s">
        <v>680</v>
      </c>
      <c r="C238" t="s">
        <v>732</v>
      </c>
      <c r="D238">
        <v>105</v>
      </c>
      <c r="E238">
        <v>0.19089999999999999</v>
      </c>
      <c r="F238">
        <f>IFERROR(VLOOKUP($D238,POPSCOMP!$D$2:$H$91,5,FALSE),0)</f>
        <v>0</v>
      </c>
      <c r="G238" t="str" cm="1">
        <f t="array" ref="G238">_xlfn.IFS($F238&gt;=15,"Interface",$E238&lt;=0.15,"Core",$E238&gt;0.15,"Surface")</f>
        <v>Surface</v>
      </c>
    </row>
    <row r="239" spans="1:7" x14ac:dyDescent="0.2">
      <c r="A239">
        <v>238</v>
      </c>
      <c r="B239" t="s">
        <v>703</v>
      </c>
      <c r="C239" t="s">
        <v>732</v>
      </c>
      <c r="D239">
        <v>106</v>
      </c>
      <c r="E239">
        <v>0.17</v>
      </c>
      <c r="F239">
        <f>IFERROR(VLOOKUP($D239,POPSCOMP!$D$2:$H$91,5,FALSE),0)</f>
        <v>0</v>
      </c>
      <c r="G239" t="str" cm="1">
        <f t="array" ref="G239">_xlfn.IFS($F239&gt;=15,"Interface",$E239&lt;=0.15,"Core",$E239&gt;0.15,"Surface")</f>
        <v>Surface</v>
      </c>
    </row>
    <row r="240" spans="1:7" x14ac:dyDescent="0.2">
      <c r="A240">
        <v>239</v>
      </c>
      <c r="B240" t="s">
        <v>690</v>
      </c>
      <c r="C240" t="s">
        <v>732</v>
      </c>
      <c r="D240">
        <v>107</v>
      </c>
      <c r="E240">
        <v>0.2883</v>
      </c>
      <c r="F240">
        <f>IFERROR(VLOOKUP($D240,POPSCOMP!$D$2:$H$91,5,FALSE),0)</f>
        <v>31.29</v>
      </c>
      <c r="G240" t="str" cm="1">
        <f t="array" ref="G240">_xlfn.IFS($F240&gt;=15,"Interface",$E240&lt;=0.15,"Core",$E240&gt;0.15,"Surface")</f>
        <v>Interface</v>
      </c>
    </row>
    <row r="241" spans="1:7" x14ac:dyDescent="0.2">
      <c r="A241">
        <v>240</v>
      </c>
      <c r="B241" t="s">
        <v>701</v>
      </c>
      <c r="C241" t="s">
        <v>732</v>
      </c>
      <c r="D241">
        <v>108</v>
      </c>
      <c r="E241">
        <v>0.17169999999999999</v>
      </c>
      <c r="F241">
        <f>IFERROR(VLOOKUP($D241,POPSCOMP!$D$2:$H$91,5,FALSE),0)</f>
        <v>0</v>
      </c>
      <c r="G241" t="str" cm="1">
        <f t="array" ref="G241">_xlfn.IFS($F241&gt;=15,"Interface",$E241&lt;=0.15,"Core",$E241&gt;0.15,"Surface")</f>
        <v>Surface</v>
      </c>
    </row>
    <row r="242" spans="1:7" x14ac:dyDescent="0.2">
      <c r="A242">
        <v>241</v>
      </c>
      <c r="B242" t="s">
        <v>692</v>
      </c>
      <c r="C242" t="s">
        <v>732</v>
      </c>
      <c r="D242">
        <v>109</v>
      </c>
      <c r="E242">
        <v>0.36159999999999998</v>
      </c>
      <c r="F242">
        <f>IFERROR(VLOOKUP($D242,POPSCOMP!$D$2:$H$91,5,FALSE),0)</f>
        <v>0</v>
      </c>
      <c r="G242" t="str" cm="1">
        <f t="array" ref="G242">_xlfn.IFS($F242&gt;=15,"Interface",$E242&lt;=0.15,"Core",$E242&gt;0.15,"Surface")</f>
        <v>Surface</v>
      </c>
    </row>
    <row r="243" spans="1:7" x14ac:dyDescent="0.2">
      <c r="A243">
        <v>242</v>
      </c>
      <c r="B243" t="s">
        <v>676</v>
      </c>
      <c r="C243" t="s">
        <v>732</v>
      </c>
      <c r="D243">
        <v>110</v>
      </c>
      <c r="E243">
        <v>0.14860000000000001</v>
      </c>
      <c r="F243">
        <f>IFERROR(VLOOKUP($D243,POPSCOMP!$D$2:$H$91,5,FALSE),0)</f>
        <v>0</v>
      </c>
      <c r="G243" t="str" cm="1">
        <f t="array" ref="G243">_xlfn.IFS($F243&gt;=15,"Interface",$E243&lt;=0.15,"Core",$E243&gt;0.15,"Surface")</f>
        <v>Core</v>
      </c>
    </row>
    <row r="244" spans="1:7" x14ac:dyDescent="0.2">
      <c r="A244">
        <v>243</v>
      </c>
      <c r="B244" t="s">
        <v>760</v>
      </c>
      <c r="C244" t="s">
        <v>732</v>
      </c>
      <c r="D244">
        <v>111</v>
      </c>
      <c r="E244">
        <v>0.1706</v>
      </c>
      <c r="F244">
        <f>IFERROR(VLOOKUP($D244,POPSCOMP!$D$2:$H$91,5,FALSE),0)</f>
        <v>0</v>
      </c>
      <c r="G244" t="str" cm="1">
        <f t="array" ref="G244">_xlfn.IFS($F244&gt;=15,"Interface",$E244&lt;=0.15,"Core",$E244&gt;0.15,"Surface")</f>
        <v>Surface</v>
      </c>
    </row>
    <row r="245" spans="1:7" x14ac:dyDescent="0.2">
      <c r="A245">
        <v>244</v>
      </c>
      <c r="B245" t="s">
        <v>701</v>
      </c>
      <c r="C245" t="s">
        <v>732</v>
      </c>
      <c r="D245">
        <v>112</v>
      </c>
      <c r="E245">
        <v>0.10299999999999999</v>
      </c>
      <c r="F245">
        <f>IFERROR(VLOOKUP($D245,POPSCOMP!$D$2:$H$91,5,FALSE),0)</f>
        <v>0</v>
      </c>
      <c r="G245" t="str" cm="1">
        <f t="array" ref="G245">_xlfn.IFS($F245&gt;=15,"Interface",$E245&lt;=0.15,"Core",$E245&gt;0.15,"Surface")</f>
        <v>Core</v>
      </c>
    </row>
    <row r="246" spans="1:7" x14ac:dyDescent="0.2">
      <c r="A246">
        <v>245</v>
      </c>
      <c r="B246" t="s">
        <v>678</v>
      </c>
      <c r="C246" t="s">
        <v>732</v>
      </c>
      <c r="D246">
        <v>113</v>
      </c>
      <c r="E246">
        <v>0.38290000000000002</v>
      </c>
      <c r="F246">
        <f>IFERROR(VLOOKUP($D246,POPSCOMP!$D$2:$H$91,5,FALSE),0)</f>
        <v>0</v>
      </c>
      <c r="G246" t="str" cm="1">
        <f t="array" ref="G246">_xlfn.IFS($F246&gt;=15,"Interface",$E246&lt;=0.15,"Core",$E246&gt;0.15,"Surface")</f>
        <v>Surface</v>
      </c>
    </row>
    <row r="247" spans="1:7" x14ac:dyDescent="0.2">
      <c r="A247">
        <v>246</v>
      </c>
      <c r="B247" t="s">
        <v>717</v>
      </c>
      <c r="C247" t="s">
        <v>732</v>
      </c>
      <c r="D247">
        <v>114</v>
      </c>
      <c r="E247">
        <v>0.58299999999999996</v>
      </c>
      <c r="F247">
        <f>IFERROR(VLOOKUP($D247,POPSCOMP!$D$2:$H$91,5,FALSE),0)</f>
        <v>0</v>
      </c>
      <c r="G247" t="str" cm="1">
        <f t="array" ref="G247">_xlfn.IFS($F247&gt;=15,"Interface",$E247&lt;=0.15,"Core",$E247&gt;0.15,"Surface")</f>
        <v>Surface</v>
      </c>
    </row>
    <row r="248" spans="1:7" x14ac:dyDescent="0.2">
      <c r="A248">
        <v>247</v>
      </c>
      <c r="B248" t="s">
        <v>682</v>
      </c>
      <c r="C248" t="s">
        <v>732</v>
      </c>
      <c r="D248">
        <v>115</v>
      </c>
      <c r="E248">
        <v>0.24440000000000001</v>
      </c>
      <c r="F248">
        <f>IFERROR(VLOOKUP($D248,POPSCOMP!$D$2:$H$91,5,FALSE),0)</f>
        <v>0</v>
      </c>
      <c r="G248" t="str" cm="1">
        <f t="array" ref="G248">_xlfn.IFS($F248&gt;=15,"Interface",$E248&lt;=0.15,"Core",$E248&gt;0.15,"Surface")</f>
        <v>Surface</v>
      </c>
    </row>
    <row r="249" spans="1:7" x14ac:dyDescent="0.2">
      <c r="A249">
        <v>248</v>
      </c>
      <c r="B249" t="s">
        <v>690</v>
      </c>
      <c r="C249" t="s">
        <v>732</v>
      </c>
      <c r="D249">
        <v>116</v>
      </c>
      <c r="E249">
        <v>0.62070000000000003</v>
      </c>
      <c r="F249">
        <f>IFERROR(VLOOKUP($D249,POPSCOMP!$D$2:$H$91,5,FALSE),0)</f>
        <v>0</v>
      </c>
      <c r="G249" t="str" cm="1">
        <f t="array" ref="G249">_xlfn.IFS($F249&gt;=15,"Interface",$E249&lt;=0.15,"Core",$E249&gt;0.15,"Surface")</f>
        <v>Surface</v>
      </c>
    </row>
    <row r="250" spans="1:7" x14ac:dyDescent="0.2">
      <c r="A250">
        <v>249</v>
      </c>
      <c r="B250" t="s">
        <v>724</v>
      </c>
      <c r="C250" t="s">
        <v>732</v>
      </c>
      <c r="D250">
        <v>117</v>
      </c>
      <c r="E250">
        <v>0.81940000000000002</v>
      </c>
      <c r="F250">
        <f>IFERROR(VLOOKUP($D250,POPSCOMP!$D$2:$H$91,5,FALSE),0)</f>
        <v>0</v>
      </c>
      <c r="G250" t="str" cm="1">
        <f t="array" ref="G250">_xlfn.IFS($F250&gt;=15,"Interface",$E250&lt;=0.15,"Core",$E250&gt;0.15,"Surface")</f>
        <v>Surface</v>
      </c>
    </row>
    <row r="251" spans="1:7" x14ac:dyDescent="0.2">
      <c r="A251">
        <v>250</v>
      </c>
      <c r="B251" t="s">
        <v>730</v>
      </c>
      <c r="C251" t="s">
        <v>732</v>
      </c>
      <c r="D251">
        <v>118</v>
      </c>
      <c r="E251">
        <v>0.36830000000000002</v>
      </c>
      <c r="F251">
        <f>IFERROR(VLOOKUP($D251,POPSCOMP!$D$2:$H$91,5,FALSE),0)</f>
        <v>0</v>
      </c>
      <c r="G251" t="str" cm="1">
        <f t="array" ref="G251">_xlfn.IFS($F251&gt;=15,"Interface",$E251&lt;=0.15,"Core",$E251&gt;0.15,"Surface")</f>
        <v>Surface</v>
      </c>
    </row>
    <row r="252" spans="1:7" x14ac:dyDescent="0.2">
      <c r="A252">
        <v>251</v>
      </c>
      <c r="B252" t="s">
        <v>714</v>
      </c>
      <c r="C252" t="s">
        <v>732</v>
      </c>
      <c r="D252">
        <v>119</v>
      </c>
      <c r="E252">
        <v>0.27960000000000002</v>
      </c>
      <c r="F252">
        <f>IFERROR(VLOOKUP($D252,POPSCOMP!$D$2:$H$91,5,FALSE),0)</f>
        <v>0</v>
      </c>
      <c r="G252" t="str" cm="1">
        <f t="array" ref="G252">_xlfn.IFS($F252&gt;=15,"Interface",$E252&lt;=0.15,"Core",$E252&gt;0.15,"Surface")</f>
        <v>Surface</v>
      </c>
    </row>
    <row r="253" spans="1:7" x14ac:dyDescent="0.2">
      <c r="A253">
        <v>252</v>
      </c>
      <c r="B253" t="s">
        <v>760</v>
      </c>
      <c r="C253" t="s">
        <v>732</v>
      </c>
      <c r="D253">
        <v>120</v>
      </c>
      <c r="E253">
        <v>0.84250000000000003</v>
      </c>
      <c r="F253">
        <f>IFERROR(VLOOKUP($D253,POPSCOMP!$D$2:$H$91,5,FALSE),0)</f>
        <v>0</v>
      </c>
      <c r="G253" t="str" cm="1">
        <f t="array" ref="G253">_xlfn.IFS($F253&gt;=15,"Interface",$E253&lt;=0.15,"Core",$E253&gt;0.15,"Surface")</f>
        <v>Surface</v>
      </c>
    </row>
    <row r="254" spans="1:7" x14ac:dyDescent="0.2">
      <c r="A254">
        <v>253</v>
      </c>
      <c r="B254" t="s">
        <v>745</v>
      </c>
      <c r="C254" t="s">
        <v>732</v>
      </c>
      <c r="D254">
        <v>121</v>
      </c>
      <c r="E254">
        <v>0.58560000000000001</v>
      </c>
      <c r="F254">
        <f>IFERROR(VLOOKUP($D254,POPSCOMP!$D$2:$H$91,5,FALSE),0)</f>
        <v>0</v>
      </c>
      <c r="G254" t="str" cm="1">
        <f t="array" ref="G254">_xlfn.IFS($F254&gt;=15,"Interface",$E254&lt;=0.15,"Core",$E254&gt;0.15,"Surface")</f>
        <v>Surface</v>
      </c>
    </row>
    <row r="255" spans="1:7" x14ac:dyDescent="0.2">
      <c r="A255">
        <v>254</v>
      </c>
      <c r="B255" t="s">
        <v>703</v>
      </c>
      <c r="C255" t="s">
        <v>732</v>
      </c>
      <c r="D255">
        <v>122</v>
      </c>
      <c r="E255">
        <v>0.34539999999999998</v>
      </c>
      <c r="F255">
        <f>IFERROR(VLOOKUP($D255,POPSCOMP!$D$2:$H$91,5,FALSE),0)</f>
        <v>0</v>
      </c>
      <c r="G255" t="str" cm="1">
        <f t="array" ref="G255">_xlfn.IFS($F255&gt;=15,"Interface",$E255&lt;=0.15,"Core",$E255&gt;0.15,"Surface")</f>
        <v>Surface</v>
      </c>
    </row>
    <row r="256" spans="1:7" x14ac:dyDescent="0.2">
      <c r="A256">
        <v>255</v>
      </c>
      <c r="B256" t="s">
        <v>671</v>
      </c>
      <c r="C256" t="s">
        <v>732</v>
      </c>
      <c r="D256">
        <v>123</v>
      </c>
      <c r="E256">
        <v>0.31040000000000001</v>
      </c>
      <c r="F256">
        <f>IFERROR(VLOOKUP($D256,POPSCOMP!$D$2:$H$91,5,FALSE),0)</f>
        <v>0</v>
      </c>
      <c r="G256" t="str" cm="1">
        <f t="array" ref="G256">_xlfn.IFS($F256&gt;=15,"Interface",$E256&lt;=0.15,"Core",$E256&gt;0.15,"Surface")</f>
        <v>Surface</v>
      </c>
    </row>
    <row r="257" spans="1:7" x14ac:dyDescent="0.2">
      <c r="A257">
        <v>256</v>
      </c>
      <c r="B257" t="s">
        <v>671</v>
      </c>
      <c r="C257" t="s">
        <v>732</v>
      </c>
      <c r="D257">
        <v>124</v>
      </c>
      <c r="E257">
        <v>0.16439999999999999</v>
      </c>
      <c r="F257">
        <f>IFERROR(VLOOKUP($D257,POPSCOMP!$D$2:$H$91,5,FALSE),0)</f>
        <v>0</v>
      </c>
      <c r="G257" t="str" cm="1">
        <f t="array" ref="G257">_xlfn.IFS($F257&gt;=15,"Interface",$E257&lt;=0.15,"Core",$E257&gt;0.15,"Surface")</f>
        <v>Surface</v>
      </c>
    </row>
    <row r="258" spans="1:7" x14ac:dyDescent="0.2">
      <c r="A258">
        <v>257</v>
      </c>
      <c r="B258" t="s">
        <v>676</v>
      </c>
      <c r="C258" t="s">
        <v>732</v>
      </c>
      <c r="D258">
        <v>125</v>
      </c>
      <c r="E258">
        <v>0.22789999999999999</v>
      </c>
      <c r="F258">
        <f>IFERROR(VLOOKUP($D258,POPSCOMP!$D$2:$H$91,5,FALSE),0)</f>
        <v>0</v>
      </c>
      <c r="G258" t="str" cm="1">
        <f t="array" ref="G258">_xlfn.IFS($F258&gt;=15,"Interface",$E258&lt;=0.15,"Core",$E258&gt;0.15,"Surface")</f>
        <v>Surface</v>
      </c>
    </row>
    <row r="259" spans="1:7" x14ac:dyDescent="0.2">
      <c r="A259">
        <v>258</v>
      </c>
      <c r="B259" t="s">
        <v>707</v>
      </c>
      <c r="C259" t="s">
        <v>732</v>
      </c>
      <c r="D259">
        <v>126</v>
      </c>
      <c r="E259">
        <v>0.27579999999999999</v>
      </c>
      <c r="F259">
        <f>IFERROR(VLOOKUP($D259,POPSCOMP!$D$2:$H$91,5,FALSE),0)</f>
        <v>25.59</v>
      </c>
      <c r="G259" t="str" cm="1">
        <f t="array" ref="G259">_xlfn.IFS($F259&gt;=15,"Interface",$E259&lt;=0.15,"Core",$E259&gt;0.15,"Surface")</f>
        <v>Interface</v>
      </c>
    </row>
    <row r="260" spans="1:7" x14ac:dyDescent="0.2">
      <c r="A260">
        <v>259</v>
      </c>
      <c r="B260" t="s">
        <v>692</v>
      </c>
      <c r="C260" t="s">
        <v>732</v>
      </c>
      <c r="D260">
        <v>127</v>
      </c>
      <c r="E260">
        <v>0.27700000000000002</v>
      </c>
      <c r="F260">
        <f>IFERROR(VLOOKUP($D260,POPSCOMP!$D$2:$H$91,5,FALSE),0)</f>
        <v>0</v>
      </c>
      <c r="G260" t="str" cm="1">
        <f t="array" ref="G260">_xlfn.IFS($F260&gt;=15,"Interface",$E260&lt;=0.15,"Core",$E260&gt;0.15,"Surface")</f>
        <v>Surface</v>
      </c>
    </row>
    <row r="261" spans="1:7" x14ac:dyDescent="0.2">
      <c r="A261">
        <v>260</v>
      </c>
      <c r="B261" t="s">
        <v>676</v>
      </c>
      <c r="C261" t="s">
        <v>732</v>
      </c>
      <c r="D261">
        <v>128</v>
      </c>
      <c r="E261">
        <v>0.93730000000000002</v>
      </c>
      <c r="F261">
        <f>IFERROR(VLOOKUP($D261,POPSCOMP!$D$2:$H$91,5,FALSE),0)</f>
        <v>6.47</v>
      </c>
      <c r="G261" t="str" cm="1">
        <f t="array" ref="G261">_xlfn.IFS($F261&gt;=15,"Interface",$E261&lt;=0.15,"Core",$E261&gt;0.15,"Surface")</f>
        <v>Surface</v>
      </c>
    </row>
    <row r="262" spans="1:7" x14ac:dyDescent="0.2">
      <c r="A262">
        <v>261</v>
      </c>
      <c r="B262" t="s">
        <v>745</v>
      </c>
      <c r="C262" t="s">
        <v>732</v>
      </c>
      <c r="D262">
        <v>129</v>
      </c>
      <c r="E262">
        <v>0.21390000000000001</v>
      </c>
      <c r="F262">
        <f>IFERROR(VLOOKUP($D262,POPSCOMP!$D$2:$H$91,5,FALSE),0)</f>
        <v>18.47</v>
      </c>
      <c r="G262" t="str" cm="1">
        <f t="array" ref="G262">_xlfn.IFS($F262&gt;=15,"Interface",$E262&lt;=0.15,"Core",$E262&gt;0.15,"Surface")</f>
        <v>Interface</v>
      </c>
    </row>
    <row r="263" spans="1:7" x14ac:dyDescent="0.2">
      <c r="A263">
        <v>262</v>
      </c>
      <c r="B263" t="s">
        <v>714</v>
      </c>
      <c r="C263" t="s">
        <v>732</v>
      </c>
      <c r="D263">
        <v>130</v>
      </c>
      <c r="E263">
        <v>0.2001</v>
      </c>
      <c r="F263">
        <f>IFERROR(VLOOKUP($D263,POPSCOMP!$D$2:$H$91,5,FALSE),0)</f>
        <v>15.15</v>
      </c>
      <c r="G263" t="str" cm="1">
        <f t="array" ref="G263">_xlfn.IFS($F263&gt;=15,"Interface",$E263&lt;=0.15,"Core",$E263&gt;0.15,"Surface")</f>
        <v>Interface</v>
      </c>
    </row>
    <row r="264" spans="1:7" x14ac:dyDescent="0.2">
      <c r="A264">
        <v>263</v>
      </c>
      <c r="B264" t="s">
        <v>717</v>
      </c>
      <c r="C264" t="s">
        <v>732</v>
      </c>
      <c r="D264">
        <v>131</v>
      </c>
      <c r="E264">
        <v>0.20619999999999999</v>
      </c>
      <c r="F264">
        <f>IFERROR(VLOOKUP($D264,POPSCOMP!$D$2:$H$91,5,FALSE),0)</f>
        <v>1.59</v>
      </c>
      <c r="G264" t="str" cm="1">
        <f t="array" ref="G264">_xlfn.IFS($F264&gt;=15,"Interface",$E264&lt;=0.15,"Core",$E264&gt;0.15,"Surface")</f>
        <v>Surface</v>
      </c>
    </row>
    <row r="265" spans="1:7" x14ac:dyDescent="0.2">
      <c r="A265">
        <v>264</v>
      </c>
      <c r="B265" t="s">
        <v>687</v>
      </c>
      <c r="C265" t="s">
        <v>732</v>
      </c>
      <c r="D265">
        <v>132</v>
      </c>
      <c r="E265">
        <v>0.51919999999999999</v>
      </c>
      <c r="F265">
        <f>IFERROR(VLOOKUP($D265,POPSCOMP!$D$2:$H$91,5,FALSE),0)</f>
        <v>7.21</v>
      </c>
      <c r="G265" t="str" cm="1">
        <f t="array" ref="G265">_xlfn.IFS($F265&gt;=15,"Interface",$E265&lt;=0.15,"Core",$E265&gt;0.15,"Surface")</f>
        <v>Surface</v>
      </c>
    </row>
    <row r="266" spans="1:7" x14ac:dyDescent="0.2">
      <c r="A266">
        <v>265</v>
      </c>
      <c r="B266" t="s">
        <v>682</v>
      </c>
      <c r="C266" t="s">
        <v>732</v>
      </c>
      <c r="D266">
        <v>133</v>
      </c>
      <c r="E266">
        <v>0.74350000000000005</v>
      </c>
      <c r="F266">
        <f>IFERROR(VLOOKUP($D266,POPSCOMP!$D$2:$H$91,5,FALSE),0)</f>
        <v>13.42</v>
      </c>
      <c r="G266" t="str" cm="1">
        <f t="array" ref="G266">_xlfn.IFS($F266&gt;=15,"Interface",$E266&lt;=0.15,"Core",$E266&gt;0.15,"Surface")</f>
        <v>Surface</v>
      </c>
    </row>
    <row r="267" spans="1:7" x14ac:dyDescent="0.2">
      <c r="A267">
        <v>266</v>
      </c>
      <c r="B267" t="s">
        <v>720</v>
      </c>
      <c r="C267" t="s">
        <v>732</v>
      </c>
      <c r="D267">
        <v>134</v>
      </c>
      <c r="E267">
        <v>0.19350000000000001</v>
      </c>
      <c r="F267">
        <f>IFERROR(VLOOKUP($D267,POPSCOMP!$D$2:$H$91,5,FALSE),0)</f>
        <v>6.24</v>
      </c>
      <c r="G267" t="str" cm="1">
        <f t="array" ref="G267">_xlfn.IFS($F267&gt;=15,"Interface",$E267&lt;=0.15,"Core",$E267&gt;0.15,"Surface")</f>
        <v>Surface</v>
      </c>
    </row>
    <row r="268" spans="1:7" x14ac:dyDescent="0.2">
      <c r="A268">
        <v>267</v>
      </c>
      <c r="B268" t="s">
        <v>703</v>
      </c>
      <c r="C268" t="s">
        <v>732</v>
      </c>
      <c r="D268">
        <v>135</v>
      </c>
      <c r="E268">
        <v>0.35770000000000002</v>
      </c>
      <c r="F268">
        <f>IFERROR(VLOOKUP($D268,POPSCOMP!$D$2:$H$91,5,FALSE),0)</f>
        <v>23.1</v>
      </c>
      <c r="G268" t="str" cm="1">
        <f t="array" ref="G268">_xlfn.IFS($F268&gt;=15,"Interface",$E268&lt;=0.15,"Core",$E268&gt;0.15,"Surface")</f>
        <v>Interface</v>
      </c>
    </row>
    <row r="269" spans="1:7" x14ac:dyDescent="0.2">
      <c r="A269">
        <v>268</v>
      </c>
      <c r="B269" t="s">
        <v>676</v>
      </c>
      <c r="C269" t="s">
        <v>732</v>
      </c>
      <c r="D269">
        <v>136</v>
      </c>
      <c r="E269">
        <v>0.2019</v>
      </c>
      <c r="F269">
        <f>IFERROR(VLOOKUP($D269,POPSCOMP!$D$2:$H$91,5,FALSE),0)</f>
        <v>6.08</v>
      </c>
      <c r="G269" t="str" cm="1">
        <f t="array" ref="G269">_xlfn.IFS($F269&gt;=15,"Interface",$E269&lt;=0.15,"Core",$E269&gt;0.15,"Surface")</f>
        <v>Surface</v>
      </c>
    </row>
    <row r="270" spans="1:7" x14ac:dyDescent="0.2">
      <c r="A270">
        <v>269</v>
      </c>
      <c r="B270" t="s">
        <v>690</v>
      </c>
      <c r="C270" t="s">
        <v>732</v>
      </c>
      <c r="D270">
        <v>137</v>
      </c>
      <c r="E270">
        <v>0.46929999999999999</v>
      </c>
      <c r="F270">
        <f>IFERROR(VLOOKUP($D270,POPSCOMP!$D$2:$H$91,5,FALSE),0)</f>
        <v>23.29</v>
      </c>
      <c r="G270" t="str" cm="1">
        <f t="array" ref="G270">_xlfn.IFS($F270&gt;=15,"Interface",$E270&lt;=0.15,"Core",$E270&gt;0.15,"Surface")</f>
        <v>Interface</v>
      </c>
    </row>
    <row r="271" spans="1:7" x14ac:dyDescent="0.2">
      <c r="A271">
        <v>270</v>
      </c>
      <c r="B271" t="s">
        <v>676</v>
      </c>
      <c r="C271" t="s">
        <v>732</v>
      </c>
      <c r="D271">
        <v>138</v>
      </c>
      <c r="E271">
        <v>0.31630000000000003</v>
      </c>
      <c r="F271">
        <f>IFERROR(VLOOKUP($D271,POPSCOMP!$D$2:$H$91,5,FALSE),0)</f>
        <v>0.04</v>
      </c>
      <c r="G271" t="str" cm="1">
        <f t="array" ref="G271">_xlfn.IFS($F271&gt;=15,"Interface",$E271&lt;=0.15,"Core",$E271&gt;0.15,"Surface")</f>
        <v>Surface</v>
      </c>
    </row>
    <row r="272" spans="1:7" x14ac:dyDescent="0.2">
      <c r="A272">
        <v>271</v>
      </c>
      <c r="B272" t="s">
        <v>671</v>
      </c>
      <c r="C272" t="s">
        <v>732</v>
      </c>
      <c r="D272">
        <v>139</v>
      </c>
      <c r="E272">
        <v>0.32519999999999999</v>
      </c>
      <c r="F272">
        <f>IFERROR(VLOOKUP($D272,POPSCOMP!$D$2:$H$91,5,FALSE),0)</f>
        <v>0</v>
      </c>
      <c r="G272" t="str" cm="1">
        <f t="array" ref="G272">_xlfn.IFS($F272&gt;=15,"Interface",$E272&lt;=0.15,"Core",$E272&gt;0.15,"Surface")</f>
        <v>Surface</v>
      </c>
    </row>
    <row r="273" spans="1:7" x14ac:dyDescent="0.2">
      <c r="A273">
        <v>272</v>
      </c>
      <c r="B273" t="s">
        <v>682</v>
      </c>
      <c r="C273" t="s">
        <v>732</v>
      </c>
      <c r="D273">
        <v>140</v>
      </c>
      <c r="E273">
        <v>0.73299999999999998</v>
      </c>
      <c r="F273">
        <f>IFERROR(VLOOKUP($D273,POPSCOMP!$D$2:$H$91,5,FALSE),0)</f>
        <v>4.8099999999999996</v>
      </c>
      <c r="G273" t="str" cm="1">
        <f t="array" ref="G273">_xlfn.IFS($F273&gt;=15,"Interface",$E273&lt;=0.15,"Core",$E273&gt;0.15,"Surface")</f>
        <v>Surface</v>
      </c>
    </row>
    <row r="274" spans="1:7" x14ac:dyDescent="0.2">
      <c r="A274">
        <v>273</v>
      </c>
      <c r="B274" t="s">
        <v>714</v>
      </c>
      <c r="C274" t="s">
        <v>732</v>
      </c>
      <c r="D274">
        <v>141</v>
      </c>
      <c r="E274">
        <v>0.47920000000000001</v>
      </c>
      <c r="F274">
        <f>IFERROR(VLOOKUP($D274,POPSCOMP!$D$2:$H$91,5,FALSE),0)</f>
        <v>0</v>
      </c>
      <c r="G274" t="str" cm="1">
        <f t="array" ref="G274">_xlfn.IFS($F274&gt;=15,"Interface",$E274&lt;=0.15,"Core",$E274&gt;0.15,"Surface")</f>
        <v>Surface</v>
      </c>
    </row>
    <row r="275" spans="1:7" x14ac:dyDescent="0.2">
      <c r="A275">
        <v>274</v>
      </c>
      <c r="B275" t="s">
        <v>714</v>
      </c>
      <c r="C275" t="s">
        <v>732</v>
      </c>
      <c r="D275">
        <v>142</v>
      </c>
      <c r="E275">
        <v>0.2878</v>
      </c>
      <c r="F275">
        <f>IFERROR(VLOOKUP($D275,POPSCOMP!$D$2:$H$91,5,FALSE),0)</f>
        <v>24.4</v>
      </c>
      <c r="G275" t="str" cm="1">
        <f t="array" ref="G275">_xlfn.IFS($F275&gt;=15,"Interface",$E275&lt;=0.15,"Core",$E275&gt;0.15,"Surface")</f>
        <v>Interface</v>
      </c>
    </row>
    <row r="276" spans="1:7" x14ac:dyDescent="0.2">
      <c r="A276">
        <v>275</v>
      </c>
      <c r="B276" t="s">
        <v>745</v>
      </c>
      <c r="C276" t="s">
        <v>732</v>
      </c>
      <c r="D276">
        <v>143</v>
      </c>
      <c r="E276">
        <v>0.29780000000000001</v>
      </c>
      <c r="F276">
        <f>IFERROR(VLOOKUP($D276,POPSCOMP!$D$2:$H$91,5,FALSE),0)</f>
        <v>1.51</v>
      </c>
      <c r="G276" t="str" cm="1">
        <f t="array" ref="G276">_xlfn.IFS($F276&gt;=15,"Interface",$E276&lt;=0.15,"Core",$E276&gt;0.15,"Surface")</f>
        <v>Surface</v>
      </c>
    </row>
    <row r="277" spans="1:7" x14ac:dyDescent="0.2">
      <c r="A277">
        <v>276</v>
      </c>
      <c r="B277" t="s">
        <v>676</v>
      </c>
      <c r="C277" t="s">
        <v>732</v>
      </c>
      <c r="D277">
        <v>144</v>
      </c>
      <c r="E277">
        <v>0.1573</v>
      </c>
      <c r="F277">
        <f>IFERROR(VLOOKUP($D277,POPSCOMP!$D$2:$H$91,5,FALSE),0)</f>
        <v>0.55000000000000004</v>
      </c>
      <c r="G277" t="str" cm="1">
        <f t="array" ref="G277">_xlfn.IFS($F277&gt;=15,"Interface",$E277&lt;=0.15,"Core",$E277&gt;0.15,"Surface")</f>
        <v>Surface</v>
      </c>
    </row>
    <row r="278" spans="1:7" x14ac:dyDescent="0.2">
      <c r="A278">
        <v>277</v>
      </c>
      <c r="B278" t="s">
        <v>760</v>
      </c>
      <c r="C278" t="s">
        <v>732</v>
      </c>
      <c r="D278">
        <v>145</v>
      </c>
      <c r="E278">
        <v>0.20050000000000001</v>
      </c>
      <c r="F278">
        <f>IFERROR(VLOOKUP($D278,POPSCOMP!$D$2:$H$91,5,FALSE),0)</f>
        <v>0.14000000000000001</v>
      </c>
      <c r="G278" t="str" cm="1">
        <f t="array" ref="G278">_xlfn.IFS($F278&gt;=15,"Interface",$E278&lt;=0.15,"Core",$E278&gt;0.15,"Surface")</f>
        <v>Surface</v>
      </c>
    </row>
    <row r="279" spans="1:7" x14ac:dyDescent="0.2">
      <c r="A279">
        <v>278</v>
      </c>
      <c r="B279" t="s">
        <v>730</v>
      </c>
      <c r="C279" t="s">
        <v>732</v>
      </c>
      <c r="D279">
        <v>146</v>
      </c>
      <c r="E279">
        <v>9.9000000000000005E-2</v>
      </c>
      <c r="F279">
        <f>IFERROR(VLOOKUP($D279,POPSCOMP!$D$2:$H$91,5,FALSE),0)</f>
        <v>0.26</v>
      </c>
      <c r="G279" t="str" cm="1">
        <f t="array" ref="G279">_xlfn.IFS($F279&gt;=15,"Interface",$E279&lt;=0.15,"Core",$E279&gt;0.15,"Surface")</f>
        <v>Core</v>
      </c>
    </row>
    <row r="280" spans="1:7" x14ac:dyDescent="0.2">
      <c r="A280">
        <v>279</v>
      </c>
      <c r="B280" t="s">
        <v>690</v>
      </c>
      <c r="C280" t="s">
        <v>732</v>
      </c>
      <c r="D280">
        <v>147</v>
      </c>
      <c r="E280">
        <v>0.53849999999999998</v>
      </c>
      <c r="F280">
        <f>IFERROR(VLOOKUP($D280,POPSCOMP!$D$2:$H$91,5,FALSE),0)</f>
        <v>33.75</v>
      </c>
      <c r="G280" t="str" cm="1">
        <f t="array" ref="G280">_xlfn.IFS($F280&gt;=15,"Interface",$E280&lt;=0.15,"Core",$E280&gt;0.15,"Surface")</f>
        <v>Interface</v>
      </c>
    </row>
    <row r="281" spans="1:7" x14ac:dyDescent="0.2">
      <c r="A281">
        <v>280</v>
      </c>
      <c r="B281" t="s">
        <v>676</v>
      </c>
      <c r="C281" t="s">
        <v>732</v>
      </c>
      <c r="D281">
        <v>148</v>
      </c>
      <c r="E281">
        <v>0.2218</v>
      </c>
      <c r="F281">
        <f>IFERROR(VLOOKUP($D281,POPSCOMP!$D$2:$H$91,5,FALSE),0)</f>
        <v>0</v>
      </c>
      <c r="G281" t="str" cm="1">
        <f t="array" ref="G281">_xlfn.IFS($F281&gt;=15,"Interface",$E281&lt;=0.15,"Core",$E281&gt;0.15,"Surface")</f>
        <v>Surface</v>
      </c>
    </row>
    <row r="282" spans="1:7" x14ac:dyDescent="0.2">
      <c r="A282">
        <v>281</v>
      </c>
      <c r="B282" t="s">
        <v>690</v>
      </c>
      <c r="C282" t="s">
        <v>732</v>
      </c>
      <c r="D282">
        <v>149</v>
      </c>
      <c r="E282">
        <v>0.72650000000000003</v>
      </c>
      <c r="F282">
        <f>IFERROR(VLOOKUP($D282,POPSCOMP!$D$2:$H$91,5,FALSE),0)</f>
        <v>0</v>
      </c>
      <c r="G282" t="str" cm="1">
        <f t="array" ref="G282">_xlfn.IFS($F282&gt;=15,"Interface",$E282&lt;=0.15,"Core",$E282&gt;0.15,"Surface")</f>
        <v>Surface</v>
      </c>
    </row>
    <row r="283" spans="1:7" x14ac:dyDescent="0.2">
      <c r="A283">
        <v>282</v>
      </c>
      <c r="B283" t="s">
        <v>678</v>
      </c>
      <c r="C283" t="s">
        <v>732</v>
      </c>
      <c r="D283">
        <v>150</v>
      </c>
      <c r="E283">
        <v>0.25950000000000001</v>
      </c>
      <c r="F283">
        <f>IFERROR(VLOOKUP($D283,POPSCOMP!$D$2:$H$91,5,FALSE),0)</f>
        <v>12.39</v>
      </c>
      <c r="G283" t="str" cm="1">
        <f t="array" ref="G283">_xlfn.IFS($F283&gt;=15,"Interface",$E283&lt;=0.15,"Core",$E283&gt;0.15,"Surface")</f>
        <v>Surface</v>
      </c>
    </row>
    <row r="284" spans="1:7" x14ac:dyDescent="0.2">
      <c r="A284">
        <v>283</v>
      </c>
      <c r="B284" t="s">
        <v>707</v>
      </c>
      <c r="C284" t="s">
        <v>732</v>
      </c>
      <c r="D284">
        <v>151</v>
      </c>
      <c r="E284">
        <v>0.2535</v>
      </c>
      <c r="F284">
        <f>IFERROR(VLOOKUP($D284,POPSCOMP!$D$2:$H$91,5,FALSE),0)</f>
        <v>0.37</v>
      </c>
      <c r="G284" t="str" cm="1">
        <f t="array" ref="G284">_xlfn.IFS($F284&gt;=15,"Interface",$E284&lt;=0.15,"Core",$E284&gt;0.15,"Surface")</f>
        <v>Surface</v>
      </c>
    </row>
    <row r="285" spans="1:7" x14ac:dyDescent="0.2">
      <c r="A285">
        <v>284</v>
      </c>
      <c r="B285" t="s">
        <v>682</v>
      </c>
      <c r="C285" t="s">
        <v>732</v>
      </c>
      <c r="D285">
        <v>152</v>
      </c>
      <c r="E285">
        <v>0.87050000000000005</v>
      </c>
      <c r="F285">
        <f>IFERROR(VLOOKUP($D285,POPSCOMP!$D$2:$H$91,5,FALSE),0)</f>
        <v>1.95</v>
      </c>
      <c r="G285" t="str" cm="1">
        <f t="array" ref="G285">_xlfn.IFS($F285&gt;=15,"Interface",$E285&lt;=0.15,"Core",$E285&gt;0.15,"Surface")</f>
        <v>Surface</v>
      </c>
    </row>
    <row r="286" spans="1:7" x14ac:dyDescent="0.2">
      <c r="A286">
        <v>285</v>
      </c>
      <c r="B286" t="s">
        <v>745</v>
      </c>
      <c r="C286" t="s">
        <v>732</v>
      </c>
      <c r="D286">
        <v>153</v>
      </c>
      <c r="E286">
        <v>0.43880000000000002</v>
      </c>
      <c r="F286">
        <f>IFERROR(VLOOKUP($D286,POPSCOMP!$D$2:$H$91,5,FALSE),0)</f>
        <v>1.62</v>
      </c>
      <c r="G286" t="str" cm="1">
        <f t="array" ref="G286">_xlfn.IFS($F286&gt;=15,"Interface",$E286&lt;=0.15,"Core",$E286&gt;0.15,"Surface")</f>
        <v>Surface</v>
      </c>
    </row>
    <row r="287" spans="1:7" x14ac:dyDescent="0.2">
      <c r="A287">
        <v>286</v>
      </c>
      <c r="B287" t="s">
        <v>730</v>
      </c>
      <c r="C287" t="s">
        <v>732</v>
      </c>
      <c r="D287">
        <v>154</v>
      </c>
      <c r="E287">
        <v>0.98040000000000005</v>
      </c>
      <c r="F287">
        <f>IFERROR(VLOOKUP($D287,POPSCOMP!$D$2:$H$91,5,FALSE),0)</f>
        <v>1.26</v>
      </c>
      <c r="G287" t="str" cm="1">
        <f t="array" ref="G287">_xlfn.IFS($F287&gt;=15,"Interface",$E287&lt;=0.15,"Core",$E287&gt;0.15,"Surface")</f>
        <v>Surface</v>
      </c>
    </row>
    <row r="288" spans="1:7" x14ac:dyDescent="0.2">
      <c r="A288">
        <v>287</v>
      </c>
      <c r="B288" t="s">
        <v>701</v>
      </c>
      <c r="C288" t="s">
        <v>732</v>
      </c>
      <c r="D288">
        <v>155</v>
      </c>
      <c r="E288">
        <v>0.70620000000000005</v>
      </c>
      <c r="F288">
        <f>IFERROR(VLOOKUP($D288,POPSCOMP!$D$2:$H$91,5,FALSE),0)</f>
        <v>0</v>
      </c>
      <c r="G288" t="str" cm="1">
        <f t="array" ref="G288">_xlfn.IFS($F288&gt;=15,"Interface",$E288&lt;=0.15,"Core",$E288&gt;0.15,"Surface")</f>
        <v>Surface</v>
      </c>
    </row>
    <row r="289" spans="1:7" x14ac:dyDescent="0.2">
      <c r="A289">
        <v>288</v>
      </c>
      <c r="B289" t="s">
        <v>676</v>
      </c>
      <c r="C289" t="s">
        <v>732</v>
      </c>
      <c r="D289">
        <v>156</v>
      </c>
      <c r="E289">
        <v>0.4415</v>
      </c>
      <c r="F289">
        <f>IFERROR(VLOOKUP($D289,POPSCOMP!$D$2:$H$91,5,FALSE),0)</f>
        <v>3.2</v>
      </c>
      <c r="G289" t="str" cm="1">
        <f t="array" ref="G289">_xlfn.IFS($F289&gt;=15,"Interface",$E289&lt;=0.15,"Core",$E289&gt;0.15,"Surface")</f>
        <v>Surface</v>
      </c>
    </row>
    <row r="290" spans="1:7" x14ac:dyDescent="0.2">
      <c r="A290">
        <v>289</v>
      </c>
      <c r="B290" t="s">
        <v>671</v>
      </c>
      <c r="C290" t="s">
        <v>732</v>
      </c>
      <c r="D290">
        <v>157</v>
      </c>
      <c r="E290">
        <v>0.48280000000000001</v>
      </c>
      <c r="F290">
        <f>IFERROR(VLOOKUP($D290,POPSCOMP!$D$2:$H$91,5,FALSE),0)</f>
        <v>0</v>
      </c>
      <c r="G290" t="str" cm="1">
        <f t="array" ref="G290">_xlfn.IFS($F290&gt;=15,"Interface",$E290&lt;=0.15,"Core",$E290&gt;0.15,"Surface")</f>
        <v>Surface</v>
      </c>
    </row>
    <row r="291" spans="1:7" x14ac:dyDescent="0.2">
      <c r="A291">
        <v>290</v>
      </c>
      <c r="B291" t="s">
        <v>707</v>
      </c>
      <c r="C291" t="s">
        <v>732</v>
      </c>
      <c r="D291">
        <v>158</v>
      </c>
      <c r="E291">
        <v>0.89900000000000002</v>
      </c>
      <c r="F291">
        <f>IFERROR(VLOOKUP($D291,POPSCOMP!$D$2:$H$91,5,FALSE),0)</f>
        <v>0</v>
      </c>
      <c r="G291" t="str" cm="1">
        <f t="array" ref="G291">_xlfn.IFS($F291&gt;=15,"Interface",$E291&lt;=0.15,"Core",$E291&gt;0.15,"Surface")</f>
        <v>Surface</v>
      </c>
    </row>
    <row r="292" spans="1:7" x14ac:dyDescent="0.2">
      <c r="A292">
        <v>291</v>
      </c>
      <c r="B292" t="s">
        <v>703</v>
      </c>
      <c r="C292" t="s">
        <v>732</v>
      </c>
      <c r="D292">
        <v>159</v>
      </c>
      <c r="E292">
        <v>0.1739</v>
      </c>
      <c r="F292">
        <f>IFERROR(VLOOKUP($D292,POPSCOMP!$D$2:$H$91,5,FALSE),0)</f>
        <v>0</v>
      </c>
      <c r="G292" t="str" cm="1">
        <f t="array" ref="G292">_xlfn.IFS($F292&gt;=15,"Interface",$E292&lt;=0.15,"Core",$E292&gt;0.15,"Surface")</f>
        <v>Surface</v>
      </c>
    </row>
    <row r="293" spans="1:7" x14ac:dyDescent="0.2">
      <c r="A293">
        <v>292</v>
      </c>
      <c r="B293" t="s">
        <v>682</v>
      </c>
      <c r="C293" t="s">
        <v>732</v>
      </c>
      <c r="D293">
        <v>160</v>
      </c>
      <c r="E293">
        <v>0.28170000000000001</v>
      </c>
      <c r="F293">
        <f>IFERROR(VLOOKUP($D293,POPSCOMP!$D$2:$H$91,5,FALSE),0)</f>
        <v>0</v>
      </c>
      <c r="G293" t="str" cm="1">
        <f t="array" ref="G293">_xlfn.IFS($F293&gt;=15,"Interface",$E293&lt;=0.15,"Core",$E293&gt;0.15,"Surface")</f>
        <v>Surface</v>
      </c>
    </row>
    <row r="294" spans="1:7" x14ac:dyDescent="0.2">
      <c r="A294">
        <v>293</v>
      </c>
      <c r="B294" t="s">
        <v>724</v>
      </c>
      <c r="C294" t="s">
        <v>732</v>
      </c>
      <c r="D294">
        <v>161</v>
      </c>
      <c r="E294">
        <v>0.1246</v>
      </c>
      <c r="F294">
        <f>IFERROR(VLOOKUP($D294,POPSCOMP!$D$2:$H$91,5,FALSE),0)</f>
        <v>0</v>
      </c>
      <c r="G294" t="str" cm="1">
        <f t="array" ref="G294">_xlfn.IFS($F294&gt;=15,"Interface",$E294&lt;=0.15,"Core",$E294&gt;0.15,"Surface")</f>
        <v>Core</v>
      </c>
    </row>
    <row r="295" spans="1:7" x14ac:dyDescent="0.2">
      <c r="A295">
        <v>294</v>
      </c>
      <c r="B295" t="s">
        <v>687</v>
      </c>
      <c r="C295" t="s">
        <v>732</v>
      </c>
      <c r="D295">
        <v>162</v>
      </c>
      <c r="E295">
        <v>0.15490000000000001</v>
      </c>
      <c r="F295">
        <f>IFERROR(VLOOKUP($D295,POPSCOMP!$D$2:$H$91,5,FALSE),0)</f>
        <v>0</v>
      </c>
      <c r="G295" t="str" cm="1">
        <f t="array" ref="G295">_xlfn.IFS($F295&gt;=15,"Interface",$E295&lt;=0.15,"Core",$E295&gt;0.15,"Surface")</f>
        <v>Surface</v>
      </c>
    </row>
    <row r="296" spans="1:7" x14ac:dyDescent="0.2">
      <c r="A296">
        <v>295</v>
      </c>
      <c r="B296" t="s">
        <v>682</v>
      </c>
      <c r="C296" t="s">
        <v>732</v>
      </c>
      <c r="D296">
        <v>163</v>
      </c>
      <c r="E296">
        <v>0.1641</v>
      </c>
      <c r="F296">
        <f>IFERROR(VLOOKUP($D296,POPSCOMP!$D$2:$H$91,5,FALSE),0)</f>
        <v>0</v>
      </c>
      <c r="G296" t="str" cm="1">
        <f t="array" ref="G296">_xlfn.IFS($F296&gt;=15,"Interface",$E296&lt;=0.15,"Core",$E296&gt;0.15,"Surface")</f>
        <v>Surface</v>
      </c>
    </row>
    <row r="297" spans="1:7" x14ac:dyDescent="0.2">
      <c r="A297">
        <v>296</v>
      </c>
      <c r="B297" t="s">
        <v>714</v>
      </c>
      <c r="C297" t="s">
        <v>732</v>
      </c>
      <c r="D297">
        <v>164</v>
      </c>
      <c r="E297">
        <v>0.40510000000000002</v>
      </c>
      <c r="F297">
        <f>IFERROR(VLOOKUP($D297,POPSCOMP!$D$2:$H$91,5,FALSE),0)</f>
        <v>0</v>
      </c>
      <c r="G297" t="str" cm="1">
        <f t="array" ref="G297">_xlfn.IFS($F297&gt;=15,"Interface",$E297&lt;=0.15,"Core",$E297&gt;0.15,"Surface")</f>
        <v>Surface</v>
      </c>
    </row>
    <row r="298" spans="1:7" x14ac:dyDescent="0.2">
      <c r="A298">
        <v>297</v>
      </c>
      <c r="B298" t="s">
        <v>730</v>
      </c>
      <c r="C298" t="s">
        <v>732</v>
      </c>
      <c r="D298">
        <v>165</v>
      </c>
      <c r="E298">
        <v>0.40350000000000003</v>
      </c>
      <c r="F298">
        <f>IFERROR(VLOOKUP($D298,POPSCOMP!$D$2:$H$91,5,FALSE),0)</f>
        <v>0</v>
      </c>
      <c r="G298" t="str" cm="1">
        <f t="array" ref="G298">_xlfn.IFS($F298&gt;=15,"Interface",$E298&lt;=0.15,"Core",$E298&gt;0.15,"Surface")</f>
        <v>Surface</v>
      </c>
    </row>
    <row r="299" spans="1:7" x14ac:dyDescent="0.2">
      <c r="A299">
        <v>298</v>
      </c>
      <c r="B299" t="s">
        <v>692</v>
      </c>
      <c r="C299" t="s">
        <v>732</v>
      </c>
      <c r="D299">
        <v>166</v>
      </c>
      <c r="E299">
        <v>0.63149999999999995</v>
      </c>
      <c r="F299">
        <f>IFERROR(VLOOKUP($D299,POPSCOMP!$D$2:$H$91,5,FALSE),0)</f>
        <v>0</v>
      </c>
      <c r="G299" t="str" cm="1">
        <f t="array" ref="G299">_xlfn.IFS($F299&gt;=15,"Interface",$E299&lt;=0.15,"Core",$E299&gt;0.15,"Surface")</f>
        <v>Surface</v>
      </c>
    </row>
    <row r="300" spans="1:7" x14ac:dyDescent="0.2">
      <c r="A300">
        <v>299</v>
      </c>
      <c r="B300" t="s">
        <v>717</v>
      </c>
      <c r="C300" t="s">
        <v>732</v>
      </c>
      <c r="D300">
        <v>167</v>
      </c>
      <c r="E300">
        <v>0.57620000000000005</v>
      </c>
      <c r="F300">
        <f>IFERROR(VLOOKUP($D300,POPSCOMP!$D$2:$H$91,5,FALSE),0)</f>
        <v>0</v>
      </c>
      <c r="G300" t="str" cm="1">
        <f t="array" ref="G300">_xlfn.IFS($F300&gt;=15,"Interface",$E300&lt;=0.15,"Core",$E300&gt;0.15,"Surface")</f>
        <v>Surface</v>
      </c>
    </row>
    <row r="301" spans="1:7" x14ac:dyDescent="0.2">
      <c r="A301">
        <v>300</v>
      </c>
      <c r="B301" t="s">
        <v>703</v>
      </c>
      <c r="C301" t="s">
        <v>732</v>
      </c>
      <c r="D301">
        <v>168</v>
      </c>
      <c r="E301">
        <v>0.1709</v>
      </c>
      <c r="F301">
        <f>IFERROR(VLOOKUP($D301,POPSCOMP!$D$2:$H$91,5,FALSE),0)</f>
        <v>0</v>
      </c>
      <c r="G301" t="str" cm="1">
        <f t="array" ref="G301">_xlfn.IFS($F301&gt;=15,"Interface",$E301&lt;=0.15,"Core",$E301&gt;0.15,"Surface")</f>
        <v>Surface</v>
      </c>
    </row>
    <row r="302" spans="1:7" x14ac:dyDescent="0.2">
      <c r="A302">
        <v>301</v>
      </c>
      <c r="B302" t="s">
        <v>682</v>
      </c>
      <c r="C302" t="s">
        <v>732</v>
      </c>
      <c r="D302">
        <v>169</v>
      </c>
      <c r="E302">
        <v>0.9083</v>
      </c>
      <c r="F302">
        <f>IFERROR(VLOOKUP($D302,POPSCOMP!$D$2:$H$91,5,FALSE),0)</f>
        <v>0</v>
      </c>
      <c r="G302" t="str" cm="1">
        <f t="array" ref="G302">_xlfn.IFS($F302&gt;=15,"Interface",$E302&lt;=0.15,"Core",$E302&gt;0.15,"Surface")</f>
        <v>Surface</v>
      </c>
    </row>
    <row r="303" spans="1:7" x14ac:dyDescent="0.2">
      <c r="A303">
        <v>302</v>
      </c>
      <c r="B303" t="s">
        <v>671</v>
      </c>
      <c r="C303" t="s">
        <v>732</v>
      </c>
      <c r="D303">
        <v>170</v>
      </c>
      <c r="E303">
        <v>0.42420000000000002</v>
      </c>
      <c r="F303">
        <f>IFERROR(VLOOKUP($D303,POPSCOMP!$D$2:$H$91,5,FALSE),0)</f>
        <v>0</v>
      </c>
      <c r="G303" t="str" cm="1">
        <f t="array" ref="G303">_xlfn.IFS($F303&gt;=15,"Interface",$E303&lt;=0.15,"Core",$E303&gt;0.15,"Surface")</f>
        <v>Surface</v>
      </c>
    </row>
    <row r="304" spans="1:7" x14ac:dyDescent="0.2">
      <c r="A304">
        <v>303</v>
      </c>
      <c r="B304" t="s">
        <v>717</v>
      </c>
      <c r="C304" t="s">
        <v>732</v>
      </c>
      <c r="D304">
        <v>171</v>
      </c>
      <c r="E304">
        <v>1.0483</v>
      </c>
      <c r="F304">
        <f>IFERROR(VLOOKUP($D304,POPSCOMP!$D$2:$H$91,5,FALSE),0)</f>
        <v>0</v>
      </c>
      <c r="G304" t="str" cm="1">
        <f t="array" ref="G304">_xlfn.IFS($F304&gt;=15,"Interface",$E304&lt;=0.15,"Core",$E304&gt;0.15,"Surface")</f>
        <v>Surface</v>
      </c>
    </row>
    <row r="305" spans="1:7" x14ac:dyDescent="0.2">
      <c r="A305">
        <v>304</v>
      </c>
      <c r="B305" t="s">
        <v>680</v>
      </c>
      <c r="C305" t="s">
        <v>732</v>
      </c>
      <c r="D305">
        <v>172</v>
      </c>
      <c r="E305">
        <v>0.497</v>
      </c>
      <c r="F305">
        <f>IFERROR(VLOOKUP($D305,POPSCOMP!$D$2:$H$91,5,FALSE),0)</f>
        <v>0</v>
      </c>
      <c r="G305" t="str" cm="1">
        <f t="array" ref="G305">_xlfn.IFS($F305&gt;=15,"Interface",$E305&lt;=0.15,"Core",$E305&gt;0.15,"Surface")</f>
        <v>Surface</v>
      </c>
    </row>
    <row r="306" spans="1:7" x14ac:dyDescent="0.2">
      <c r="A306">
        <v>305</v>
      </c>
      <c r="B306" t="s">
        <v>678</v>
      </c>
      <c r="C306" t="s">
        <v>732</v>
      </c>
      <c r="D306">
        <v>173</v>
      </c>
      <c r="E306">
        <v>0.33610000000000001</v>
      </c>
      <c r="F306">
        <f>IFERROR(VLOOKUP($D306,POPSCOMP!$D$2:$H$91,5,FALSE),0)</f>
        <v>0</v>
      </c>
      <c r="G306" t="str" cm="1">
        <f t="array" ref="G306">_xlfn.IFS($F306&gt;=15,"Interface",$E306&lt;=0.15,"Core",$E306&gt;0.15,"Surface")</f>
        <v>Surface</v>
      </c>
    </row>
    <row r="307" spans="1:7" x14ac:dyDescent="0.2">
      <c r="A307">
        <v>306</v>
      </c>
      <c r="B307" t="s">
        <v>760</v>
      </c>
      <c r="C307" t="s">
        <v>732</v>
      </c>
      <c r="D307">
        <v>174</v>
      </c>
      <c r="E307">
        <v>0.42430000000000001</v>
      </c>
      <c r="F307">
        <f>IFERROR(VLOOKUP($D307,POPSCOMP!$D$2:$H$91,5,FALSE),0)</f>
        <v>0</v>
      </c>
      <c r="G307" t="str" cm="1">
        <f t="array" ref="G307">_xlfn.IFS($F307&gt;=15,"Interface",$E307&lt;=0.15,"Core",$E307&gt;0.15,"Surface")</f>
        <v>Surface</v>
      </c>
    </row>
    <row r="308" spans="1:7" x14ac:dyDescent="0.2">
      <c r="A308">
        <v>307</v>
      </c>
      <c r="B308" t="s">
        <v>701</v>
      </c>
      <c r="C308" t="s">
        <v>732</v>
      </c>
      <c r="D308">
        <v>175</v>
      </c>
      <c r="E308">
        <v>0.39729999999999999</v>
      </c>
      <c r="F308">
        <f>IFERROR(VLOOKUP($D308,POPSCOMP!$D$2:$H$91,5,FALSE),0)</f>
        <v>0</v>
      </c>
      <c r="G308" t="str" cm="1">
        <f t="array" ref="G308">_xlfn.IFS($F308&gt;=15,"Interface",$E308&lt;=0.15,"Core",$E308&gt;0.15,"Surface")</f>
        <v>Surface</v>
      </c>
    </row>
    <row r="309" spans="1:7" x14ac:dyDescent="0.2">
      <c r="A309">
        <v>308</v>
      </c>
      <c r="B309" t="s">
        <v>676</v>
      </c>
      <c r="C309" t="s">
        <v>732</v>
      </c>
      <c r="D309">
        <v>176</v>
      </c>
      <c r="E309">
        <v>0.70099999999999996</v>
      </c>
      <c r="F309">
        <f>IFERROR(VLOOKUP($D309,POPSCOMP!$D$2:$H$91,5,FALSE),0)</f>
        <v>0</v>
      </c>
      <c r="G309" t="str" cm="1">
        <f t="array" ref="G309">_xlfn.IFS($F309&gt;=15,"Interface",$E309&lt;=0.15,"Core",$E309&gt;0.15,"Surface")</f>
        <v>Surface</v>
      </c>
    </row>
    <row r="310" spans="1:7" x14ac:dyDescent="0.2">
      <c r="A310">
        <v>309</v>
      </c>
      <c r="B310" t="s">
        <v>717</v>
      </c>
      <c r="C310" t="s">
        <v>732</v>
      </c>
      <c r="D310">
        <v>177</v>
      </c>
      <c r="E310">
        <v>0.68210000000000004</v>
      </c>
      <c r="F310">
        <f>IFERROR(VLOOKUP($D310,POPSCOMP!$D$2:$H$91,5,FALSE),0)</f>
        <v>10.01</v>
      </c>
      <c r="G310" t="str" cm="1">
        <f t="array" ref="G310">_xlfn.IFS($F310&gt;=15,"Interface",$E310&lt;=0.15,"Core",$E310&gt;0.15,"Surface")</f>
        <v>Surface</v>
      </c>
    </row>
    <row r="311" spans="1:7" x14ac:dyDescent="0.2">
      <c r="A311">
        <v>310</v>
      </c>
      <c r="B311" t="s">
        <v>760</v>
      </c>
      <c r="C311" t="s">
        <v>732</v>
      </c>
      <c r="D311">
        <v>178</v>
      </c>
      <c r="E311">
        <v>0.2172</v>
      </c>
      <c r="F311">
        <f>IFERROR(VLOOKUP($D311,POPSCOMP!$D$2:$H$91,5,FALSE),0)</f>
        <v>0</v>
      </c>
      <c r="G311" t="str" cm="1">
        <f t="array" ref="G311">_xlfn.IFS($F311&gt;=15,"Interface",$E311&lt;=0.15,"Core",$E311&gt;0.15,"Surface")</f>
        <v>Surface</v>
      </c>
    </row>
    <row r="312" spans="1:7" x14ac:dyDescent="0.2">
      <c r="A312">
        <v>311</v>
      </c>
      <c r="B312" t="s">
        <v>680</v>
      </c>
      <c r="C312" t="s">
        <v>732</v>
      </c>
      <c r="D312">
        <v>179</v>
      </c>
      <c r="E312">
        <v>0.48470000000000002</v>
      </c>
      <c r="F312">
        <f>IFERROR(VLOOKUP($D312,POPSCOMP!$D$2:$H$91,5,FALSE),0)</f>
        <v>0</v>
      </c>
      <c r="G312" t="str" cm="1">
        <f t="array" ref="G312">_xlfn.IFS($F312&gt;=15,"Interface",$E312&lt;=0.15,"Core",$E312&gt;0.15,"Surface")</f>
        <v>Surface</v>
      </c>
    </row>
    <row r="313" spans="1:7" x14ac:dyDescent="0.2">
      <c r="A313">
        <v>312</v>
      </c>
      <c r="B313" t="s">
        <v>676</v>
      </c>
      <c r="C313" t="s">
        <v>732</v>
      </c>
      <c r="D313">
        <v>180</v>
      </c>
      <c r="E313">
        <v>8.8599999999999998E-2</v>
      </c>
      <c r="F313">
        <f>IFERROR(VLOOKUP($D313,POPSCOMP!$D$2:$H$91,5,FALSE),0)</f>
        <v>0</v>
      </c>
      <c r="G313" t="str" cm="1">
        <f t="array" ref="G313">_xlfn.IFS($F313&gt;=15,"Interface",$E313&lt;=0.15,"Core",$E313&gt;0.15,"Surface")</f>
        <v>Core</v>
      </c>
    </row>
    <row r="314" spans="1:7" x14ac:dyDescent="0.2">
      <c r="A314">
        <v>313</v>
      </c>
      <c r="B314" t="s">
        <v>676</v>
      </c>
      <c r="C314" t="s">
        <v>732</v>
      </c>
      <c r="D314">
        <v>181</v>
      </c>
      <c r="E314">
        <v>0.40210000000000001</v>
      </c>
      <c r="F314">
        <f>IFERROR(VLOOKUP($D314,POPSCOMP!$D$2:$H$91,5,FALSE),0)</f>
        <v>0</v>
      </c>
      <c r="G314" t="str" cm="1">
        <f t="array" ref="G314">_xlfn.IFS($F314&gt;=15,"Interface",$E314&lt;=0.15,"Core",$E314&gt;0.15,"Surface")</f>
        <v>Surface</v>
      </c>
    </row>
    <row r="315" spans="1:7" x14ac:dyDescent="0.2">
      <c r="A315">
        <v>314</v>
      </c>
      <c r="B315" t="s">
        <v>701</v>
      </c>
      <c r="C315" t="s">
        <v>732</v>
      </c>
      <c r="D315">
        <v>182</v>
      </c>
      <c r="E315">
        <v>0.1628</v>
      </c>
      <c r="F315">
        <f>IFERROR(VLOOKUP($D315,POPSCOMP!$D$2:$H$91,5,FALSE),0)</f>
        <v>0</v>
      </c>
      <c r="G315" t="str" cm="1">
        <f t="array" ref="G315">_xlfn.IFS($F315&gt;=15,"Interface",$E315&lt;=0.15,"Core",$E315&gt;0.15,"Surface")</f>
        <v>Surface</v>
      </c>
    </row>
    <row r="316" spans="1:7" x14ac:dyDescent="0.2">
      <c r="A316">
        <v>315</v>
      </c>
      <c r="B316" t="s">
        <v>745</v>
      </c>
      <c r="C316" t="s">
        <v>732</v>
      </c>
      <c r="D316">
        <v>183</v>
      </c>
      <c r="E316">
        <v>0.2346</v>
      </c>
      <c r="F316">
        <f>IFERROR(VLOOKUP($D316,POPSCOMP!$D$2:$H$91,5,FALSE),0)</f>
        <v>0</v>
      </c>
      <c r="G316" t="str" cm="1">
        <f t="array" ref="G316">_xlfn.IFS($F316&gt;=15,"Interface",$E316&lt;=0.15,"Core",$E316&gt;0.15,"Surface")</f>
        <v>Surface</v>
      </c>
    </row>
    <row r="317" spans="1:7" x14ac:dyDescent="0.2">
      <c r="A317">
        <v>316</v>
      </c>
      <c r="B317" t="s">
        <v>692</v>
      </c>
      <c r="C317" t="s">
        <v>732</v>
      </c>
      <c r="D317">
        <v>184</v>
      </c>
      <c r="E317">
        <v>0.53159999999999996</v>
      </c>
      <c r="F317">
        <f>IFERROR(VLOOKUP($D317,POPSCOMP!$D$2:$H$91,5,FALSE),0)</f>
        <v>0</v>
      </c>
      <c r="G317" t="str" cm="1">
        <f t="array" ref="G317">_xlfn.IFS($F317&gt;=15,"Interface",$E317&lt;=0.15,"Core",$E317&gt;0.15,"Surface")</f>
        <v>Surface</v>
      </c>
    </row>
    <row r="318" spans="1:7" x14ac:dyDescent="0.2">
      <c r="A318">
        <v>317</v>
      </c>
      <c r="B318" t="s">
        <v>701</v>
      </c>
      <c r="C318" t="s">
        <v>732</v>
      </c>
      <c r="D318">
        <v>185</v>
      </c>
      <c r="E318">
        <v>0.1191</v>
      </c>
      <c r="F318">
        <f>IFERROR(VLOOKUP($D318,POPSCOMP!$D$2:$H$91,5,FALSE),0)</f>
        <v>0</v>
      </c>
      <c r="G318" t="str" cm="1">
        <f t="array" ref="G318">_xlfn.IFS($F318&gt;=15,"Interface",$E318&lt;=0.15,"Core",$E318&gt;0.15,"Surface")</f>
        <v>Core</v>
      </c>
    </row>
    <row r="319" spans="1:7" x14ac:dyDescent="0.2">
      <c r="A319">
        <v>318</v>
      </c>
      <c r="B319" t="s">
        <v>745</v>
      </c>
      <c r="C319" t="s">
        <v>732</v>
      </c>
      <c r="D319">
        <v>186</v>
      </c>
      <c r="E319">
        <v>0.29509999999999997</v>
      </c>
      <c r="F319">
        <f>IFERROR(VLOOKUP($D319,POPSCOMP!$D$2:$H$91,5,FALSE),0)</f>
        <v>0</v>
      </c>
      <c r="G319" t="str" cm="1">
        <f t="array" ref="G319">_xlfn.IFS($F319&gt;=15,"Interface",$E319&lt;=0.15,"Core",$E319&gt;0.15,"Surface")</f>
        <v>Surface</v>
      </c>
    </row>
    <row r="320" spans="1:7" x14ac:dyDescent="0.2">
      <c r="A320">
        <v>319</v>
      </c>
      <c r="B320" t="s">
        <v>674</v>
      </c>
      <c r="C320" t="s">
        <v>732</v>
      </c>
      <c r="D320">
        <v>187</v>
      </c>
      <c r="E320">
        <v>0.28770000000000001</v>
      </c>
      <c r="F320">
        <f>IFERROR(VLOOKUP($D320,POPSCOMP!$D$2:$H$91,5,FALSE),0)</f>
        <v>0</v>
      </c>
      <c r="G320" t="str" cm="1">
        <f t="array" ref="G320">_xlfn.IFS($F320&gt;=15,"Interface",$E320&lt;=0.15,"Core",$E320&gt;0.15,"Surface")</f>
        <v>Surface</v>
      </c>
    </row>
    <row r="321" spans="1:7" x14ac:dyDescent="0.2">
      <c r="A321">
        <v>320</v>
      </c>
      <c r="B321" t="s">
        <v>717</v>
      </c>
      <c r="C321" t="s">
        <v>732</v>
      </c>
      <c r="D321">
        <v>188</v>
      </c>
      <c r="E321">
        <v>0.60560000000000003</v>
      </c>
      <c r="F321">
        <f>IFERROR(VLOOKUP($D321,POPSCOMP!$D$2:$H$91,5,FALSE),0)</f>
        <v>0</v>
      </c>
      <c r="G321" t="str" cm="1">
        <f t="array" ref="G321">_xlfn.IFS($F321&gt;=15,"Interface",$E321&lt;=0.15,"Core",$E321&gt;0.15,"Surface")</f>
        <v>Surface</v>
      </c>
    </row>
    <row r="322" spans="1:7" x14ac:dyDescent="0.2">
      <c r="A322">
        <v>321</v>
      </c>
      <c r="B322" t="s">
        <v>714</v>
      </c>
      <c r="C322" t="s">
        <v>732</v>
      </c>
      <c r="D322">
        <v>189</v>
      </c>
      <c r="E322">
        <v>0.25290000000000001</v>
      </c>
      <c r="F322">
        <f>IFERROR(VLOOKUP($D322,POPSCOMP!$D$2:$H$91,5,FALSE),0)</f>
        <v>0</v>
      </c>
      <c r="G322" t="str" cm="1">
        <f t="array" ref="G322">_xlfn.IFS($F322&gt;=15,"Interface",$E322&lt;=0.15,"Core",$E322&gt;0.15,"Surface")</f>
        <v>Surface</v>
      </c>
    </row>
    <row r="323" spans="1:7" x14ac:dyDescent="0.2">
      <c r="A323">
        <v>322</v>
      </c>
      <c r="B323" t="s">
        <v>680</v>
      </c>
      <c r="C323" t="s">
        <v>732</v>
      </c>
      <c r="D323">
        <v>190</v>
      </c>
      <c r="E323">
        <v>0.48880000000000001</v>
      </c>
      <c r="F323">
        <f>IFERROR(VLOOKUP($D323,POPSCOMP!$D$2:$H$91,5,FALSE),0)</f>
        <v>0</v>
      </c>
      <c r="G323" t="str" cm="1">
        <f t="array" ref="G323">_xlfn.IFS($F323&gt;=15,"Interface",$E323&lt;=0.15,"Core",$E323&gt;0.15,"Surface")</f>
        <v>Surface</v>
      </c>
    </row>
    <row r="324" spans="1:7" x14ac:dyDescent="0.2">
      <c r="A324">
        <v>323</v>
      </c>
      <c r="B324" t="s">
        <v>671</v>
      </c>
      <c r="C324" t="s">
        <v>732</v>
      </c>
      <c r="D324">
        <v>191</v>
      </c>
      <c r="E324">
        <v>0.15479999999999999</v>
      </c>
      <c r="F324">
        <f>IFERROR(VLOOKUP($D324,POPSCOMP!$D$2:$H$91,5,FALSE),0)</f>
        <v>0</v>
      </c>
      <c r="G324" t="str" cm="1">
        <f t="array" ref="G324">_xlfn.IFS($F324&gt;=15,"Interface",$E324&lt;=0.15,"Core",$E324&gt;0.15,"Surface")</f>
        <v>Surface</v>
      </c>
    </row>
    <row r="325" spans="1:7" x14ac:dyDescent="0.2">
      <c r="A325">
        <v>324</v>
      </c>
      <c r="B325" t="s">
        <v>692</v>
      </c>
      <c r="C325" t="s">
        <v>732</v>
      </c>
      <c r="D325">
        <v>192</v>
      </c>
      <c r="E325">
        <v>0.40710000000000002</v>
      </c>
      <c r="F325">
        <f>IFERROR(VLOOKUP($D325,POPSCOMP!$D$2:$H$91,5,FALSE),0)</f>
        <v>0</v>
      </c>
      <c r="G325" t="str" cm="1">
        <f t="array" ref="G325">_xlfn.IFS($F325&gt;=15,"Interface",$E325&lt;=0.15,"Core",$E325&gt;0.15,"Surface")</f>
        <v>Surface</v>
      </c>
    </row>
    <row r="326" spans="1:7" x14ac:dyDescent="0.2">
      <c r="A326">
        <v>325</v>
      </c>
      <c r="B326" t="s">
        <v>687</v>
      </c>
      <c r="C326" t="s">
        <v>732</v>
      </c>
      <c r="D326">
        <v>193</v>
      </c>
      <c r="E326">
        <v>0.1237</v>
      </c>
      <c r="F326">
        <f>IFERROR(VLOOKUP($D326,POPSCOMP!$D$2:$H$91,5,FALSE),0)</f>
        <v>0</v>
      </c>
      <c r="G326" t="str" cm="1">
        <f t="array" ref="G326">_xlfn.IFS($F326&gt;=15,"Interface",$E326&lt;=0.15,"Core",$E326&gt;0.15,"Surface")</f>
        <v>Core</v>
      </c>
    </row>
    <row r="327" spans="1:7" x14ac:dyDescent="0.2">
      <c r="A327">
        <v>326</v>
      </c>
      <c r="B327" t="s">
        <v>674</v>
      </c>
      <c r="C327" t="s">
        <v>732</v>
      </c>
      <c r="D327">
        <v>194</v>
      </c>
      <c r="E327">
        <v>0.1583</v>
      </c>
      <c r="F327">
        <f>IFERROR(VLOOKUP($D327,POPSCOMP!$D$2:$H$91,5,FALSE),0)</f>
        <v>0</v>
      </c>
      <c r="G327" t="str" cm="1">
        <f t="array" ref="G327">_xlfn.IFS($F327&gt;=15,"Interface",$E327&lt;=0.15,"Core",$E327&gt;0.15,"Surface")</f>
        <v>Surface</v>
      </c>
    </row>
    <row r="328" spans="1:7" x14ac:dyDescent="0.2">
      <c r="A328">
        <v>327</v>
      </c>
      <c r="B328" t="s">
        <v>730</v>
      </c>
      <c r="C328" t="s">
        <v>732</v>
      </c>
      <c r="D328">
        <v>195</v>
      </c>
      <c r="E328">
        <v>8.1100000000000005E-2</v>
      </c>
      <c r="F328">
        <f>IFERROR(VLOOKUP($D328,POPSCOMP!$D$2:$H$91,5,FALSE),0)</f>
        <v>0</v>
      </c>
      <c r="G328" t="str" cm="1">
        <f t="array" ref="G328">_xlfn.IFS($F328&gt;=15,"Interface",$E328&lt;=0.15,"Core",$E328&gt;0.15,"Surface")</f>
        <v>Core</v>
      </c>
    </row>
    <row r="329" spans="1:7" x14ac:dyDescent="0.2">
      <c r="A329">
        <v>328</v>
      </c>
      <c r="B329" t="s">
        <v>720</v>
      </c>
      <c r="C329" t="s">
        <v>732</v>
      </c>
      <c r="D329">
        <v>196</v>
      </c>
      <c r="E329">
        <v>0.1143</v>
      </c>
      <c r="F329">
        <f>IFERROR(VLOOKUP($D329,POPSCOMP!$D$2:$H$91,5,FALSE),0)</f>
        <v>0</v>
      </c>
      <c r="G329" t="str" cm="1">
        <f t="array" ref="G329">_xlfn.IFS($F329&gt;=15,"Interface",$E329&lt;=0.15,"Core",$E329&gt;0.15,"Surface")</f>
        <v>Core</v>
      </c>
    </row>
    <row r="330" spans="1:7" x14ac:dyDescent="0.2">
      <c r="A330">
        <v>329</v>
      </c>
      <c r="B330" t="s">
        <v>674</v>
      </c>
      <c r="C330" t="s">
        <v>732</v>
      </c>
      <c r="D330">
        <v>197</v>
      </c>
      <c r="E330">
        <v>0.1454</v>
      </c>
      <c r="F330">
        <f>IFERROR(VLOOKUP($D330,POPSCOMP!$D$2:$H$91,5,FALSE),0)</f>
        <v>0</v>
      </c>
      <c r="G330" t="str" cm="1">
        <f t="array" ref="G330">_xlfn.IFS($F330&gt;=15,"Interface",$E330&lt;=0.15,"Core",$E330&gt;0.15,"Surface")</f>
        <v>Core</v>
      </c>
    </row>
    <row r="331" spans="1:7" x14ac:dyDescent="0.2">
      <c r="A331">
        <v>330</v>
      </c>
      <c r="B331" t="s">
        <v>703</v>
      </c>
      <c r="C331" t="s">
        <v>732</v>
      </c>
      <c r="D331">
        <v>198</v>
      </c>
      <c r="E331">
        <v>0.53620000000000001</v>
      </c>
      <c r="F331">
        <f>IFERROR(VLOOKUP($D331,POPSCOMP!$D$2:$H$91,5,FALSE),0)</f>
        <v>0</v>
      </c>
      <c r="G331" t="str" cm="1">
        <f t="array" ref="G331">_xlfn.IFS($F331&gt;=15,"Interface",$E331&lt;=0.15,"Core",$E331&gt;0.15,"Surface")</f>
        <v>Surface</v>
      </c>
    </row>
    <row r="332" spans="1:7" x14ac:dyDescent="0.2">
      <c r="A332">
        <v>331</v>
      </c>
      <c r="B332" t="s">
        <v>676</v>
      </c>
      <c r="C332" t="s">
        <v>732</v>
      </c>
      <c r="D332">
        <v>199</v>
      </c>
      <c r="E332">
        <v>0.23019999999999999</v>
      </c>
      <c r="F332">
        <f>IFERROR(VLOOKUP($D332,POPSCOMP!$D$2:$H$91,5,FALSE),0)</f>
        <v>0</v>
      </c>
      <c r="G332" t="str" cm="1">
        <f t="array" ref="G332">_xlfn.IFS($F332&gt;=15,"Interface",$E332&lt;=0.15,"Core",$E332&gt;0.15,"Surface")</f>
        <v>Surface</v>
      </c>
    </row>
    <row r="333" spans="1:7" x14ac:dyDescent="0.2">
      <c r="A333">
        <v>332</v>
      </c>
      <c r="B333" t="s">
        <v>760</v>
      </c>
      <c r="C333" t="s">
        <v>732</v>
      </c>
      <c r="D333">
        <v>200</v>
      </c>
      <c r="E333">
        <v>0.46229999999999999</v>
      </c>
      <c r="F333">
        <f>IFERROR(VLOOKUP($D333,POPSCOMP!$D$2:$H$91,5,FALSE),0)</f>
        <v>0</v>
      </c>
      <c r="G333" t="str" cm="1">
        <f t="array" ref="G333">_xlfn.IFS($F333&gt;=15,"Interface",$E333&lt;=0.15,"Core",$E333&gt;0.15,"Surface")</f>
        <v>Surface</v>
      </c>
    </row>
    <row r="334" spans="1:7" x14ac:dyDescent="0.2">
      <c r="A334">
        <v>333</v>
      </c>
      <c r="B334" t="s">
        <v>690</v>
      </c>
      <c r="C334" t="s">
        <v>732</v>
      </c>
      <c r="D334">
        <v>201</v>
      </c>
      <c r="E334">
        <v>0.33050000000000002</v>
      </c>
      <c r="F334">
        <f>IFERROR(VLOOKUP($D334,POPSCOMP!$D$2:$H$91,5,FALSE),0)</f>
        <v>0</v>
      </c>
      <c r="G334" t="str" cm="1">
        <f t="array" ref="G334">_xlfn.IFS($F334&gt;=15,"Interface",$E334&lt;=0.15,"Core",$E334&gt;0.15,"Surface")</f>
        <v>Surface</v>
      </c>
    </row>
    <row r="335" spans="1:7" x14ac:dyDescent="0.2">
      <c r="A335">
        <v>334</v>
      </c>
      <c r="B335" t="s">
        <v>745</v>
      </c>
      <c r="C335" t="s">
        <v>732</v>
      </c>
      <c r="D335">
        <v>202</v>
      </c>
      <c r="E335">
        <v>0.56279999999999997</v>
      </c>
      <c r="F335">
        <f>IFERROR(VLOOKUP($D335,POPSCOMP!$D$2:$H$91,5,FALSE),0)</f>
        <v>0</v>
      </c>
      <c r="G335" t="str" cm="1">
        <f t="array" ref="G335">_xlfn.IFS($F335&gt;=15,"Interface",$E335&lt;=0.15,"Core",$E335&gt;0.15,"Surface")</f>
        <v>Surface</v>
      </c>
    </row>
    <row r="336" spans="1:7" x14ac:dyDescent="0.2">
      <c r="A336">
        <v>335</v>
      </c>
      <c r="B336" t="s">
        <v>671</v>
      </c>
      <c r="C336" t="s">
        <v>732</v>
      </c>
      <c r="D336">
        <v>203</v>
      </c>
      <c r="E336">
        <v>0.52200000000000002</v>
      </c>
      <c r="F336">
        <f>IFERROR(VLOOKUP($D336,POPSCOMP!$D$2:$H$91,5,FALSE),0)</f>
        <v>0</v>
      </c>
      <c r="G336" t="str" cm="1">
        <f t="array" ref="G336">_xlfn.IFS($F336&gt;=15,"Interface",$E336&lt;=0.15,"Core",$E336&gt;0.15,"Surface")</f>
        <v>Surface</v>
      </c>
    </row>
    <row r="337" spans="1:7" x14ac:dyDescent="0.2">
      <c r="A337">
        <v>336</v>
      </c>
      <c r="B337" t="s">
        <v>682</v>
      </c>
      <c r="C337" t="s">
        <v>732</v>
      </c>
      <c r="D337">
        <v>204</v>
      </c>
      <c r="E337">
        <v>0.64370000000000005</v>
      </c>
      <c r="F337">
        <f>IFERROR(VLOOKUP($D337,POPSCOMP!$D$2:$H$91,5,FALSE),0)</f>
        <v>0</v>
      </c>
      <c r="G337" t="str" cm="1">
        <f t="array" ref="G337">_xlfn.IFS($F337&gt;=15,"Interface",$E337&lt;=0.15,"Core",$E337&gt;0.15,"Surface")</f>
        <v>Surface</v>
      </c>
    </row>
    <row r="338" spans="1:7" x14ac:dyDescent="0.2">
      <c r="A338">
        <v>337</v>
      </c>
      <c r="B338" t="s">
        <v>720</v>
      </c>
      <c r="C338" t="s">
        <v>732</v>
      </c>
      <c r="D338">
        <v>205</v>
      </c>
      <c r="E338">
        <v>0.63539999999999996</v>
      </c>
      <c r="F338">
        <f>IFERROR(VLOOKUP($D338,POPSCOMP!$D$2:$H$91,5,FALSE),0)</f>
        <v>0</v>
      </c>
      <c r="G338" t="str" cm="1">
        <f t="array" ref="G338">_xlfn.IFS($F338&gt;=15,"Interface",$E338&lt;=0.15,"Core",$E338&gt;0.15,"Surface")</f>
        <v>Surface</v>
      </c>
    </row>
    <row r="339" spans="1:7" x14ac:dyDescent="0.2">
      <c r="A339">
        <v>338</v>
      </c>
      <c r="B339" t="s">
        <v>687</v>
      </c>
      <c r="C339" t="s">
        <v>732</v>
      </c>
      <c r="D339">
        <v>206</v>
      </c>
      <c r="E339">
        <v>0.19539999999999999</v>
      </c>
      <c r="F339">
        <f>IFERROR(VLOOKUP($D339,POPSCOMP!$D$2:$H$91,5,FALSE),0)</f>
        <v>0</v>
      </c>
      <c r="G339" t="str" cm="1">
        <f t="array" ref="G339">_xlfn.IFS($F339&gt;=15,"Interface",$E339&lt;=0.15,"Core",$E339&gt;0.15,"Surface")</f>
        <v>Surface</v>
      </c>
    </row>
    <row r="340" spans="1:7" x14ac:dyDescent="0.2">
      <c r="A340">
        <v>339</v>
      </c>
      <c r="B340" t="s">
        <v>717</v>
      </c>
      <c r="C340" t="s">
        <v>732</v>
      </c>
      <c r="D340">
        <v>207</v>
      </c>
      <c r="E340">
        <v>0.2482</v>
      </c>
      <c r="F340">
        <f>IFERROR(VLOOKUP($D340,POPSCOMP!$D$2:$H$91,5,FALSE),0)</f>
        <v>0</v>
      </c>
      <c r="G340" t="str" cm="1">
        <f t="array" ref="G340">_xlfn.IFS($F340&gt;=15,"Interface",$E340&lt;=0.15,"Core",$E340&gt;0.15,"Surface")</f>
        <v>Surface</v>
      </c>
    </row>
    <row r="341" spans="1:7" x14ac:dyDescent="0.2">
      <c r="A341">
        <v>340</v>
      </c>
      <c r="B341" t="s">
        <v>701</v>
      </c>
      <c r="C341" t="s">
        <v>732</v>
      </c>
      <c r="D341">
        <v>208</v>
      </c>
      <c r="E341">
        <v>0.15060000000000001</v>
      </c>
      <c r="F341">
        <f>IFERROR(VLOOKUP($D341,POPSCOMP!$D$2:$H$91,5,FALSE),0)</f>
        <v>0</v>
      </c>
      <c r="G341" t="str" cm="1">
        <f t="array" ref="G341">_xlfn.IFS($F341&gt;=15,"Interface",$E341&lt;=0.15,"Core",$E341&gt;0.15,"Surface")</f>
        <v>Surface</v>
      </c>
    </row>
    <row r="342" spans="1:7" x14ac:dyDescent="0.2">
      <c r="A342">
        <v>341</v>
      </c>
      <c r="B342" t="s">
        <v>676</v>
      </c>
      <c r="C342" t="s">
        <v>732</v>
      </c>
      <c r="D342">
        <v>209</v>
      </c>
      <c r="E342">
        <v>0.22109999999999999</v>
      </c>
      <c r="F342">
        <f>IFERROR(VLOOKUP($D342,POPSCOMP!$D$2:$H$91,5,FALSE),0)</f>
        <v>0</v>
      </c>
      <c r="G342" t="str" cm="1">
        <f t="array" ref="G342">_xlfn.IFS($F342&gt;=15,"Interface",$E342&lt;=0.15,"Core",$E342&gt;0.15,"Surface")</f>
        <v>Surface</v>
      </c>
    </row>
    <row r="343" spans="1:7" x14ac:dyDescent="0.2">
      <c r="A343">
        <v>342</v>
      </c>
      <c r="B343" t="s">
        <v>692</v>
      </c>
      <c r="C343" t="s">
        <v>732</v>
      </c>
      <c r="D343">
        <v>210</v>
      </c>
      <c r="E343">
        <v>0.3221</v>
      </c>
      <c r="F343">
        <f>IFERROR(VLOOKUP($D343,POPSCOMP!$D$2:$H$91,5,FALSE),0)</f>
        <v>0.12</v>
      </c>
      <c r="G343" t="str" cm="1">
        <f t="array" ref="G343">_xlfn.IFS($F343&gt;=15,"Interface",$E343&lt;=0.15,"Core",$E343&gt;0.15,"Surface")</f>
        <v>Surface</v>
      </c>
    </row>
    <row r="344" spans="1:7" x14ac:dyDescent="0.2">
      <c r="A344">
        <v>343</v>
      </c>
      <c r="B344" t="s">
        <v>671</v>
      </c>
      <c r="C344" t="s">
        <v>732</v>
      </c>
      <c r="D344">
        <v>211</v>
      </c>
      <c r="E344">
        <v>0.18779999999999999</v>
      </c>
      <c r="F344">
        <f>IFERROR(VLOOKUP($D344,POPSCOMP!$D$2:$H$91,5,FALSE),0)</f>
        <v>0</v>
      </c>
      <c r="G344" t="str" cm="1">
        <f t="array" ref="G344">_xlfn.IFS($F344&gt;=15,"Interface",$E344&lt;=0.15,"Core",$E344&gt;0.15,"Surface")</f>
        <v>Surface</v>
      </c>
    </row>
    <row r="345" spans="1:7" x14ac:dyDescent="0.2">
      <c r="A345">
        <v>344</v>
      </c>
      <c r="B345" t="s">
        <v>703</v>
      </c>
      <c r="C345" t="s">
        <v>732</v>
      </c>
      <c r="D345">
        <v>212</v>
      </c>
      <c r="E345">
        <v>8.8599999999999998E-2</v>
      </c>
      <c r="F345">
        <f>IFERROR(VLOOKUP($D345,POPSCOMP!$D$2:$H$91,5,FALSE),0)</f>
        <v>0</v>
      </c>
      <c r="G345" t="str" cm="1">
        <f t="array" ref="G345">_xlfn.IFS($F345&gt;=15,"Interface",$E345&lt;=0.15,"Core",$E345&gt;0.15,"Surface")</f>
        <v>Core</v>
      </c>
    </row>
    <row r="346" spans="1:7" x14ac:dyDescent="0.2">
      <c r="A346">
        <v>345</v>
      </c>
      <c r="B346" t="s">
        <v>760</v>
      </c>
      <c r="C346" t="s">
        <v>732</v>
      </c>
      <c r="D346">
        <v>213</v>
      </c>
      <c r="E346">
        <v>0.2636</v>
      </c>
      <c r="F346">
        <f>IFERROR(VLOOKUP($D346,POPSCOMP!$D$2:$H$91,5,FALSE),0)</f>
        <v>0</v>
      </c>
      <c r="G346" t="str" cm="1">
        <f t="array" ref="G346">_xlfn.IFS($F346&gt;=15,"Interface",$E346&lt;=0.15,"Core",$E346&gt;0.15,"Surface")</f>
        <v>Surface</v>
      </c>
    </row>
    <row r="347" spans="1:7" x14ac:dyDescent="0.2">
      <c r="A347">
        <v>346</v>
      </c>
      <c r="B347" t="s">
        <v>701</v>
      </c>
      <c r="C347" t="s">
        <v>732</v>
      </c>
      <c r="D347">
        <v>214</v>
      </c>
      <c r="E347">
        <v>0.14050000000000001</v>
      </c>
      <c r="F347">
        <f>IFERROR(VLOOKUP($D347,POPSCOMP!$D$2:$H$91,5,FALSE),0)</f>
        <v>0</v>
      </c>
      <c r="G347" t="str" cm="1">
        <f t="array" ref="G347">_xlfn.IFS($F347&gt;=15,"Interface",$E347&lt;=0.15,"Core",$E347&gt;0.15,"Surface")</f>
        <v>Core</v>
      </c>
    </row>
    <row r="348" spans="1:7" x14ac:dyDescent="0.2">
      <c r="A348">
        <v>347</v>
      </c>
      <c r="B348" t="s">
        <v>745</v>
      </c>
      <c r="C348" t="s">
        <v>732</v>
      </c>
      <c r="D348">
        <v>215</v>
      </c>
      <c r="E348">
        <v>0.3624</v>
      </c>
      <c r="F348">
        <f>IFERROR(VLOOKUP($D348,POPSCOMP!$D$2:$H$91,5,FALSE),0)</f>
        <v>0</v>
      </c>
      <c r="G348" t="str" cm="1">
        <f t="array" ref="G348">_xlfn.IFS($F348&gt;=15,"Interface",$E348&lt;=0.15,"Core",$E348&gt;0.15,"Surface")</f>
        <v>Surface</v>
      </c>
    </row>
    <row r="349" spans="1:7" x14ac:dyDescent="0.2">
      <c r="A349">
        <v>348</v>
      </c>
      <c r="B349" t="s">
        <v>703</v>
      </c>
      <c r="C349" t="s">
        <v>732</v>
      </c>
      <c r="D349">
        <v>216</v>
      </c>
      <c r="E349">
        <v>0.18690000000000001</v>
      </c>
      <c r="F349">
        <f>IFERROR(VLOOKUP($D349,POPSCOMP!$D$2:$H$91,5,FALSE),0)</f>
        <v>0</v>
      </c>
      <c r="G349" t="str" cm="1">
        <f t="array" ref="G349">_xlfn.IFS($F349&gt;=15,"Interface",$E349&lt;=0.15,"Core",$E349&gt;0.15,"Surface")</f>
        <v>Surface</v>
      </c>
    </row>
    <row r="350" spans="1:7" x14ac:dyDescent="0.2">
      <c r="A350">
        <v>349</v>
      </c>
      <c r="B350" t="s">
        <v>760</v>
      </c>
      <c r="C350" t="s">
        <v>732</v>
      </c>
      <c r="D350">
        <v>217</v>
      </c>
      <c r="E350">
        <v>0.24709999999999999</v>
      </c>
      <c r="F350">
        <f>IFERROR(VLOOKUP($D350,POPSCOMP!$D$2:$H$91,5,FALSE),0)</f>
        <v>1.18</v>
      </c>
      <c r="G350" t="str" cm="1">
        <f t="array" ref="G350">_xlfn.IFS($F350&gt;=15,"Interface",$E350&lt;=0.15,"Core",$E350&gt;0.15,"Surface")</f>
        <v>Surface</v>
      </c>
    </row>
    <row r="351" spans="1:7" x14ac:dyDescent="0.2">
      <c r="A351">
        <v>350</v>
      </c>
      <c r="B351" t="s">
        <v>717</v>
      </c>
      <c r="C351" t="s">
        <v>732</v>
      </c>
      <c r="D351">
        <v>218</v>
      </c>
      <c r="E351">
        <v>0.76239999999999997</v>
      </c>
      <c r="F351">
        <f>IFERROR(VLOOKUP($D351,POPSCOMP!$D$2:$H$91,5,FALSE),0)</f>
        <v>0</v>
      </c>
      <c r="G351" t="str" cm="1">
        <f t="array" ref="G351">_xlfn.IFS($F351&gt;=15,"Interface",$E351&lt;=0.15,"Core",$E351&gt;0.15,"Surface")</f>
        <v>Surface</v>
      </c>
    </row>
    <row r="352" spans="1:7" x14ac:dyDescent="0.2">
      <c r="A352">
        <v>351</v>
      </c>
      <c r="B352" t="s">
        <v>680</v>
      </c>
      <c r="C352" t="s">
        <v>732</v>
      </c>
      <c r="D352">
        <v>219</v>
      </c>
      <c r="E352">
        <v>0.61129999999999995</v>
      </c>
      <c r="F352">
        <f>IFERROR(VLOOKUP($D352,POPSCOMP!$D$2:$H$91,5,FALSE),0)</f>
        <v>1.08</v>
      </c>
      <c r="G352" t="str" cm="1">
        <f t="array" ref="G352">_xlfn.IFS($F352&gt;=15,"Interface",$E352&lt;=0.15,"Core",$E352&gt;0.15,"Surface")</f>
        <v>Surface</v>
      </c>
    </row>
    <row r="353" spans="1:7" x14ac:dyDescent="0.2">
      <c r="A353">
        <v>352</v>
      </c>
      <c r="B353" t="s">
        <v>674</v>
      </c>
      <c r="C353" t="s">
        <v>732</v>
      </c>
      <c r="D353">
        <v>220</v>
      </c>
      <c r="E353">
        <v>0.42730000000000001</v>
      </c>
      <c r="F353">
        <f>IFERROR(VLOOKUP($D353,POPSCOMP!$D$2:$H$91,5,FALSE),0)</f>
        <v>0.81</v>
      </c>
      <c r="G353" t="str" cm="1">
        <f t="array" ref="G353">_xlfn.IFS($F353&gt;=15,"Interface",$E353&lt;=0.15,"Core",$E353&gt;0.15,"Surface")</f>
        <v>Surface</v>
      </c>
    </row>
    <row r="354" spans="1:7" x14ac:dyDescent="0.2">
      <c r="A354">
        <v>353</v>
      </c>
      <c r="B354" t="s">
        <v>671</v>
      </c>
      <c r="C354" t="s">
        <v>732</v>
      </c>
      <c r="D354">
        <v>221</v>
      </c>
      <c r="E354">
        <v>0.48759999999999998</v>
      </c>
      <c r="F354">
        <f>IFERROR(VLOOKUP($D354,POPSCOMP!$D$2:$H$91,5,FALSE),0)</f>
        <v>0</v>
      </c>
      <c r="G354" t="str" cm="1">
        <f t="array" ref="G354">_xlfn.IFS($F354&gt;=15,"Interface",$E354&lt;=0.15,"Core",$E354&gt;0.15,"Surface")</f>
        <v>Surface</v>
      </c>
    </row>
    <row r="355" spans="1:7" x14ac:dyDescent="0.2">
      <c r="A355">
        <v>354</v>
      </c>
      <c r="B355" t="s">
        <v>687</v>
      </c>
      <c r="C355" t="s">
        <v>732</v>
      </c>
      <c r="D355">
        <v>222</v>
      </c>
      <c r="E355">
        <v>0.82669999999999999</v>
      </c>
      <c r="F355">
        <f>IFERROR(VLOOKUP($D355,POPSCOMP!$D$2:$H$91,5,FALSE),0)</f>
        <v>0</v>
      </c>
      <c r="G355" t="str" cm="1">
        <f t="array" ref="G355">_xlfn.IFS($F355&gt;=15,"Interface",$E355&lt;=0.15,"Core",$E355&gt;0.15,"Surface")</f>
        <v>Surface</v>
      </c>
    </row>
    <row r="356" spans="1:7" x14ac:dyDescent="0.2">
      <c r="A356">
        <v>355</v>
      </c>
      <c r="B356" t="s">
        <v>671</v>
      </c>
      <c r="C356" t="s">
        <v>732</v>
      </c>
      <c r="D356">
        <v>223</v>
      </c>
      <c r="E356">
        <v>0.61180000000000001</v>
      </c>
      <c r="F356">
        <f>IFERROR(VLOOKUP($D356,POPSCOMP!$D$2:$H$91,5,FALSE),0)</f>
        <v>0</v>
      </c>
      <c r="G356" t="str" cm="1">
        <f t="array" ref="G356">_xlfn.IFS($F356&gt;=15,"Interface",$E356&lt;=0.15,"Core",$E356&gt;0.15,"Surface")</f>
        <v>Surface</v>
      </c>
    </row>
    <row r="357" spans="1:7" x14ac:dyDescent="0.2">
      <c r="A357">
        <v>356</v>
      </c>
      <c r="B357" t="s">
        <v>671</v>
      </c>
      <c r="C357" t="s">
        <v>732</v>
      </c>
      <c r="D357">
        <v>224</v>
      </c>
      <c r="E357">
        <v>0.56000000000000005</v>
      </c>
      <c r="F357">
        <f>IFERROR(VLOOKUP($D357,POPSCOMP!$D$2:$H$91,5,FALSE),0)</f>
        <v>0</v>
      </c>
      <c r="G357" t="str" cm="1">
        <f t="array" ref="G357">_xlfn.IFS($F357&gt;=15,"Interface",$E357&lt;=0.15,"Core",$E357&gt;0.15,"Surface")</f>
        <v>Surface</v>
      </c>
    </row>
    <row r="358" spans="1:7" x14ac:dyDescent="0.2">
      <c r="A358">
        <v>357</v>
      </c>
      <c r="B358" t="s">
        <v>745</v>
      </c>
      <c r="C358" t="s">
        <v>732</v>
      </c>
      <c r="D358">
        <v>225</v>
      </c>
      <c r="E358">
        <v>0.42680000000000001</v>
      </c>
      <c r="F358">
        <f>IFERROR(VLOOKUP($D358,POPSCOMP!$D$2:$H$91,5,FALSE),0)</f>
        <v>0</v>
      </c>
      <c r="G358" t="str" cm="1">
        <f t="array" ref="G358">_xlfn.IFS($F358&gt;=15,"Interface",$E358&lt;=0.15,"Core",$E358&gt;0.15,"Surface")</f>
        <v>Surface</v>
      </c>
    </row>
    <row r="359" spans="1:7" x14ac:dyDescent="0.2">
      <c r="A359">
        <v>358</v>
      </c>
      <c r="B359" t="s">
        <v>701</v>
      </c>
      <c r="C359" t="s">
        <v>732</v>
      </c>
      <c r="D359">
        <v>226</v>
      </c>
      <c r="E359">
        <v>0.57340000000000002</v>
      </c>
      <c r="F359">
        <f>IFERROR(VLOOKUP($D359,POPSCOMP!$D$2:$H$91,5,FALSE),0)</f>
        <v>0</v>
      </c>
      <c r="G359" t="str" cm="1">
        <f t="array" ref="G359">_xlfn.IFS($F359&gt;=15,"Interface",$E359&lt;=0.15,"Core",$E359&gt;0.15,"Surface")</f>
        <v>Surface</v>
      </c>
    </row>
    <row r="360" spans="1:7" x14ac:dyDescent="0.2">
      <c r="A360">
        <v>359</v>
      </c>
      <c r="B360" t="s">
        <v>707</v>
      </c>
      <c r="C360" t="s">
        <v>732</v>
      </c>
      <c r="D360">
        <v>227</v>
      </c>
      <c r="E360">
        <v>0.16750000000000001</v>
      </c>
      <c r="F360">
        <f>IFERROR(VLOOKUP($D360,POPSCOMP!$D$2:$H$91,5,FALSE),0)</f>
        <v>0</v>
      </c>
      <c r="G360" t="str" cm="1">
        <f t="array" ref="G360">_xlfn.IFS($F360&gt;=15,"Interface",$E360&lt;=0.15,"Core",$E360&gt;0.15,"Surface")</f>
        <v>Surface</v>
      </c>
    </row>
    <row r="361" spans="1:7" x14ac:dyDescent="0.2">
      <c r="A361">
        <v>360</v>
      </c>
      <c r="B361" t="s">
        <v>682</v>
      </c>
      <c r="C361" t="s">
        <v>732</v>
      </c>
      <c r="D361">
        <v>228</v>
      </c>
      <c r="E361">
        <v>0.63649999999999995</v>
      </c>
      <c r="F361">
        <f>IFERROR(VLOOKUP($D361,POPSCOMP!$D$2:$H$91,5,FALSE),0)</f>
        <v>0</v>
      </c>
      <c r="G361" t="str" cm="1">
        <f t="array" ref="G361">_xlfn.IFS($F361&gt;=15,"Interface",$E361&lt;=0.15,"Core",$E361&gt;0.15,"Surface")</f>
        <v>Surface</v>
      </c>
    </row>
    <row r="362" spans="1:7" x14ac:dyDescent="0.2">
      <c r="A362">
        <v>361</v>
      </c>
      <c r="B362" t="s">
        <v>703</v>
      </c>
      <c r="C362" t="s">
        <v>732</v>
      </c>
      <c r="D362">
        <v>229</v>
      </c>
      <c r="E362">
        <v>0.13370000000000001</v>
      </c>
      <c r="F362">
        <f>IFERROR(VLOOKUP($D362,POPSCOMP!$D$2:$H$91,5,FALSE),0)</f>
        <v>0</v>
      </c>
      <c r="G362" t="str" cm="1">
        <f t="array" ref="G362">_xlfn.IFS($F362&gt;=15,"Interface",$E362&lt;=0.15,"Core",$E362&gt;0.15,"Surface")</f>
        <v>Core</v>
      </c>
    </row>
    <row r="363" spans="1:7" x14ac:dyDescent="0.2">
      <c r="A363">
        <v>362</v>
      </c>
      <c r="B363" t="s">
        <v>703</v>
      </c>
      <c r="C363" t="s">
        <v>732</v>
      </c>
      <c r="D363">
        <v>230</v>
      </c>
      <c r="E363">
        <v>0.34320000000000001</v>
      </c>
      <c r="F363">
        <f>IFERROR(VLOOKUP($D363,POPSCOMP!$D$2:$H$91,5,FALSE),0)</f>
        <v>0</v>
      </c>
      <c r="G363" t="str" cm="1">
        <f t="array" ref="G363">_xlfn.IFS($F363&gt;=15,"Interface",$E363&lt;=0.15,"Core",$E363&gt;0.15,"Surface")</f>
        <v>Surface</v>
      </c>
    </row>
    <row r="364" spans="1:7" x14ac:dyDescent="0.2">
      <c r="A364">
        <v>363</v>
      </c>
      <c r="B364" t="s">
        <v>687</v>
      </c>
      <c r="C364" t="s">
        <v>732</v>
      </c>
      <c r="D364">
        <v>231</v>
      </c>
      <c r="E364">
        <v>0.44309999999999999</v>
      </c>
      <c r="F364">
        <f>IFERROR(VLOOKUP($D364,POPSCOMP!$D$2:$H$91,5,FALSE),0)</f>
        <v>0</v>
      </c>
      <c r="G364" t="str" cm="1">
        <f t="array" ref="G364">_xlfn.IFS($F364&gt;=15,"Interface",$E364&lt;=0.15,"Core",$E364&gt;0.15,"Surface")</f>
        <v>Surface</v>
      </c>
    </row>
    <row r="365" spans="1:7" x14ac:dyDescent="0.2">
      <c r="A365">
        <v>364</v>
      </c>
      <c r="B365" t="s">
        <v>707</v>
      </c>
      <c r="C365" t="s">
        <v>732</v>
      </c>
      <c r="D365">
        <v>232</v>
      </c>
      <c r="E365">
        <v>0.1038</v>
      </c>
      <c r="F365">
        <f>IFERROR(VLOOKUP($D365,POPSCOMP!$D$2:$H$91,5,FALSE),0)</f>
        <v>0</v>
      </c>
      <c r="G365" t="str" cm="1">
        <f t="array" ref="G365">_xlfn.IFS($F365&gt;=15,"Interface",$E365&lt;=0.15,"Core",$E365&gt;0.15,"Surface")</f>
        <v>Core</v>
      </c>
    </row>
    <row r="366" spans="1:7" x14ac:dyDescent="0.2">
      <c r="A366">
        <v>365</v>
      </c>
      <c r="B366" t="s">
        <v>682</v>
      </c>
      <c r="C366" t="s">
        <v>732</v>
      </c>
      <c r="D366">
        <v>233</v>
      </c>
      <c r="E366">
        <v>0.5383</v>
      </c>
      <c r="F366">
        <f>IFERROR(VLOOKUP($D366,POPSCOMP!$D$2:$H$91,5,FALSE),0)</f>
        <v>0</v>
      </c>
      <c r="G366" t="str" cm="1">
        <f t="array" ref="G366">_xlfn.IFS($F366&gt;=15,"Interface",$E366&lt;=0.15,"Core",$E366&gt;0.15,"Surface")</f>
        <v>Surface</v>
      </c>
    </row>
    <row r="367" spans="1:7" x14ac:dyDescent="0.2">
      <c r="A367">
        <v>366</v>
      </c>
      <c r="B367" t="s">
        <v>692</v>
      </c>
      <c r="C367" t="s">
        <v>732</v>
      </c>
      <c r="D367">
        <v>234</v>
      </c>
      <c r="E367">
        <v>0.36099999999999999</v>
      </c>
      <c r="F367">
        <f>IFERROR(VLOOKUP($D367,POPSCOMP!$D$2:$H$91,5,FALSE),0)</f>
        <v>0</v>
      </c>
      <c r="G367" t="str" cm="1">
        <f t="array" ref="G367">_xlfn.IFS($F367&gt;=15,"Interface",$E367&lt;=0.15,"Core",$E367&gt;0.15,"Surface")</f>
        <v>Surface</v>
      </c>
    </row>
    <row r="368" spans="1:7" x14ac:dyDescent="0.2">
      <c r="A368">
        <v>367</v>
      </c>
      <c r="B368" t="s">
        <v>690</v>
      </c>
      <c r="C368" t="s">
        <v>732</v>
      </c>
      <c r="D368">
        <v>235</v>
      </c>
      <c r="E368">
        <v>0.57420000000000004</v>
      </c>
      <c r="F368">
        <f>IFERROR(VLOOKUP($D368,POPSCOMP!$D$2:$H$91,5,FALSE),0)</f>
        <v>0</v>
      </c>
      <c r="G368" t="str" cm="1">
        <f t="array" ref="G368">_xlfn.IFS($F368&gt;=15,"Interface",$E368&lt;=0.15,"Core",$E368&gt;0.15,"Surface")</f>
        <v>Surface</v>
      </c>
    </row>
    <row r="369" spans="1:7" x14ac:dyDescent="0.2">
      <c r="A369">
        <v>368</v>
      </c>
      <c r="B369" t="s">
        <v>745</v>
      </c>
      <c r="C369" t="s">
        <v>732</v>
      </c>
      <c r="D369">
        <v>236</v>
      </c>
      <c r="E369">
        <v>0.41899999999999998</v>
      </c>
      <c r="F369">
        <f>IFERROR(VLOOKUP($D369,POPSCOMP!$D$2:$H$91,5,FALSE),0)</f>
        <v>0</v>
      </c>
      <c r="G369" t="str" cm="1">
        <f t="array" ref="G369">_xlfn.IFS($F369&gt;=15,"Interface",$E369&lt;=0.15,"Core",$E369&gt;0.15,"Surface")</f>
        <v>Surface</v>
      </c>
    </row>
    <row r="370" spans="1:7" x14ac:dyDescent="0.2">
      <c r="A370">
        <v>369</v>
      </c>
      <c r="B370" t="s">
        <v>703</v>
      </c>
      <c r="C370" t="s">
        <v>732</v>
      </c>
      <c r="D370">
        <v>237</v>
      </c>
      <c r="E370">
        <v>0.35289999999999999</v>
      </c>
      <c r="F370">
        <f>IFERROR(VLOOKUP($D370,POPSCOMP!$D$2:$H$91,5,FALSE),0)</f>
        <v>0</v>
      </c>
      <c r="G370" t="str" cm="1">
        <f t="array" ref="G370">_xlfn.IFS($F370&gt;=15,"Interface",$E370&lt;=0.15,"Core",$E370&gt;0.15,"Surface")</f>
        <v>Surface</v>
      </c>
    </row>
    <row r="371" spans="1:7" x14ac:dyDescent="0.2">
      <c r="A371">
        <v>370</v>
      </c>
      <c r="B371" t="s">
        <v>717</v>
      </c>
      <c r="C371" t="s">
        <v>732</v>
      </c>
      <c r="D371">
        <v>238</v>
      </c>
      <c r="E371">
        <v>0.46679999999999999</v>
      </c>
      <c r="F371">
        <f>IFERROR(VLOOKUP($D371,POPSCOMP!$D$2:$H$91,5,FALSE),0)</f>
        <v>0</v>
      </c>
      <c r="G371" t="str" cm="1">
        <f t="array" ref="G371">_xlfn.IFS($F371&gt;=15,"Interface",$E371&lt;=0.15,"Core",$E371&gt;0.15,"Surface")</f>
        <v>Surface</v>
      </c>
    </row>
    <row r="372" spans="1:7" x14ac:dyDescent="0.2">
      <c r="A372">
        <v>371</v>
      </c>
      <c r="B372" t="s">
        <v>701</v>
      </c>
      <c r="C372" t="s">
        <v>732</v>
      </c>
      <c r="D372">
        <v>239</v>
      </c>
      <c r="E372">
        <v>0.14960000000000001</v>
      </c>
      <c r="F372">
        <f>IFERROR(VLOOKUP($D372,POPSCOMP!$D$2:$H$91,5,FALSE),0)</f>
        <v>0</v>
      </c>
      <c r="G372" t="str" cm="1">
        <f t="array" ref="G372">_xlfn.IFS($F372&gt;=15,"Interface",$E372&lt;=0.15,"Core",$E372&gt;0.15,"Surface")</f>
        <v>Core</v>
      </c>
    </row>
    <row r="373" spans="1:7" x14ac:dyDescent="0.2">
      <c r="A373">
        <v>372</v>
      </c>
      <c r="B373" t="s">
        <v>720</v>
      </c>
      <c r="C373" t="s">
        <v>732</v>
      </c>
      <c r="D373">
        <v>240</v>
      </c>
      <c r="E373">
        <v>0.6522</v>
      </c>
      <c r="F373">
        <f>IFERROR(VLOOKUP($D373,POPSCOMP!$D$2:$H$91,5,FALSE),0)</f>
        <v>0</v>
      </c>
      <c r="G373" t="str" cm="1">
        <f t="array" ref="G373">_xlfn.IFS($F373&gt;=15,"Interface",$E373&lt;=0.15,"Core",$E373&gt;0.15,"Surface")</f>
        <v>Surface</v>
      </c>
    </row>
    <row r="374" spans="1:7" x14ac:dyDescent="0.2">
      <c r="A374">
        <v>373</v>
      </c>
      <c r="B374" t="s">
        <v>676</v>
      </c>
      <c r="C374" t="s">
        <v>732</v>
      </c>
      <c r="D374">
        <v>241</v>
      </c>
      <c r="E374">
        <v>0.46189999999999998</v>
      </c>
      <c r="F374">
        <f>IFERROR(VLOOKUP($D374,POPSCOMP!$D$2:$H$91,5,FALSE),0)</f>
        <v>0</v>
      </c>
      <c r="G374" t="str" cm="1">
        <f t="array" ref="G374">_xlfn.IFS($F374&gt;=15,"Interface",$E374&lt;=0.15,"Core",$E374&gt;0.15,"Surface")</f>
        <v>Surface</v>
      </c>
    </row>
    <row r="375" spans="1:7" x14ac:dyDescent="0.2">
      <c r="A375">
        <v>374</v>
      </c>
      <c r="B375" t="s">
        <v>671</v>
      </c>
      <c r="C375" t="s">
        <v>732</v>
      </c>
      <c r="D375">
        <v>242</v>
      </c>
      <c r="E375">
        <v>0.29299999999999998</v>
      </c>
      <c r="F375">
        <f>IFERROR(VLOOKUP($D375,POPSCOMP!$D$2:$H$91,5,FALSE),0)</f>
        <v>0</v>
      </c>
      <c r="G375" t="str" cm="1">
        <f t="array" ref="G375">_xlfn.IFS($F375&gt;=15,"Interface",$E375&lt;=0.15,"Core",$E375&gt;0.15,"Surface")</f>
        <v>Surface</v>
      </c>
    </row>
    <row r="376" spans="1:7" x14ac:dyDescent="0.2">
      <c r="A376">
        <v>375</v>
      </c>
      <c r="B376" t="s">
        <v>760</v>
      </c>
      <c r="C376" t="s">
        <v>732</v>
      </c>
      <c r="D376">
        <v>243</v>
      </c>
      <c r="E376">
        <v>0.26569999999999999</v>
      </c>
      <c r="F376">
        <f>IFERROR(VLOOKUP($D376,POPSCOMP!$D$2:$H$91,5,FALSE),0)</f>
        <v>0</v>
      </c>
      <c r="G376" t="str" cm="1">
        <f t="array" ref="G376">_xlfn.IFS($F376&gt;=15,"Interface",$E376&lt;=0.15,"Core",$E376&gt;0.15,"Surface")</f>
        <v>Surface</v>
      </c>
    </row>
    <row r="377" spans="1:7" x14ac:dyDescent="0.2">
      <c r="A377">
        <v>376</v>
      </c>
      <c r="B377" t="s">
        <v>760</v>
      </c>
      <c r="C377" t="s">
        <v>732</v>
      </c>
      <c r="D377">
        <v>244</v>
      </c>
      <c r="E377">
        <v>0.43630000000000002</v>
      </c>
      <c r="F377">
        <f>IFERROR(VLOOKUP($D377,POPSCOMP!$D$2:$H$91,5,FALSE),0)</f>
        <v>0</v>
      </c>
      <c r="G377" t="str" cm="1">
        <f t="array" ref="G377">_xlfn.IFS($F377&gt;=15,"Interface",$E377&lt;=0.15,"Core",$E377&gt;0.15,"Surface")</f>
        <v>Surface</v>
      </c>
    </row>
    <row r="378" spans="1:7" x14ac:dyDescent="0.2">
      <c r="A378">
        <v>377</v>
      </c>
      <c r="B378" t="s">
        <v>676</v>
      </c>
      <c r="C378" t="s">
        <v>732</v>
      </c>
      <c r="D378">
        <v>245</v>
      </c>
      <c r="E378">
        <v>0.25929999999999997</v>
      </c>
      <c r="F378">
        <f>IFERROR(VLOOKUP($D378,POPSCOMP!$D$2:$H$91,5,FALSE),0)</f>
        <v>0</v>
      </c>
      <c r="G378" t="str" cm="1">
        <f t="array" ref="G378">_xlfn.IFS($F378&gt;=15,"Interface",$E378&lt;=0.15,"Core",$E378&gt;0.15,"Surface")</f>
        <v>Surface</v>
      </c>
    </row>
    <row r="379" spans="1:7" x14ac:dyDescent="0.2">
      <c r="A379">
        <v>378</v>
      </c>
      <c r="B379" t="s">
        <v>703</v>
      </c>
      <c r="C379" t="s">
        <v>732</v>
      </c>
      <c r="D379">
        <v>246</v>
      </c>
      <c r="E379">
        <v>0.63539999999999996</v>
      </c>
      <c r="F379">
        <f>IFERROR(VLOOKUP($D379,POPSCOMP!$D$2:$H$91,5,FALSE),0)</f>
        <v>0</v>
      </c>
      <c r="G379" t="str" cm="1">
        <f t="array" ref="G379">_xlfn.IFS($F379&gt;=15,"Interface",$E379&lt;=0.15,"Core",$E379&gt;0.15,"Surface")</f>
        <v>Surface</v>
      </c>
    </row>
    <row r="380" spans="1:7" x14ac:dyDescent="0.2">
      <c r="A380">
        <v>379</v>
      </c>
      <c r="B380" t="s">
        <v>701</v>
      </c>
      <c r="C380" t="s">
        <v>732</v>
      </c>
      <c r="D380">
        <v>247</v>
      </c>
      <c r="E380">
        <v>0.13739999999999999</v>
      </c>
      <c r="F380">
        <f>IFERROR(VLOOKUP($D380,POPSCOMP!$D$2:$H$91,5,FALSE),0)</f>
        <v>0</v>
      </c>
      <c r="G380" t="str" cm="1">
        <f t="array" ref="G380">_xlfn.IFS($F380&gt;=15,"Interface",$E380&lt;=0.15,"Core",$E380&gt;0.15,"Surface")</f>
        <v>Core</v>
      </c>
    </row>
    <row r="381" spans="1:7" x14ac:dyDescent="0.2">
      <c r="A381">
        <v>380</v>
      </c>
      <c r="B381" t="s">
        <v>714</v>
      </c>
      <c r="C381" t="s">
        <v>732</v>
      </c>
      <c r="D381">
        <v>248</v>
      </c>
      <c r="E381">
        <v>0.32990000000000003</v>
      </c>
      <c r="F381">
        <f>IFERROR(VLOOKUP($D381,POPSCOMP!$D$2:$H$91,5,FALSE),0)</f>
        <v>0</v>
      </c>
      <c r="G381" t="str" cm="1">
        <f t="array" ref="G381">_xlfn.IFS($F381&gt;=15,"Interface",$E381&lt;=0.15,"Core",$E381&gt;0.15,"Surface")</f>
        <v>Surface</v>
      </c>
    </row>
    <row r="382" spans="1:7" x14ac:dyDescent="0.2">
      <c r="A382">
        <v>381</v>
      </c>
      <c r="B382" t="s">
        <v>730</v>
      </c>
      <c r="C382" t="s">
        <v>732</v>
      </c>
      <c r="D382">
        <v>249</v>
      </c>
      <c r="E382">
        <v>7.2700000000000001E-2</v>
      </c>
      <c r="F382">
        <f>IFERROR(VLOOKUP($D382,POPSCOMP!$D$2:$H$91,5,FALSE),0)</f>
        <v>0</v>
      </c>
      <c r="G382" t="str" cm="1">
        <f t="array" ref="G382">_xlfn.IFS($F382&gt;=15,"Interface",$E382&lt;=0.15,"Core",$E382&gt;0.15,"Surface")</f>
        <v>Core</v>
      </c>
    </row>
    <row r="383" spans="1:7" x14ac:dyDescent="0.2">
      <c r="A383">
        <v>382</v>
      </c>
      <c r="B383" t="s">
        <v>692</v>
      </c>
      <c r="C383" t="s">
        <v>732</v>
      </c>
      <c r="D383">
        <v>250</v>
      </c>
      <c r="E383">
        <v>0.34189999999999998</v>
      </c>
      <c r="F383">
        <f>IFERROR(VLOOKUP($D383,POPSCOMP!$D$2:$H$91,5,FALSE),0)</f>
        <v>0</v>
      </c>
      <c r="G383" t="str" cm="1">
        <f t="array" ref="G383">_xlfn.IFS($F383&gt;=15,"Interface",$E383&lt;=0.15,"Core",$E383&gt;0.15,"Surface")</f>
        <v>Surface</v>
      </c>
    </row>
    <row r="384" spans="1:7" x14ac:dyDescent="0.2">
      <c r="A384">
        <v>383</v>
      </c>
      <c r="B384" t="s">
        <v>701</v>
      </c>
      <c r="C384" t="s">
        <v>732</v>
      </c>
      <c r="D384">
        <v>251</v>
      </c>
      <c r="E384">
        <v>0.1</v>
      </c>
      <c r="F384">
        <f>IFERROR(VLOOKUP($D384,POPSCOMP!$D$2:$H$91,5,FALSE),0)</f>
        <v>0</v>
      </c>
      <c r="G384" t="str" cm="1">
        <f t="array" ref="G384">_xlfn.IFS($F384&gt;=15,"Interface",$E384&lt;=0.15,"Core",$E384&gt;0.15,"Surface")</f>
        <v>Core</v>
      </c>
    </row>
    <row r="385" spans="1:7" x14ac:dyDescent="0.2">
      <c r="A385">
        <v>384</v>
      </c>
      <c r="B385" t="s">
        <v>760</v>
      </c>
      <c r="C385" t="s">
        <v>732</v>
      </c>
      <c r="D385">
        <v>252</v>
      </c>
      <c r="E385">
        <v>0.24199999999999999</v>
      </c>
      <c r="F385">
        <f>IFERROR(VLOOKUP($D385,POPSCOMP!$D$2:$H$91,5,FALSE),0)</f>
        <v>0</v>
      </c>
      <c r="G385" t="str" cm="1">
        <f t="array" ref="G385">_xlfn.IFS($F385&gt;=15,"Interface",$E385&lt;=0.15,"Core",$E385&gt;0.15,"Surface")</f>
        <v>Surface</v>
      </c>
    </row>
    <row r="386" spans="1:7" x14ac:dyDescent="0.2">
      <c r="A386">
        <v>385</v>
      </c>
      <c r="B386" t="s">
        <v>714</v>
      </c>
      <c r="C386" t="s">
        <v>732</v>
      </c>
      <c r="D386">
        <v>253</v>
      </c>
      <c r="E386">
        <v>9.0800000000000006E-2</v>
      </c>
      <c r="F386">
        <f>IFERROR(VLOOKUP($D386,POPSCOMP!$D$2:$H$91,5,FALSE),0)</f>
        <v>0</v>
      </c>
      <c r="G386" t="str" cm="1">
        <f t="array" ref="G386">_xlfn.IFS($F386&gt;=15,"Interface",$E386&lt;=0.15,"Core",$E386&gt;0.15,"Surface")</f>
        <v>Core</v>
      </c>
    </row>
    <row r="387" spans="1:7" x14ac:dyDescent="0.2">
      <c r="A387">
        <v>386</v>
      </c>
      <c r="B387" t="s">
        <v>760</v>
      </c>
      <c r="C387" t="s">
        <v>732</v>
      </c>
      <c r="D387">
        <v>254</v>
      </c>
      <c r="E387">
        <v>0.13850000000000001</v>
      </c>
      <c r="F387">
        <f>IFERROR(VLOOKUP($D387,POPSCOMP!$D$2:$H$91,5,FALSE),0)</f>
        <v>0.01</v>
      </c>
      <c r="G387" t="str" cm="1">
        <f t="array" ref="G387">_xlfn.IFS($F387&gt;=15,"Interface",$E387&lt;=0.15,"Core",$E387&gt;0.15,"Surface")</f>
        <v>Core</v>
      </c>
    </row>
    <row r="388" spans="1:7" x14ac:dyDescent="0.2">
      <c r="A388">
        <v>387</v>
      </c>
      <c r="B388" t="s">
        <v>682</v>
      </c>
      <c r="C388" t="s">
        <v>732</v>
      </c>
      <c r="D388">
        <v>255</v>
      </c>
      <c r="E388">
        <v>0.60909999999999997</v>
      </c>
      <c r="F388">
        <f>IFERROR(VLOOKUP($D388,POPSCOMP!$D$2:$H$91,5,FALSE),0)</f>
        <v>29.45</v>
      </c>
      <c r="G388" t="str" cm="1">
        <f t="array" ref="G388">_xlfn.IFS($F388&gt;=15,"Interface",$E388&lt;=0.15,"Core",$E388&gt;0.15,"Surface")</f>
        <v>Interface</v>
      </c>
    </row>
    <row r="389" spans="1:7" x14ac:dyDescent="0.2">
      <c r="A389">
        <v>388</v>
      </c>
      <c r="B389" t="s">
        <v>714</v>
      </c>
      <c r="C389" t="s">
        <v>732</v>
      </c>
      <c r="D389">
        <v>256</v>
      </c>
      <c r="E389">
        <v>0.72399999999999998</v>
      </c>
      <c r="F389">
        <f>IFERROR(VLOOKUP($D389,POPSCOMP!$D$2:$H$91,5,FALSE),0)</f>
        <v>54.81</v>
      </c>
      <c r="G389" t="str" cm="1">
        <f t="array" ref="G389">_xlfn.IFS($F389&gt;=15,"Interface",$E389&lt;=0.15,"Core",$E389&gt;0.15,"Surface")</f>
        <v>Interface</v>
      </c>
    </row>
    <row r="390" spans="1:7" x14ac:dyDescent="0.2">
      <c r="A390">
        <v>389</v>
      </c>
      <c r="B390" t="s">
        <v>692</v>
      </c>
      <c r="C390" t="s">
        <v>732</v>
      </c>
      <c r="D390">
        <v>257</v>
      </c>
      <c r="E390">
        <v>0.88660000000000005</v>
      </c>
      <c r="F390">
        <f>IFERROR(VLOOKUP($D390,POPSCOMP!$D$2:$H$91,5,FALSE),0)</f>
        <v>98.7</v>
      </c>
      <c r="G390" t="str" cm="1">
        <f t="array" ref="G390">_xlfn.IFS($F390&gt;=15,"Interface",$E390&lt;=0.15,"Core",$E390&gt;0.15,"Surface")</f>
        <v>Interface</v>
      </c>
    </row>
    <row r="391" spans="1:7" x14ac:dyDescent="0.2">
      <c r="A391">
        <v>390</v>
      </c>
      <c r="B391" t="s">
        <v>760</v>
      </c>
      <c r="C391" t="s">
        <v>732</v>
      </c>
      <c r="D391">
        <v>258</v>
      </c>
      <c r="E391">
        <v>0.31</v>
      </c>
      <c r="F391">
        <f>IFERROR(VLOOKUP($D391,POPSCOMP!$D$2:$H$91,5,FALSE),0)</f>
        <v>1.1200000000000001</v>
      </c>
      <c r="G391" t="str" cm="1">
        <f t="array" ref="G391">_xlfn.IFS($F391&gt;=15,"Interface",$E391&lt;=0.15,"Core",$E391&gt;0.15,"Surface")</f>
        <v>Surface</v>
      </c>
    </row>
    <row r="392" spans="1:7" x14ac:dyDescent="0.2">
      <c r="A392">
        <v>391</v>
      </c>
      <c r="B392" t="s">
        <v>692</v>
      </c>
      <c r="C392" t="s">
        <v>732</v>
      </c>
      <c r="D392">
        <v>259</v>
      </c>
      <c r="E392">
        <v>0.15479999999999999</v>
      </c>
      <c r="F392">
        <f>IFERROR(VLOOKUP($D392,POPSCOMP!$D$2:$H$91,5,FALSE),0)</f>
        <v>0</v>
      </c>
      <c r="G392" t="str" cm="1">
        <f t="array" ref="G392">_xlfn.IFS($F392&gt;=15,"Interface",$E392&lt;=0.15,"Core",$E392&gt;0.15,"Surface")</f>
        <v>Surface</v>
      </c>
    </row>
    <row r="393" spans="1:7" x14ac:dyDescent="0.2">
      <c r="A393">
        <v>392</v>
      </c>
      <c r="B393" t="s">
        <v>676</v>
      </c>
      <c r="C393" t="s">
        <v>732</v>
      </c>
      <c r="D393">
        <v>260</v>
      </c>
      <c r="E393">
        <v>0.80769999999999997</v>
      </c>
      <c r="F393">
        <f>IFERROR(VLOOKUP($D393,POPSCOMP!$D$2:$H$91,5,FALSE),0)</f>
        <v>20.239999999999998</v>
      </c>
      <c r="G393" t="str" cm="1">
        <f t="array" ref="G393">_xlfn.IFS($F393&gt;=15,"Interface",$E393&lt;=0.15,"Core",$E393&gt;0.15,"Surface")</f>
        <v>Interface</v>
      </c>
    </row>
    <row r="394" spans="1:7" x14ac:dyDescent="0.2">
      <c r="A394">
        <v>393</v>
      </c>
      <c r="B394" t="s">
        <v>680</v>
      </c>
      <c r="C394" t="s">
        <v>732</v>
      </c>
      <c r="D394">
        <v>261</v>
      </c>
      <c r="E394">
        <v>0.1217</v>
      </c>
      <c r="F394">
        <f>IFERROR(VLOOKUP($D394,POPSCOMP!$D$2:$H$91,5,FALSE),0)</f>
        <v>0</v>
      </c>
      <c r="G394" t="str" cm="1">
        <f t="array" ref="G394">_xlfn.IFS($F394&gt;=15,"Interface",$E394&lt;=0.15,"Core",$E394&gt;0.15,"Surface")</f>
        <v>Core</v>
      </c>
    </row>
    <row r="395" spans="1:7" x14ac:dyDescent="0.2">
      <c r="A395">
        <v>394</v>
      </c>
      <c r="B395" t="s">
        <v>730</v>
      </c>
      <c r="C395" t="s">
        <v>732</v>
      </c>
      <c r="D395">
        <v>262</v>
      </c>
      <c r="E395">
        <v>0.24629999999999999</v>
      </c>
      <c r="F395">
        <f>IFERROR(VLOOKUP($D395,POPSCOMP!$D$2:$H$91,5,FALSE),0)</f>
        <v>0</v>
      </c>
      <c r="G395" t="str" cm="1">
        <f t="array" ref="G395">_xlfn.IFS($F395&gt;=15,"Interface",$E395&lt;=0.15,"Core",$E395&gt;0.15,"Surface")</f>
        <v>Surface</v>
      </c>
    </row>
    <row r="396" spans="1:7" x14ac:dyDescent="0.2">
      <c r="A396">
        <v>395</v>
      </c>
      <c r="B396" t="s">
        <v>724</v>
      </c>
      <c r="C396" t="s">
        <v>732</v>
      </c>
      <c r="D396">
        <v>263</v>
      </c>
      <c r="E396">
        <v>0.14399999999999999</v>
      </c>
      <c r="F396">
        <f>IFERROR(VLOOKUP($D396,POPSCOMP!$D$2:$H$91,5,FALSE),0)</f>
        <v>0</v>
      </c>
      <c r="G396" t="str" cm="1">
        <f t="array" ref="G396">_xlfn.IFS($F396&gt;=15,"Interface",$E396&lt;=0.15,"Core",$E396&gt;0.15,"Surface")</f>
        <v>Core</v>
      </c>
    </row>
    <row r="397" spans="1:7" x14ac:dyDescent="0.2">
      <c r="A397">
        <v>396</v>
      </c>
      <c r="B397" t="s">
        <v>680</v>
      </c>
      <c r="C397" t="s">
        <v>732</v>
      </c>
      <c r="D397">
        <v>264</v>
      </c>
      <c r="E397">
        <v>0.29449999999999998</v>
      </c>
      <c r="F397">
        <f>IFERROR(VLOOKUP($D397,POPSCOMP!$D$2:$H$91,5,FALSE),0)</f>
        <v>0.21</v>
      </c>
      <c r="G397" t="str" cm="1">
        <f t="array" ref="G397">_xlfn.IFS($F397&gt;=15,"Interface",$E397&lt;=0.15,"Core",$E397&gt;0.15,"Surface")</f>
        <v>Surface</v>
      </c>
    </row>
    <row r="398" spans="1:7" x14ac:dyDescent="0.2">
      <c r="A398">
        <v>397</v>
      </c>
      <c r="B398" t="s">
        <v>701</v>
      </c>
      <c r="C398" t="s">
        <v>732</v>
      </c>
      <c r="D398">
        <v>265</v>
      </c>
      <c r="E398">
        <v>0.255</v>
      </c>
      <c r="F398">
        <f>IFERROR(VLOOKUP($D398,POPSCOMP!$D$2:$H$91,5,FALSE),0)</f>
        <v>0</v>
      </c>
      <c r="G398" t="str" cm="1">
        <f t="array" ref="G398">_xlfn.IFS($F398&gt;=15,"Interface",$E398&lt;=0.15,"Core",$E398&gt;0.15,"Surface")</f>
        <v>Surface</v>
      </c>
    </row>
    <row r="399" spans="1:7" x14ac:dyDescent="0.2">
      <c r="A399">
        <v>398</v>
      </c>
      <c r="B399" t="s">
        <v>692</v>
      </c>
      <c r="C399" t="s">
        <v>732</v>
      </c>
      <c r="D399">
        <v>266</v>
      </c>
      <c r="E399">
        <v>0.64880000000000004</v>
      </c>
      <c r="F399">
        <f>IFERROR(VLOOKUP($D399,POPSCOMP!$D$2:$H$91,5,FALSE),0)</f>
        <v>0</v>
      </c>
      <c r="G399" t="str" cm="1">
        <f t="array" ref="G399">_xlfn.IFS($F399&gt;=15,"Interface",$E399&lt;=0.15,"Core",$E399&gt;0.15,"Surface")</f>
        <v>Surface</v>
      </c>
    </row>
    <row r="400" spans="1:7" x14ac:dyDescent="0.2">
      <c r="A400">
        <v>399</v>
      </c>
      <c r="B400" t="s">
        <v>692</v>
      </c>
      <c r="C400" t="s">
        <v>732</v>
      </c>
      <c r="D400">
        <v>267</v>
      </c>
      <c r="E400">
        <v>0.78039999999999998</v>
      </c>
      <c r="F400">
        <f>IFERROR(VLOOKUP($D400,POPSCOMP!$D$2:$H$91,5,FALSE),0)</f>
        <v>0</v>
      </c>
      <c r="G400" t="str" cm="1">
        <f t="array" ref="G400">_xlfn.IFS($F400&gt;=15,"Interface",$E400&lt;=0.15,"Core",$E400&gt;0.15,"Surface")</f>
        <v>Surface</v>
      </c>
    </row>
    <row r="401" spans="1:7" x14ac:dyDescent="0.2">
      <c r="A401">
        <v>400</v>
      </c>
      <c r="B401" t="s">
        <v>760</v>
      </c>
      <c r="C401" t="s">
        <v>732</v>
      </c>
      <c r="D401">
        <v>268</v>
      </c>
      <c r="E401">
        <v>0.41539999999999999</v>
      </c>
      <c r="F401">
        <f>IFERROR(VLOOKUP($D401,POPSCOMP!$D$2:$H$91,5,FALSE),0)</f>
        <v>0</v>
      </c>
      <c r="G401" t="str" cm="1">
        <f t="array" ref="G401">_xlfn.IFS($F401&gt;=15,"Interface",$E401&lt;=0.15,"Core",$E401&gt;0.15,"Surface")</f>
        <v>Surface</v>
      </c>
    </row>
    <row r="402" spans="1:7" x14ac:dyDescent="0.2">
      <c r="A402">
        <v>401</v>
      </c>
      <c r="B402" t="s">
        <v>676</v>
      </c>
      <c r="C402" t="s">
        <v>732</v>
      </c>
      <c r="D402">
        <v>269</v>
      </c>
      <c r="E402">
        <v>0.67910000000000004</v>
      </c>
      <c r="F402">
        <f>IFERROR(VLOOKUP($D402,POPSCOMP!$D$2:$H$91,5,FALSE),0)</f>
        <v>4.4400000000000004</v>
      </c>
      <c r="G402" t="str" cm="1">
        <f t="array" ref="G402">_xlfn.IFS($F402&gt;=15,"Interface",$E402&lt;=0.15,"Core",$E402&gt;0.15,"Surface")</f>
        <v>Surface</v>
      </c>
    </row>
    <row r="403" spans="1:7" x14ac:dyDescent="0.2">
      <c r="A403">
        <v>402</v>
      </c>
      <c r="B403" t="s">
        <v>701</v>
      </c>
      <c r="C403" t="s">
        <v>732</v>
      </c>
      <c r="D403">
        <v>270</v>
      </c>
      <c r="E403">
        <v>0.27600000000000002</v>
      </c>
      <c r="F403">
        <f>IFERROR(VLOOKUP($D403,POPSCOMP!$D$2:$H$91,5,FALSE),0)</f>
        <v>0</v>
      </c>
      <c r="G403" t="str" cm="1">
        <f t="array" ref="G403">_xlfn.IFS($F403&gt;=15,"Interface",$E403&lt;=0.15,"Core",$E403&gt;0.15,"Surface")</f>
        <v>Surface</v>
      </c>
    </row>
    <row r="404" spans="1:7" x14ac:dyDescent="0.2">
      <c r="A404">
        <v>403</v>
      </c>
      <c r="B404" t="s">
        <v>714</v>
      </c>
      <c r="C404" t="s">
        <v>732</v>
      </c>
      <c r="D404">
        <v>271</v>
      </c>
      <c r="E404">
        <v>0.93430000000000002</v>
      </c>
      <c r="F404">
        <f>IFERROR(VLOOKUP($D404,POPSCOMP!$D$2:$H$91,5,FALSE),0)</f>
        <v>0</v>
      </c>
      <c r="G404" t="str" cm="1">
        <f t="array" ref="G404">_xlfn.IFS($F404&gt;=15,"Interface",$E404&lt;=0.15,"Core",$E404&gt;0.15,"Surface")</f>
        <v>Surface</v>
      </c>
    </row>
    <row r="405" spans="1:7" x14ac:dyDescent="0.2">
      <c r="A405">
        <v>404</v>
      </c>
      <c r="B405" t="s">
        <v>714</v>
      </c>
      <c r="C405" t="s">
        <v>732</v>
      </c>
      <c r="D405">
        <v>272</v>
      </c>
      <c r="E405">
        <v>0.61409999999999998</v>
      </c>
      <c r="F405">
        <f>IFERROR(VLOOKUP($D405,POPSCOMP!$D$2:$H$91,5,FALSE),0)</f>
        <v>0</v>
      </c>
      <c r="G405" t="str" cm="1">
        <f t="array" ref="G405">_xlfn.IFS($F405&gt;=15,"Interface",$E405&lt;=0.15,"Core",$E405&gt;0.15,"Surface")</f>
        <v>Surface</v>
      </c>
    </row>
    <row r="406" spans="1:7" x14ac:dyDescent="0.2">
      <c r="A406">
        <v>405</v>
      </c>
      <c r="B406" t="s">
        <v>687</v>
      </c>
      <c r="C406" t="s">
        <v>732</v>
      </c>
      <c r="D406">
        <v>273</v>
      </c>
      <c r="E406">
        <v>0.99029999999999996</v>
      </c>
      <c r="F406">
        <f>IFERROR(VLOOKUP($D406,POPSCOMP!$D$2:$H$91,5,FALSE),0)</f>
        <v>0</v>
      </c>
      <c r="G406" t="str" cm="1">
        <f t="array" ref="G406">_xlfn.IFS($F406&gt;=15,"Interface",$E406&lt;=0.15,"Core",$E406&gt;0.15,"Surface")</f>
        <v>Surface</v>
      </c>
    </row>
    <row r="407" spans="1:7" x14ac:dyDescent="0.2">
      <c r="A407">
        <v>406</v>
      </c>
      <c r="B407" t="s">
        <v>687</v>
      </c>
      <c r="C407" t="s">
        <v>732</v>
      </c>
      <c r="D407">
        <v>274</v>
      </c>
      <c r="E407">
        <v>0.69130000000000003</v>
      </c>
      <c r="F407">
        <f>IFERROR(VLOOKUP($D407,POPSCOMP!$D$2:$H$91,5,FALSE),0)</f>
        <v>0</v>
      </c>
      <c r="G407" t="str" cm="1">
        <f t="array" ref="G407">_xlfn.IFS($F407&gt;=15,"Interface",$E407&lt;=0.15,"Core",$E407&gt;0.15,"Surface")</f>
        <v>Surface</v>
      </c>
    </row>
    <row r="408" spans="1:7" x14ac:dyDescent="0.2">
      <c r="A408">
        <v>407</v>
      </c>
      <c r="B408" t="s">
        <v>714</v>
      </c>
      <c r="C408" t="s">
        <v>732</v>
      </c>
      <c r="D408">
        <v>275</v>
      </c>
      <c r="E408">
        <v>0.24829999999999999</v>
      </c>
      <c r="F408">
        <f>IFERROR(VLOOKUP($D408,POPSCOMP!$D$2:$H$91,5,FALSE),0)</f>
        <v>0</v>
      </c>
      <c r="G408" t="str" cm="1">
        <f t="array" ref="G408">_xlfn.IFS($F408&gt;=15,"Interface",$E408&lt;=0.15,"Core",$E408&gt;0.15,"Surface")</f>
        <v>Surface</v>
      </c>
    </row>
    <row r="409" spans="1:7" x14ac:dyDescent="0.2">
      <c r="A409">
        <v>408</v>
      </c>
      <c r="B409" t="s">
        <v>717</v>
      </c>
      <c r="C409" t="s">
        <v>732</v>
      </c>
      <c r="D409">
        <v>276</v>
      </c>
      <c r="E409">
        <v>0.37140000000000001</v>
      </c>
      <c r="F409">
        <f>IFERROR(VLOOKUP($D409,POPSCOMP!$D$2:$H$91,5,FALSE),0)</f>
        <v>0.47</v>
      </c>
      <c r="G409" t="str" cm="1">
        <f t="array" ref="G409">_xlfn.IFS($F409&gt;=15,"Interface",$E409&lt;=0.15,"Core",$E409&gt;0.15,"Surface")</f>
        <v>Surface</v>
      </c>
    </row>
    <row r="410" spans="1:7" x14ac:dyDescent="0.2">
      <c r="A410">
        <v>409</v>
      </c>
      <c r="B410" t="s">
        <v>745</v>
      </c>
      <c r="C410" t="s">
        <v>732</v>
      </c>
      <c r="D410">
        <v>277</v>
      </c>
      <c r="E410">
        <v>0.5242</v>
      </c>
      <c r="F410">
        <f>IFERROR(VLOOKUP($D410,POPSCOMP!$D$2:$H$91,5,FALSE),0)</f>
        <v>0</v>
      </c>
      <c r="G410" t="str" cm="1">
        <f t="array" ref="G410">_xlfn.IFS($F410&gt;=15,"Interface",$E410&lt;=0.15,"Core",$E410&gt;0.15,"Surface")</f>
        <v>Surface</v>
      </c>
    </row>
    <row r="411" spans="1:7" x14ac:dyDescent="0.2">
      <c r="A411">
        <v>410</v>
      </c>
      <c r="B411" t="s">
        <v>682</v>
      </c>
      <c r="C411" t="s">
        <v>732</v>
      </c>
      <c r="D411">
        <v>278</v>
      </c>
      <c r="E411">
        <v>0.5</v>
      </c>
      <c r="F411">
        <f>IFERROR(VLOOKUP($D411,POPSCOMP!$D$2:$H$91,5,FALSE),0)</f>
        <v>3.28</v>
      </c>
      <c r="G411" t="str" cm="1">
        <f t="array" ref="G411">_xlfn.IFS($F411&gt;=15,"Interface",$E411&lt;=0.15,"Core",$E411&gt;0.15,"Surface")</f>
        <v>Surface</v>
      </c>
    </row>
    <row r="412" spans="1:7" x14ac:dyDescent="0.2">
      <c r="A412">
        <v>411</v>
      </c>
      <c r="B412" t="s">
        <v>680</v>
      </c>
      <c r="C412" t="s">
        <v>732</v>
      </c>
      <c r="D412">
        <v>279</v>
      </c>
      <c r="E412">
        <v>0.81389999999999996</v>
      </c>
      <c r="F412">
        <f>IFERROR(VLOOKUP($D412,POPSCOMP!$D$2:$H$91,5,FALSE),0)</f>
        <v>0</v>
      </c>
      <c r="G412" t="str" cm="1">
        <f t="array" ref="G412">_xlfn.IFS($F412&gt;=15,"Interface",$E412&lt;=0.15,"Core",$E412&gt;0.15,"Surface")</f>
        <v>Surface</v>
      </c>
    </row>
    <row r="413" spans="1:7" x14ac:dyDescent="0.2">
      <c r="A413">
        <v>412</v>
      </c>
      <c r="B413" t="s">
        <v>703</v>
      </c>
      <c r="C413" t="s">
        <v>732</v>
      </c>
      <c r="D413">
        <v>280</v>
      </c>
      <c r="E413">
        <v>0.39560000000000001</v>
      </c>
      <c r="F413">
        <f>IFERROR(VLOOKUP($D413,POPSCOMP!$D$2:$H$91,5,FALSE),0)</f>
        <v>0</v>
      </c>
      <c r="G413" t="str" cm="1">
        <f t="array" ref="G413">_xlfn.IFS($F413&gt;=15,"Interface",$E413&lt;=0.15,"Core",$E413&gt;0.15,"Surface")</f>
        <v>Surface</v>
      </c>
    </row>
    <row r="414" spans="1:7" x14ac:dyDescent="0.2">
      <c r="A414">
        <v>413</v>
      </c>
      <c r="B414" t="s">
        <v>680</v>
      </c>
      <c r="C414" t="s">
        <v>732</v>
      </c>
      <c r="D414">
        <v>281</v>
      </c>
      <c r="E414">
        <v>0.57869999999999999</v>
      </c>
      <c r="F414">
        <f>IFERROR(VLOOKUP($D414,POPSCOMP!$D$2:$H$91,5,FALSE),0)</f>
        <v>0</v>
      </c>
      <c r="G414" t="str" cm="1">
        <f t="array" ref="G414">_xlfn.IFS($F414&gt;=15,"Interface",$E414&lt;=0.15,"Core",$E414&gt;0.15,"Surface")</f>
        <v>Surface</v>
      </c>
    </row>
    <row r="415" spans="1:7" x14ac:dyDescent="0.2">
      <c r="A415">
        <v>414</v>
      </c>
      <c r="B415" t="s">
        <v>717</v>
      </c>
      <c r="C415" t="s">
        <v>732</v>
      </c>
      <c r="D415">
        <v>282</v>
      </c>
      <c r="E415">
        <v>0.47220000000000001</v>
      </c>
      <c r="F415">
        <f>IFERROR(VLOOKUP($D415,POPSCOMP!$D$2:$H$91,5,FALSE),0)</f>
        <v>0</v>
      </c>
      <c r="G415" t="str" cm="1">
        <f t="array" ref="G415">_xlfn.IFS($F415&gt;=15,"Interface",$E415&lt;=0.15,"Core",$E415&gt;0.15,"Surface")</f>
        <v>Surface</v>
      </c>
    </row>
    <row r="416" spans="1:7" x14ac:dyDescent="0.2">
      <c r="A416">
        <v>415</v>
      </c>
      <c r="B416" t="s">
        <v>671</v>
      </c>
      <c r="C416" t="s">
        <v>732</v>
      </c>
      <c r="D416">
        <v>283</v>
      </c>
      <c r="E416">
        <v>9.69E-2</v>
      </c>
      <c r="F416">
        <f>IFERROR(VLOOKUP($D416,POPSCOMP!$D$2:$H$91,5,FALSE),0)</f>
        <v>0</v>
      </c>
      <c r="G416" t="str" cm="1">
        <f t="array" ref="G416">_xlfn.IFS($F416&gt;=15,"Interface",$E416&lt;=0.15,"Core",$E416&gt;0.15,"Surface")</f>
        <v>Core</v>
      </c>
    </row>
    <row r="417" spans="1:7" x14ac:dyDescent="0.2">
      <c r="A417">
        <v>416</v>
      </c>
      <c r="B417" t="s">
        <v>701</v>
      </c>
      <c r="C417" t="s">
        <v>732</v>
      </c>
      <c r="D417">
        <v>284</v>
      </c>
      <c r="E417">
        <v>0.50860000000000005</v>
      </c>
      <c r="F417">
        <f>IFERROR(VLOOKUP($D417,POPSCOMP!$D$2:$H$91,5,FALSE),0)</f>
        <v>0</v>
      </c>
      <c r="G417" t="str" cm="1">
        <f t="array" ref="G417">_xlfn.IFS($F417&gt;=15,"Interface",$E417&lt;=0.15,"Core",$E417&gt;0.15,"Surface")</f>
        <v>Surface</v>
      </c>
    </row>
    <row r="418" spans="1:7" x14ac:dyDescent="0.2">
      <c r="A418">
        <v>417</v>
      </c>
      <c r="B418" t="s">
        <v>717</v>
      </c>
      <c r="C418" t="s">
        <v>732</v>
      </c>
      <c r="D418">
        <v>285</v>
      </c>
      <c r="E418">
        <v>0.42870000000000003</v>
      </c>
      <c r="F418">
        <f>IFERROR(VLOOKUP($D418,POPSCOMP!$D$2:$H$91,5,FALSE),0)</f>
        <v>0</v>
      </c>
      <c r="G418" t="str" cm="1">
        <f t="array" ref="G418">_xlfn.IFS($F418&gt;=15,"Interface",$E418&lt;=0.15,"Core",$E418&gt;0.15,"Surface")</f>
        <v>Surface</v>
      </c>
    </row>
    <row r="419" spans="1:7" x14ac:dyDescent="0.2">
      <c r="A419">
        <v>418</v>
      </c>
      <c r="B419" t="s">
        <v>760</v>
      </c>
      <c r="C419" t="s">
        <v>732</v>
      </c>
      <c r="D419">
        <v>286</v>
      </c>
      <c r="E419">
        <v>0.44240000000000002</v>
      </c>
      <c r="F419">
        <f>IFERROR(VLOOKUP($D419,POPSCOMP!$D$2:$H$91,5,FALSE),0)</f>
        <v>0</v>
      </c>
      <c r="G419" t="str" cm="1">
        <f t="array" ref="G419">_xlfn.IFS($F419&gt;=15,"Interface",$E419&lt;=0.15,"Core",$E419&gt;0.15,"Surface")</f>
        <v>Surface</v>
      </c>
    </row>
    <row r="420" spans="1:7" x14ac:dyDescent="0.2">
      <c r="A420">
        <v>419</v>
      </c>
      <c r="B420" t="s">
        <v>690</v>
      </c>
      <c r="C420" t="s">
        <v>732</v>
      </c>
      <c r="D420">
        <v>287</v>
      </c>
      <c r="E420">
        <v>0.93920000000000003</v>
      </c>
      <c r="F420">
        <f>IFERROR(VLOOKUP($D420,POPSCOMP!$D$2:$H$91,5,FALSE),0)</f>
        <v>0</v>
      </c>
      <c r="G420" t="str" cm="1">
        <f t="array" ref="G420">_xlfn.IFS($F420&gt;=15,"Interface",$E420&lt;=0.15,"Core",$E420&gt;0.15,"Surface")</f>
        <v>Surface</v>
      </c>
    </row>
    <row r="421" spans="1:7" x14ac:dyDescent="0.2">
      <c r="A421">
        <v>420</v>
      </c>
      <c r="B421" t="s">
        <v>701</v>
      </c>
      <c r="C421" t="s">
        <v>732</v>
      </c>
      <c r="D421">
        <v>288</v>
      </c>
      <c r="E421">
        <v>0.52980000000000005</v>
      </c>
      <c r="F421">
        <f>IFERROR(VLOOKUP($D421,POPSCOMP!$D$2:$H$91,5,FALSE),0)</f>
        <v>0</v>
      </c>
      <c r="G421" t="str" cm="1">
        <f t="array" ref="G421">_xlfn.IFS($F421&gt;=15,"Interface",$E421&lt;=0.15,"Core",$E421&gt;0.15,"Surface")</f>
        <v>Surface</v>
      </c>
    </row>
    <row r="422" spans="1:7" x14ac:dyDescent="0.2">
      <c r="A422">
        <v>421</v>
      </c>
      <c r="B422" t="s">
        <v>745</v>
      </c>
      <c r="C422" t="s">
        <v>732</v>
      </c>
      <c r="D422">
        <v>289</v>
      </c>
      <c r="E422">
        <v>0.43049999999999999</v>
      </c>
      <c r="F422">
        <f>IFERROR(VLOOKUP($D422,POPSCOMP!$D$2:$H$91,5,FALSE),0)</f>
        <v>0</v>
      </c>
      <c r="G422" t="str" cm="1">
        <f t="array" ref="G422">_xlfn.IFS($F422&gt;=15,"Interface",$E422&lt;=0.15,"Core",$E422&gt;0.15,"Surface")</f>
        <v>Surface</v>
      </c>
    </row>
    <row r="423" spans="1:7" x14ac:dyDescent="0.2">
      <c r="A423">
        <v>422</v>
      </c>
      <c r="B423" t="s">
        <v>678</v>
      </c>
      <c r="C423" t="s">
        <v>732</v>
      </c>
      <c r="D423">
        <v>290</v>
      </c>
      <c r="E423">
        <v>0.28139999999999998</v>
      </c>
      <c r="F423">
        <f>IFERROR(VLOOKUP($D423,POPSCOMP!$D$2:$H$91,5,FALSE),0)</f>
        <v>0</v>
      </c>
      <c r="G423" t="str" cm="1">
        <f t="array" ref="G423">_xlfn.IFS($F423&gt;=15,"Interface",$E423&lt;=0.15,"Core",$E423&gt;0.15,"Surface")</f>
        <v>Surface</v>
      </c>
    </row>
    <row r="424" spans="1:7" x14ac:dyDescent="0.2">
      <c r="A424">
        <v>423</v>
      </c>
      <c r="B424" t="s">
        <v>680</v>
      </c>
      <c r="C424" t="s">
        <v>732</v>
      </c>
      <c r="D424">
        <v>291</v>
      </c>
      <c r="E424">
        <v>0.41189999999999999</v>
      </c>
      <c r="F424">
        <f>IFERROR(VLOOKUP($D424,POPSCOMP!$D$2:$H$91,5,FALSE),0)</f>
        <v>1.29</v>
      </c>
      <c r="G424" t="str" cm="1">
        <f t="array" ref="G424">_xlfn.IFS($F424&gt;=15,"Interface",$E424&lt;=0.15,"Core",$E424&gt;0.15,"Surface")</f>
        <v>Surface</v>
      </c>
    </row>
    <row r="425" spans="1:7" x14ac:dyDescent="0.2">
      <c r="A425">
        <v>424</v>
      </c>
      <c r="B425" t="s">
        <v>717</v>
      </c>
      <c r="C425" t="s">
        <v>732</v>
      </c>
      <c r="D425">
        <v>292</v>
      </c>
      <c r="E425">
        <v>0.46460000000000001</v>
      </c>
      <c r="F425">
        <f>IFERROR(VLOOKUP($D425,POPSCOMP!$D$2:$H$91,5,FALSE),0)</f>
        <v>1.26</v>
      </c>
      <c r="G425" t="str" cm="1">
        <f t="array" ref="G425">_xlfn.IFS($F425&gt;=15,"Interface",$E425&lt;=0.15,"Core",$E425&gt;0.15,"Surface")</f>
        <v>Surface</v>
      </c>
    </row>
    <row r="426" spans="1:7" x14ac:dyDescent="0.2">
      <c r="A426">
        <v>425</v>
      </c>
      <c r="B426" t="s">
        <v>690</v>
      </c>
      <c r="C426" t="s">
        <v>732</v>
      </c>
      <c r="D426">
        <v>293</v>
      </c>
      <c r="E426">
        <v>0.35189999999999999</v>
      </c>
      <c r="F426">
        <f>IFERROR(VLOOKUP($D426,POPSCOMP!$D$2:$H$91,5,FALSE),0)</f>
        <v>0</v>
      </c>
      <c r="G426" t="str" cm="1">
        <f t="array" ref="G426">_xlfn.IFS($F426&gt;=15,"Interface",$E426&lt;=0.15,"Core",$E426&gt;0.15,"Surface")</f>
        <v>Surface</v>
      </c>
    </row>
    <row r="427" spans="1:7" x14ac:dyDescent="0.2">
      <c r="A427">
        <v>426</v>
      </c>
      <c r="B427" t="s">
        <v>692</v>
      </c>
      <c r="C427" t="s">
        <v>732</v>
      </c>
      <c r="D427">
        <v>294</v>
      </c>
      <c r="E427">
        <v>0.1167</v>
      </c>
      <c r="F427">
        <f>IFERROR(VLOOKUP($D427,POPSCOMP!$D$2:$H$91,5,FALSE),0)</f>
        <v>0</v>
      </c>
      <c r="G427" t="str" cm="1">
        <f t="array" ref="G427">_xlfn.IFS($F427&gt;=15,"Interface",$E427&lt;=0.15,"Core",$E427&gt;0.15,"Surface")</f>
        <v>Core</v>
      </c>
    </row>
    <row r="428" spans="1:7" x14ac:dyDescent="0.2">
      <c r="A428">
        <v>427</v>
      </c>
      <c r="B428" t="s">
        <v>676</v>
      </c>
      <c r="C428" t="s">
        <v>732</v>
      </c>
      <c r="D428">
        <v>295</v>
      </c>
      <c r="E428">
        <v>0.45639999999999997</v>
      </c>
      <c r="F428">
        <f>IFERROR(VLOOKUP($D428,POPSCOMP!$D$2:$H$91,5,FALSE),0)</f>
        <v>0</v>
      </c>
      <c r="G428" t="str" cm="1">
        <f t="array" ref="G428">_xlfn.IFS($F428&gt;=15,"Interface",$E428&lt;=0.15,"Core",$E428&gt;0.15,"Surface")</f>
        <v>Surface</v>
      </c>
    </row>
    <row r="429" spans="1:7" x14ac:dyDescent="0.2">
      <c r="A429">
        <v>428</v>
      </c>
      <c r="B429" t="s">
        <v>687</v>
      </c>
      <c r="C429" t="s">
        <v>732</v>
      </c>
      <c r="D429">
        <v>296</v>
      </c>
      <c r="E429">
        <v>0.11219999999999999</v>
      </c>
      <c r="F429">
        <f>IFERROR(VLOOKUP($D429,POPSCOMP!$D$2:$H$91,5,FALSE),0)</f>
        <v>0</v>
      </c>
      <c r="G429" t="str" cm="1">
        <f t="array" ref="G429">_xlfn.IFS($F429&gt;=15,"Interface",$E429&lt;=0.15,"Core",$E429&gt;0.15,"Surface")</f>
        <v>Core</v>
      </c>
    </row>
    <row r="430" spans="1:7" x14ac:dyDescent="0.2">
      <c r="A430">
        <v>429</v>
      </c>
      <c r="B430" t="s">
        <v>760</v>
      </c>
      <c r="C430" t="s">
        <v>732</v>
      </c>
      <c r="D430">
        <v>297</v>
      </c>
      <c r="E430">
        <v>0.25540000000000002</v>
      </c>
      <c r="F430">
        <f>IFERROR(VLOOKUP($D430,POPSCOMP!$D$2:$H$91,5,FALSE),0)</f>
        <v>0</v>
      </c>
      <c r="G430" t="str" cm="1">
        <f t="array" ref="G430">_xlfn.IFS($F430&gt;=15,"Interface",$E430&lt;=0.15,"Core",$E430&gt;0.15,"Surface")</f>
        <v>Surface</v>
      </c>
    </row>
    <row r="431" spans="1:7" x14ac:dyDescent="0.2">
      <c r="A431">
        <v>430</v>
      </c>
      <c r="B431" t="s">
        <v>701</v>
      </c>
      <c r="C431" t="s">
        <v>732</v>
      </c>
      <c r="D431">
        <v>298</v>
      </c>
      <c r="E431">
        <v>7.9200000000000007E-2</v>
      </c>
      <c r="F431">
        <f>IFERROR(VLOOKUP($D431,POPSCOMP!$D$2:$H$91,5,FALSE),0)</f>
        <v>0</v>
      </c>
      <c r="G431" t="str" cm="1">
        <f t="array" ref="G431">_xlfn.IFS($F431&gt;=15,"Interface",$E431&lt;=0.15,"Core",$E431&gt;0.15,"Surface")</f>
        <v>Core</v>
      </c>
    </row>
    <row r="432" spans="1:7" x14ac:dyDescent="0.2">
      <c r="A432">
        <v>431</v>
      </c>
      <c r="B432" t="s">
        <v>692</v>
      </c>
      <c r="C432" t="s">
        <v>732</v>
      </c>
      <c r="D432">
        <v>299</v>
      </c>
      <c r="E432">
        <v>0.34379999999999999</v>
      </c>
      <c r="F432">
        <f>IFERROR(VLOOKUP($D432,POPSCOMP!$D$2:$H$91,5,FALSE),0)</f>
        <v>0</v>
      </c>
      <c r="G432" t="str" cm="1">
        <f t="array" ref="G432">_xlfn.IFS($F432&gt;=15,"Interface",$E432&lt;=0.15,"Core",$E432&gt;0.15,"Surface")</f>
        <v>Surface</v>
      </c>
    </row>
    <row r="433" spans="1:7" x14ac:dyDescent="0.2">
      <c r="A433">
        <v>432</v>
      </c>
      <c r="B433" t="s">
        <v>703</v>
      </c>
      <c r="C433" t="s">
        <v>732</v>
      </c>
      <c r="D433">
        <v>300</v>
      </c>
      <c r="E433">
        <v>8.6900000000000005E-2</v>
      </c>
      <c r="F433">
        <f>IFERROR(VLOOKUP($D433,POPSCOMP!$D$2:$H$91,5,FALSE),0)</f>
        <v>0</v>
      </c>
      <c r="G433" t="str" cm="1">
        <f t="array" ref="G433">_xlfn.IFS($F433&gt;=15,"Interface",$E433&lt;=0.15,"Core",$E433&gt;0.15,"Surface")</f>
        <v>Core</v>
      </c>
    </row>
    <row r="434" spans="1:7" x14ac:dyDescent="0.2">
      <c r="A434">
        <v>433</v>
      </c>
      <c r="B434" t="s">
        <v>760</v>
      </c>
      <c r="C434" t="s">
        <v>732</v>
      </c>
      <c r="D434">
        <v>301</v>
      </c>
      <c r="E434">
        <v>0.38269999999999998</v>
      </c>
      <c r="F434">
        <f>IFERROR(VLOOKUP($D434,POPSCOMP!$D$2:$H$91,5,FALSE),0)</f>
        <v>0</v>
      </c>
      <c r="G434" t="str" cm="1">
        <f t="array" ref="G434">_xlfn.IFS($F434&gt;=15,"Interface",$E434&lt;=0.15,"Core",$E434&gt;0.15,"Surface")</f>
        <v>Surface</v>
      </c>
    </row>
    <row r="435" spans="1:7" x14ac:dyDescent="0.2">
      <c r="A435">
        <v>434</v>
      </c>
      <c r="B435" t="s">
        <v>678</v>
      </c>
      <c r="C435" t="s">
        <v>732</v>
      </c>
      <c r="D435">
        <v>302</v>
      </c>
      <c r="E435">
        <v>0.21440000000000001</v>
      </c>
      <c r="F435">
        <f>IFERROR(VLOOKUP($D435,POPSCOMP!$D$2:$H$91,5,FALSE),0)</f>
        <v>0</v>
      </c>
      <c r="G435" t="str" cm="1">
        <f t="array" ref="G435">_xlfn.IFS($F435&gt;=15,"Interface",$E435&lt;=0.15,"Core",$E435&gt;0.15,"Surface")</f>
        <v>Surface</v>
      </c>
    </row>
    <row r="436" spans="1:7" x14ac:dyDescent="0.2">
      <c r="A436">
        <v>435</v>
      </c>
      <c r="B436" t="s">
        <v>676</v>
      </c>
      <c r="C436" t="s">
        <v>732</v>
      </c>
      <c r="D436">
        <v>303</v>
      </c>
      <c r="E436">
        <v>0.69530000000000003</v>
      </c>
      <c r="F436">
        <f>IFERROR(VLOOKUP($D436,POPSCOMP!$D$2:$H$91,5,FALSE),0)</f>
        <v>0</v>
      </c>
      <c r="G436" t="str" cm="1">
        <f t="array" ref="G436">_xlfn.IFS($F436&gt;=15,"Interface",$E436&lt;=0.15,"Core",$E436&gt;0.15,"Surface")</f>
        <v>Surface</v>
      </c>
    </row>
    <row r="437" spans="1:7" x14ac:dyDescent="0.2">
      <c r="A437">
        <v>436</v>
      </c>
      <c r="B437" t="s">
        <v>717</v>
      </c>
      <c r="C437" t="s">
        <v>732</v>
      </c>
      <c r="D437">
        <v>304</v>
      </c>
      <c r="E437">
        <v>0.38040000000000002</v>
      </c>
      <c r="F437">
        <f>IFERROR(VLOOKUP($D437,POPSCOMP!$D$2:$H$91,5,FALSE),0)</f>
        <v>0</v>
      </c>
      <c r="G437" t="str" cm="1">
        <f t="array" ref="G437">_xlfn.IFS($F437&gt;=15,"Interface",$E437&lt;=0.15,"Core",$E437&gt;0.15,"Surface")</f>
        <v>Surface</v>
      </c>
    </row>
    <row r="438" spans="1:7" x14ac:dyDescent="0.2">
      <c r="A438">
        <v>437</v>
      </c>
      <c r="B438" t="s">
        <v>701</v>
      </c>
      <c r="C438" t="s">
        <v>732</v>
      </c>
      <c r="D438">
        <v>305</v>
      </c>
      <c r="E438">
        <v>7.2900000000000006E-2</v>
      </c>
      <c r="F438">
        <f>IFERROR(VLOOKUP($D438,POPSCOMP!$D$2:$H$91,5,FALSE),0)</f>
        <v>0</v>
      </c>
      <c r="G438" t="str" cm="1">
        <f t="array" ref="G438">_xlfn.IFS($F438&gt;=15,"Interface",$E438&lt;=0.15,"Core",$E438&gt;0.15,"Surface")</f>
        <v>Core</v>
      </c>
    </row>
    <row r="439" spans="1:7" x14ac:dyDescent="0.2">
      <c r="A439">
        <v>438</v>
      </c>
      <c r="B439" t="s">
        <v>682</v>
      </c>
      <c r="C439" t="s">
        <v>732</v>
      </c>
      <c r="D439">
        <v>306</v>
      </c>
      <c r="E439">
        <v>0.40350000000000003</v>
      </c>
      <c r="F439">
        <f>IFERROR(VLOOKUP($D439,POPSCOMP!$D$2:$H$91,5,FALSE),0)</f>
        <v>0</v>
      </c>
      <c r="G439" t="str" cm="1">
        <f t="array" ref="G439">_xlfn.IFS($F439&gt;=15,"Interface",$E439&lt;=0.15,"Core",$E439&gt;0.15,"Surface")</f>
        <v>Surface</v>
      </c>
    </row>
    <row r="440" spans="1:7" x14ac:dyDescent="0.2">
      <c r="A440">
        <v>439</v>
      </c>
      <c r="B440" t="s">
        <v>735</v>
      </c>
      <c r="C440" t="s">
        <v>732</v>
      </c>
      <c r="D440">
        <v>307</v>
      </c>
      <c r="E440">
        <v>0.4708</v>
      </c>
      <c r="F440">
        <f>IFERROR(VLOOKUP($D440,POPSCOMP!$D$2:$H$91,5,FALSE),0)</f>
        <v>0</v>
      </c>
      <c r="G440" t="str" cm="1">
        <f t="array" ref="G440">_xlfn.IFS($F440&gt;=15,"Interface",$E440&lt;=0.15,"Core",$E440&gt;0.15,"Surface")</f>
        <v>Surface</v>
      </c>
    </row>
    <row r="441" spans="1:7" x14ac:dyDescent="0.2">
      <c r="A441">
        <v>440</v>
      </c>
      <c r="B441" t="s">
        <v>717</v>
      </c>
      <c r="C441" t="s">
        <v>732</v>
      </c>
      <c r="D441">
        <v>308</v>
      </c>
      <c r="E441">
        <v>0.82189999999999996</v>
      </c>
      <c r="F441">
        <f>IFERROR(VLOOKUP($D441,POPSCOMP!$D$2:$H$91,5,FALSE),0)</f>
        <v>0</v>
      </c>
      <c r="G441" t="str" cm="1">
        <f t="array" ref="G441">_xlfn.IFS($F441&gt;=15,"Interface",$E441&lt;=0.15,"Core",$E441&gt;0.15,"Surface")</f>
        <v>Surface</v>
      </c>
    </row>
    <row r="442" spans="1:7" x14ac:dyDescent="0.2">
      <c r="A442">
        <v>441</v>
      </c>
      <c r="B442" t="s">
        <v>714</v>
      </c>
      <c r="C442" t="s">
        <v>732</v>
      </c>
      <c r="D442">
        <v>309</v>
      </c>
      <c r="E442">
        <v>0.1305</v>
      </c>
      <c r="F442">
        <f>IFERROR(VLOOKUP($D442,POPSCOMP!$D$2:$H$91,5,FALSE),0)</f>
        <v>0</v>
      </c>
      <c r="G442" t="str" cm="1">
        <f t="array" ref="G442">_xlfn.IFS($F442&gt;=15,"Interface",$E442&lt;=0.15,"Core",$E442&gt;0.15,"Surface")</f>
        <v>Core</v>
      </c>
    </row>
    <row r="443" spans="1:7" x14ac:dyDescent="0.2">
      <c r="A443">
        <v>442</v>
      </c>
      <c r="B443" t="s">
        <v>687</v>
      </c>
      <c r="C443" t="s">
        <v>732</v>
      </c>
      <c r="D443">
        <v>310</v>
      </c>
      <c r="E443">
        <v>0.3458</v>
      </c>
      <c r="F443">
        <f>IFERROR(VLOOKUP($D443,POPSCOMP!$D$2:$H$91,5,FALSE),0)</f>
        <v>0</v>
      </c>
      <c r="G443" t="str" cm="1">
        <f t="array" ref="G443">_xlfn.IFS($F443&gt;=15,"Interface",$E443&lt;=0.15,"Core",$E443&gt;0.15,"Surface")</f>
        <v>Surface</v>
      </c>
    </row>
    <row r="444" spans="1:7" x14ac:dyDescent="0.2">
      <c r="A444">
        <v>443</v>
      </c>
      <c r="B444" t="s">
        <v>671</v>
      </c>
      <c r="C444" t="s">
        <v>732</v>
      </c>
      <c r="D444">
        <v>311</v>
      </c>
      <c r="E444">
        <v>0.47139999999999999</v>
      </c>
      <c r="F444">
        <f>IFERROR(VLOOKUP($D444,POPSCOMP!$D$2:$H$91,5,FALSE),0)</f>
        <v>0</v>
      </c>
      <c r="G444" t="str" cm="1">
        <f t="array" ref="G444">_xlfn.IFS($F444&gt;=15,"Interface",$E444&lt;=0.15,"Core",$E444&gt;0.15,"Surface")</f>
        <v>Surface</v>
      </c>
    </row>
    <row r="445" spans="1:7" x14ac:dyDescent="0.2">
      <c r="A445">
        <v>444</v>
      </c>
      <c r="B445" t="s">
        <v>676</v>
      </c>
      <c r="C445" t="s">
        <v>732</v>
      </c>
      <c r="D445">
        <v>312</v>
      </c>
      <c r="E445">
        <v>0.48680000000000001</v>
      </c>
      <c r="F445">
        <f>IFERROR(VLOOKUP($D445,POPSCOMP!$D$2:$H$91,5,FALSE),0)</f>
        <v>0</v>
      </c>
      <c r="G445" t="str" cm="1">
        <f t="array" ref="G445">_xlfn.IFS($F445&gt;=15,"Interface",$E445&lt;=0.15,"Core",$E445&gt;0.15,"Surface")</f>
        <v>Surface</v>
      </c>
    </row>
    <row r="446" spans="1:7" x14ac:dyDescent="0.2">
      <c r="A446">
        <v>445</v>
      </c>
      <c r="B446" t="s">
        <v>707</v>
      </c>
      <c r="C446" t="s">
        <v>732</v>
      </c>
      <c r="D446">
        <v>313</v>
      </c>
      <c r="E446">
        <v>0.31069999999999998</v>
      </c>
      <c r="F446">
        <f>IFERROR(VLOOKUP($D446,POPSCOMP!$D$2:$H$91,5,FALSE),0)</f>
        <v>0</v>
      </c>
      <c r="G446" t="str" cm="1">
        <f t="array" ref="G446">_xlfn.IFS($F446&gt;=15,"Interface",$E446&lt;=0.15,"Core",$E446&gt;0.15,"Surface")</f>
        <v>Surface</v>
      </c>
    </row>
    <row r="447" spans="1:7" x14ac:dyDescent="0.2">
      <c r="A447">
        <v>446</v>
      </c>
      <c r="B447" t="s">
        <v>678</v>
      </c>
      <c r="C447" t="s">
        <v>732</v>
      </c>
      <c r="D447">
        <v>314</v>
      </c>
      <c r="E447">
        <v>0.2152</v>
      </c>
      <c r="F447">
        <f>IFERROR(VLOOKUP($D447,POPSCOMP!$D$2:$H$91,5,FALSE),0)</f>
        <v>0</v>
      </c>
      <c r="G447" t="str" cm="1">
        <f t="array" ref="G447">_xlfn.IFS($F447&gt;=15,"Interface",$E447&lt;=0.15,"Core",$E447&gt;0.15,"Surface")</f>
        <v>Surface</v>
      </c>
    </row>
    <row r="448" spans="1:7" x14ac:dyDescent="0.2">
      <c r="A448">
        <v>447</v>
      </c>
      <c r="B448" t="s">
        <v>735</v>
      </c>
      <c r="C448" t="s">
        <v>732</v>
      </c>
      <c r="D448">
        <v>315</v>
      </c>
      <c r="E448">
        <v>0.2109</v>
      </c>
      <c r="F448">
        <f>IFERROR(VLOOKUP($D448,POPSCOMP!$D$2:$H$91,5,FALSE),0)</f>
        <v>0</v>
      </c>
      <c r="G448" t="str" cm="1">
        <f t="array" ref="G448">_xlfn.IFS($F448&gt;=15,"Interface",$E448&lt;=0.15,"Core",$E448&gt;0.15,"Surface")</f>
        <v>Surface</v>
      </c>
    </row>
    <row r="449" spans="1:7" x14ac:dyDescent="0.2">
      <c r="A449">
        <v>448</v>
      </c>
      <c r="B449" t="s">
        <v>730</v>
      </c>
      <c r="C449" t="s">
        <v>732</v>
      </c>
      <c r="D449">
        <v>316</v>
      </c>
      <c r="E449">
        <v>6.1899999999999997E-2</v>
      </c>
      <c r="F449">
        <f>IFERROR(VLOOKUP($D449,POPSCOMP!$D$2:$H$91,5,FALSE),0)</f>
        <v>0</v>
      </c>
      <c r="G449" t="str" cm="1">
        <f t="array" ref="G449">_xlfn.IFS($F449&gt;=15,"Interface",$E449&lt;=0.15,"Core",$E449&gt;0.15,"Surface")</f>
        <v>Core</v>
      </c>
    </row>
    <row r="450" spans="1:7" x14ac:dyDescent="0.2">
      <c r="A450">
        <v>449</v>
      </c>
      <c r="B450" t="s">
        <v>690</v>
      </c>
      <c r="C450" t="s">
        <v>732</v>
      </c>
      <c r="D450">
        <v>317</v>
      </c>
      <c r="E450">
        <v>0.25219999999999998</v>
      </c>
      <c r="F450">
        <f>IFERROR(VLOOKUP($D450,POPSCOMP!$D$2:$H$91,5,FALSE),0)</f>
        <v>0</v>
      </c>
      <c r="G450" t="str" cm="1">
        <f t="array" ref="G450">_xlfn.IFS($F450&gt;=15,"Interface",$E450&lt;=0.15,"Core",$E450&gt;0.15,"Surface")</f>
        <v>Surface</v>
      </c>
    </row>
    <row r="451" spans="1:7" x14ac:dyDescent="0.2">
      <c r="A451">
        <v>450</v>
      </c>
      <c r="B451" t="s">
        <v>674</v>
      </c>
      <c r="C451" t="s">
        <v>732</v>
      </c>
      <c r="D451">
        <v>318</v>
      </c>
      <c r="E451">
        <v>0.14349999999999999</v>
      </c>
      <c r="F451">
        <f>IFERROR(VLOOKUP($D451,POPSCOMP!$D$2:$H$91,5,FALSE),0)</f>
        <v>0</v>
      </c>
      <c r="G451" t="str" cm="1">
        <f t="array" ref="G451">_xlfn.IFS($F451&gt;=15,"Interface",$E451&lt;=0.15,"Core",$E451&gt;0.15,"Surface")</f>
        <v>Core</v>
      </c>
    </row>
    <row r="452" spans="1:7" x14ac:dyDescent="0.2">
      <c r="A452">
        <v>451</v>
      </c>
      <c r="B452" t="s">
        <v>671</v>
      </c>
      <c r="C452" t="s">
        <v>732</v>
      </c>
      <c r="D452">
        <v>319</v>
      </c>
      <c r="E452">
        <v>0.26719999999999999</v>
      </c>
      <c r="F452">
        <f>IFERROR(VLOOKUP($D452,POPSCOMP!$D$2:$H$91,5,FALSE),0)</f>
        <v>0</v>
      </c>
      <c r="G452" t="str" cm="1">
        <f t="array" ref="G452">_xlfn.IFS($F452&gt;=15,"Interface",$E452&lt;=0.15,"Core",$E452&gt;0.15,"Surface")</f>
        <v>Surface</v>
      </c>
    </row>
    <row r="453" spans="1:7" x14ac:dyDescent="0.2">
      <c r="A453">
        <v>452</v>
      </c>
      <c r="B453" t="s">
        <v>701</v>
      </c>
      <c r="C453" t="s">
        <v>732</v>
      </c>
      <c r="D453">
        <v>320</v>
      </c>
      <c r="E453">
        <v>0.70899999999999996</v>
      </c>
      <c r="F453">
        <f>IFERROR(VLOOKUP($D453,POPSCOMP!$D$2:$H$91,5,FALSE),0)</f>
        <v>0</v>
      </c>
      <c r="G453" t="str" cm="1">
        <f t="array" ref="G453">_xlfn.IFS($F453&gt;=15,"Interface",$E453&lt;=0.15,"Core",$E453&gt;0.15,"Surface")</f>
        <v>Surface</v>
      </c>
    </row>
    <row r="454" spans="1:7" x14ac:dyDescent="0.2">
      <c r="A454">
        <v>453</v>
      </c>
      <c r="B454" t="s">
        <v>745</v>
      </c>
      <c r="C454" t="s">
        <v>732</v>
      </c>
      <c r="D454">
        <v>321</v>
      </c>
      <c r="E454">
        <v>0.20830000000000001</v>
      </c>
      <c r="F454">
        <f>IFERROR(VLOOKUP($D454,POPSCOMP!$D$2:$H$91,5,FALSE),0)</f>
        <v>0</v>
      </c>
      <c r="G454" t="str" cm="1">
        <f t="array" ref="G454">_xlfn.IFS($F454&gt;=15,"Interface",$E454&lt;=0.15,"Core",$E454&gt;0.15,"Surface")</f>
        <v>Surface</v>
      </c>
    </row>
    <row r="455" spans="1:7" x14ac:dyDescent="0.2">
      <c r="A455">
        <v>454</v>
      </c>
      <c r="B455" t="s">
        <v>760</v>
      </c>
      <c r="C455" t="s">
        <v>732</v>
      </c>
      <c r="D455">
        <v>322</v>
      </c>
      <c r="E455">
        <v>0.38229999999999997</v>
      </c>
      <c r="F455">
        <f>IFERROR(VLOOKUP($D455,POPSCOMP!$D$2:$H$91,5,FALSE),0)</f>
        <v>0</v>
      </c>
      <c r="G455" t="str" cm="1">
        <f t="array" ref="G455">_xlfn.IFS($F455&gt;=15,"Interface",$E455&lt;=0.15,"Core",$E455&gt;0.15,"Surface")</f>
        <v>Surface</v>
      </c>
    </row>
    <row r="456" spans="1:7" x14ac:dyDescent="0.2">
      <c r="A456">
        <v>455</v>
      </c>
      <c r="B456" t="s">
        <v>674</v>
      </c>
      <c r="C456" t="s">
        <v>732</v>
      </c>
      <c r="D456">
        <v>323</v>
      </c>
      <c r="E456">
        <v>0.1201</v>
      </c>
      <c r="F456">
        <f>IFERROR(VLOOKUP($D456,POPSCOMP!$D$2:$H$91,5,FALSE),0)</f>
        <v>0</v>
      </c>
      <c r="G456" t="str" cm="1">
        <f t="array" ref="G456">_xlfn.IFS($F456&gt;=15,"Interface",$E456&lt;=0.15,"Core",$E456&gt;0.15,"Surface")</f>
        <v>Core</v>
      </c>
    </row>
    <row r="457" spans="1:7" x14ac:dyDescent="0.2">
      <c r="A457">
        <v>456</v>
      </c>
      <c r="B457" t="s">
        <v>687</v>
      </c>
      <c r="C457" t="s">
        <v>732</v>
      </c>
      <c r="D457">
        <v>324</v>
      </c>
      <c r="E457">
        <v>0.23930000000000001</v>
      </c>
      <c r="F457">
        <f>IFERROR(VLOOKUP($D457,POPSCOMP!$D$2:$H$91,5,FALSE),0)</f>
        <v>0</v>
      </c>
      <c r="G457" t="str" cm="1">
        <f t="array" ref="G457">_xlfn.IFS($F457&gt;=15,"Interface",$E457&lt;=0.15,"Core",$E457&gt;0.15,"Surface")</f>
        <v>Surface</v>
      </c>
    </row>
    <row r="458" spans="1:7" x14ac:dyDescent="0.2">
      <c r="A458">
        <v>457</v>
      </c>
      <c r="B458" t="s">
        <v>703</v>
      </c>
      <c r="C458" t="s">
        <v>732</v>
      </c>
      <c r="D458">
        <v>325</v>
      </c>
      <c r="E458">
        <v>0.11890000000000001</v>
      </c>
      <c r="F458">
        <f>IFERROR(VLOOKUP($D458,POPSCOMP!$D$2:$H$91,5,FALSE),0)</f>
        <v>0</v>
      </c>
      <c r="G458" t="str" cm="1">
        <f t="array" ref="G458">_xlfn.IFS($F458&gt;=15,"Interface",$E458&lt;=0.15,"Core",$E458&gt;0.15,"Surface")</f>
        <v>Core</v>
      </c>
    </row>
    <row r="459" spans="1:7" x14ac:dyDescent="0.2">
      <c r="A459">
        <v>458</v>
      </c>
      <c r="B459" t="s">
        <v>703</v>
      </c>
      <c r="C459" t="s">
        <v>732</v>
      </c>
      <c r="D459">
        <v>326</v>
      </c>
      <c r="E459">
        <v>0.28649999999999998</v>
      </c>
      <c r="F459">
        <f>IFERROR(VLOOKUP($D459,POPSCOMP!$D$2:$H$91,5,FALSE),0)</f>
        <v>0</v>
      </c>
      <c r="G459" t="str" cm="1">
        <f t="array" ref="G459">_xlfn.IFS($F459&gt;=15,"Interface",$E459&lt;=0.15,"Core",$E459&gt;0.15,"Surface")</f>
        <v>Surface</v>
      </c>
    </row>
    <row r="460" spans="1:7" x14ac:dyDescent="0.2">
      <c r="A460">
        <v>459</v>
      </c>
      <c r="B460" t="s">
        <v>676</v>
      </c>
      <c r="C460" t="s">
        <v>732</v>
      </c>
      <c r="D460">
        <v>327</v>
      </c>
      <c r="E460">
        <v>0.1628</v>
      </c>
      <c r="F460">
        <f>IFERROR(VLOOKUP($D460,POPSCOMP!$D$2:$H$91,5,FALSE),0)</f>
        <v>0</v>
      </c>
      <c r="G460" t="str" cm="1">
        <f t="array" ref="G460">_xlfn.IFS($F460&gt;=15,"Interface",$E460&lt;=0.15,"Core",$E460&gt;0.15,"Surface")</f>
        <v>Surface</v>
      </c>
    </row>
    <row r="461" spans="1:7" x14ac:dyDescent="0.2">
      <c r="A461">
        <v>460</v>
      </c>
      <c r="B461" t="s">
        <v>720</v>
      </c>
      <c r="C461" t="s">
        <v>732</v>
      </c>
      <c r="D461">
        <v>328</v>
      </c>
      <c r="E461">
        <v>0.30320000000000003</v>
      </c>
      <c r="F461">
        <f>IFERROR(VLOOKUP($D461,POPSCOMP!$D$2:$H$91,5,FALSE),0)</f>
        <v>0</v>
      </c>
      <c r="G461" t="str" cm="1">
        <f t="array" ref="G461">_xlfn.IFS($F461&gt;=15,"Interface",$E461&lt;=0.15,"Core",$E461&gt;0.15,"Surface")</f>
        <v>Surface</v>
      </c>
    </row>
    <row r="462" spans="1:7" x14ac:dyDescent="0.2">
      <c r="A462">
        <v>461</v>
      </c>
      <c r="B462" t="s">
        <v>676</v>
      </c>
      <c r="C462" t="s">
        <v>732</v>
      </c>
      <c r="D462">
        <v>329</v>
      </c>
      <c r="E462">
        <v>0.46529999999999999</v>
      </c>
      <c r="F462">
        <f>IFERROR(VLOOKUP($D462,POPSCOMP!$D$2:$H$91,5,FALSE),0)</f>
        <v>0</v>
      </c>
      <c r="G462" t="str" cm="1">
        <f t="array" ref="G462">_xlfn.IFS($F462&gt;=15,"Interface",$E462&lt;=0.15,"Core",$E462&gt;0.15,"Surface")</f>
        <v>Surface</v>
      </c>
    </row>
    <row r="463" spans="1:7" x14ac:dyDescent="0.2">
      <c r="A463">
        <v>462</v>
      </c>
      <c r="B463" t="s">
        <v>707</v>
      </c>
      <c r="C463" t="s">
        <v>732</v>
      </c>
      <c r="D463">
        <v>330</v>
      </c>
      <c r="E463">
        <v>0.32879999999999998</v>
      </c>
      <c r="F463">
        <f>IFERROR(VLOOKUP($D463,POPSCOMP!$D$2:$H$91,5,FALSE),0)</f>
        <v>0</v>
      </c>
      <c r="G463" t="str" cm="1">
        <f t="array" ref="G463">_xlfn.IFS($F463&gt;=15,"Interface",$E463&lt;=0.15,"Core",$E463&gt;0.15,"Surface")</f>
        <v>Surface</v>
      </c>
    </row>
    <row r="464" spans="1:7" x14ac:dyDescent="0.2">
      <c r="A464">
        <v>463</v>
      </c>
      <c r="B464" t="s">
        <v>674</v>
      </c>
      <c r="C464" t="s">
        <v>732</v>
      </c>
      <c r="D464">
        <v>331</v>
      </c>
      <c r="E464">
        <v>1.3606</v>
      </c>
      <c r="F464">
        <f>IFERROR(VLOOKUP($D464,POPSCOMP!$D$2:$H$91,5,FALSE),0)</f>
        <v>0</v>
      </c>
      <c r="G464" t="str" cm="1">
        <f t="array" ref="G464">_xlfn.IFS($F464&gt;=15,"Interface",$E464&lt;=0.15,"Core",$E464&gt;0.15,"Surface")</f>
        <v>Surface</v>
      </c>
    </row>
  </sheetData>
  <conditionalFormatting sqref="E2:E464">
    <cfRule type="cellIs" dxfId="2" priority="3" operator="lessThanOrEqual">
      <formula>0.15</formula>
    </cfRule>
    <cfRule type="cellIs" dxfId="3" priority="2" operator="greaterThan">
      <formula>0.15</formula>
    </cfRule>
  </conditionalFormatting>
  <conditionalFormatting sqref="F2:F464">
    <cfRule type="cellIs" dxfId="1" priority="1" operator="greaterThanOrEqual">
      <formula>15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AB0F-CD90-C145-8539-69A753F2F8D7}">
  <dimension ref="A1:AY108"/>
  <sheetViews>
    <sheetView workbookViewId="0">
      <selection activeCell="A108" sqref="A1:Q108"/>
    </sheetView>
  </sheetViews>
  <sheetFormatPr baseColWidth="10" defaultRowHeight="16" x14ac:dyDescent="0.2"/>
  <cols>
    <col min="1" max="1" width="12" bestFit="1" customWidth="1"/>
    <col min="2" max="2" width="10.1640625" bestFit="1" customWidth="1"/>
    <col min="3" max="3" width="12.6640625" bestFit="1" customWidth="1"/>
    <col min="4" max="4" width="9.5" bestFit="1" customWidth="1"/>
    <col min="5" max="5" width="8.83203125" bestFit="1" customWidth="1"/>
    <col min="6" max="6" width="31.33203125" bestFit="1" customWidth="1"/>
    <col min="7" max="7" width="14.33203125" bestFit="1" customWidth="1"/>
    <col min="8" max="8" width="15.5" bestFit="1" customWidth="1"/>
    <col min="9" max="9" width="17.1640625" bestFit="1" customWidth="1"/>
    <col min="10" max="10" width="18.33203125" bestFit="1" customWidth="1"/>
    <col min="11" max="11" width="20.6640625" bestFit="1" customWidth="1"/>
    <col min="12" max="12" width="15.5" bestFit="1" customWidth="1"/>
    <col min="13" max="13" width="37" bestFit="1" customWidth="1"/>
    <col min="14" max="14" width="11.1640625" bestFit="1" customWidth="1"/>
    <col min="15" max="15" width="11" bestFit="1" customWidth="1"/>
    <col min="16" max="16" width="13" bestFit="1" customWidth="1"/>
    <col min="17" max="17" width="14.6640625" bestFit="1" customWidth="1"/>
    <col min="18" max="18" width="16.6640625" bestFit="1" customWidth="1"/>
    <col min="19" max="19" width="16" bestFit="1" customWidth="1"/>
    <col min="20" max="20" width="33.1640625" bestFit="1" customWidth="1"/>
    <col min="21" max="21" width="35.1640625" bestFit="1" customWidth="1"/>
    <col min="22" max="22" width="38.83203125" bestFit="1" customWidth="1"/>
    <col min="23" max="23" width="38.33203125" bestFit="1" customWidth="1"/>
    <col min="24" max="24" width="33.5" bestFit="1" customWidth="1"/>
    <col min="25" max="25" width="35.5" bestFit="1" customWidth="1"/>
    <col min="26" max="26" width="39.1640625" bestFit="1" customWidth="1"/>
    <col min="27" max="27" width="38.6640625" bestFit="1" customWidth="1"/>
    <col min="28" max="28" width="26" bestFit="1" customWidth="1"/>
    <col min="29" max="29" width="28.1640625" bestFit="1" customWidth="1"/>
    <col min="30" max="30" width="31.83203125" bestFit="1" customWidth="1"/>
    <col min="31" max="31" width="31.1640625" bestFit="1" customWidth="1"/>
    <col min="32" max="32" width="20.1640625" bestFit="1" customWidth="1"/>
    <col min="33" max="33" width="22.33203125" bestFit="1" customWidth="1"/>
    <col min="34" max="34" width="25.83203125" bestFit="1" customWidth="1"/>
    <col min="35" max="35" width="25.33203125" bestFit="1" customWidth="1"/>
    <col min="36" max="36" width="27.33203125" bestFit="1" customWidth="1"/>
    <col min="37" max="37" width="29.33203125" bestFit="1" customWidth="1"/>
    <col min="38" max="38" width="33" bestFit="1" customWidth="1"/>
    <col min="39" max="39" width="32.5" bestFit="1" customWidth="1"/>
    <col min="40" max="40" width="31" bestFit="1" customWidth="1"/>
    <col min="41" max="41" width="33.1640625" bestFit="1" customWidth="1"/>
    <col min="42" max="42" width="36.6640625" bestFit="1" customWidth="1"/>
    <col min="43" max="43" width="36.1640625" bestFit="1" customWidth="1"/>
    <col min="44" max="44" width="16.33203125" bestFit="1" customWidth="1"/>
    <col min="45" max="45" width="18.33203125" bestFit="1" customWidth="1"/>
    <col min="46" max="46" width="22" bestFit="1" customWidth="1"/>
    <col min="47" max="48" width="21.5" bestFit="1" customWidth="1"/>
    <col min="49" max="49" width="23.5" bestFit="1" customWidth="1"/>
    <col min="50" max="50" width="27.1640625" bestFit="1" customWidth="1"/>
    <col min="51" max="51" width="26.6640625" bestFit="1" customWidth="1"/>
  </cols>
  <sheetData>
    <row r="1" spans="1:5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</row>
    <row r="2" spans="1:51" x14ac:dyDescent="0.2">
      <c r="A2">
        <v>2</v>
      </c>
      <c r="B2">
        <v>113817019</v>
      </c>
      <c r="C2" t="s">
        <v>105</v>
      </c>
      <c r="D2" t="s">
        <v>102</v>
      </c>
      <c r="E2" t="s">
        <v>101</v>
      </c>
      <c r="F2" t="s">
        <v>103</v>
      </c>
      <c r="G2" t="s">
        <v>104</v>
      </c>
      <c r="H2" t="s">
        <v>7</v>
      </c>
      <c r="I2" t="s">
        <v>106</v>
      </c>
      <c r="J2" t="s">
        <v>106</v>
      </c>
      <c r="K2" t="s">
        <v>107</v>
      </c>
      <c r="L2" t="s">
        <v>108</v>
      </c>
      <c r="O2">
        <v>1</v>
      </c>
      <c r="P2">
        <v>251466</v>
      </c>
      <c r="Q2">
        <v>3.9766807441165001E-6</v>
      </c>
      <c r="R2">
        <v>0</v>
      </c>
      <c r="S2">
        <v>0</v>
      </c>
      <c r="T2">
        <v>0</v>
      </c>
      <c r="U2">
        <v>16256</v>
      </c>
      <c r="V2">
        <v>0</v>
      </c>
      <c r="W2">
        <v>0</v>
      </c>
      <c r="X2">
        <v>0</v>
      </c>
      <c r="Y2">
        <v>34588</v>
      </c>
      <c r="Z2">
        <v>0</v>
      </c>
      <c r="AA2">
        <v>0</v>
      </c>
      <c r="AB2">
        <v>0</v>
      </c>
      <c r="AC2">
        <v>10080</v>
      </c>
      <c r="AD2">
        <v>0</v>
      </c>
      <c r="AE2">
        <v>0</v>
      </c>
      <c r="AF2">
        <v>1</v>
      </c>
      <c r="AG2">
        <v>18394</v>
      </c>
      <c r="AH2">
        <v>0</v>
      </c>
      <c r="AI2">
        <v>0</v>
      </c>
      <c r="AJ2">
        <v>0</v>
      </c>
      <c r="AK2">
        <v>21646</v>
      </c>
      <c r="AL2">
        <v>0</v>
      </c>
      <c r="AM2">
        <v>0</v>
      </c>
      <c r="AN2">
        <v>0</v>
      </c>
      <c r="AO2">
        <v>113746</v>
      </c>
      <c r="AP2">
        <v>0</v>
      </c>
      <c r="AQ2">
        <v>0</v>
      </c>
      <c r="AR2">
        <v>0</v>
      </c>
      <c r="AS2">
        <v>6140</v>
      </c>
      <c r="AT2">
        <v>0</v>
      </c>
      <c r="AU2">
        <v>0</v>
      </c>
      <c r="AV2">
        <v>0</v>
      </c>
      <c r="AW2">
        <v>30616</v>
      </c>
      <c r="AX2">
        <v>0</v>
      </c>
      <c r="AY2">
        <v>0</v>
      </c>
    </row>
    <row r="3" spans="1:51" x14ac:dyDescent="0.2">
      <c r="A3">
        <v>2</v>
      </c>
      <c r="B3">
        <v>113817023</v>
      </c>
      <c r="C3" t="s">
        <v>109</v>
      </c>
      <c r="D3" t="s">
        <v>101</v>
      </c>
      <c r="E3" t="s">
        <v>110</v>
      </c>
      <c r="F3" t="s">
        <v>103</v>
      </c>
      <c r="G3" t="s">
        <v>104</v>
      </c>
      <c r="H3" t="s">
        <v>7</v>
      </c>
      <c r="I3" t="s">
        <v>111</v>
      </c>
      <c r="J3" t="s">
        <v>111</v>
      </c>
      <c r="K3" t="s">
        <v>112</v>
      </c>
      <c r="L3" t="s">
        <v>108</v>
      </c>
      <c r="O3">
        <v>6</v>
      </c>
      <c r="P3">
        <v>251466</v>
      </c>
      <c r="Q3">
        <v>2.3860084464699E-5</v>
      </c>
      <c r="R3">
        <v>0</v>
      </c>
      <c r="S3">
        <v>0</v>
      </c>
      <c r="T3">
        <v>0</v>
      </c>
      <c r="U3">
        <v>16256</v>
      </c>
      <c r="V3">
        <v>0</v>
      </c>
      <c r="W3">
        <v>0</v>
      </c>
      <c r="X3">
        <v>6</v>
      </c>
      <c r="Y3">
        <v>34590</v>
      </c>
      <c r="Z3">
        <v>0</v>
      </c>
      <c r="AA3">
        <v>0</v>
      </c>
      <c r="AB3">
        <v>0</v>
      </c>
      <c r="AC3">
        <v>10080</v>
      </c>
      <c r="AD3">
        <v>0</v>
      </c>
      <c r="AE3">
        <v>0</v>
      </c>
      <c r="AF3">
        <v>0</v>
      </c>
      <c r="AG3">
        <v>18394</v>
      </c>
      <c r="AH3">
        <v>0</v>
      </c>
      <c r="AI3">
        <v>0</v>
      </c>
      <c r="AJ3">
        <v>0</v>
      </c>
      <c r="AK3">
        <v>21646</v>
      </c>
      <c r="AL3">
        <v>0</v>
      </c>
      <c r="AM3">
        <v>0</v>
      </c>
      <c r="AN3">
        <v>0</v>
      </c>
      <c r="AO3">
        <v>113744</v>
      </c>
      <c r="AP3">
        <v>0</v>
      </c>
      <c r="AQ3">
        <v>0</v>
      </c>
      <c r="AR3">
        <v>0</v>
      </c>
      <c r="AS3">
        <v>6140</v>
      </c>
      <c r="AT3">
        <v>0</v>
      </c>
      <c r="AU3">
        <v>0</v>
      </c>
      <c r="AV3">
        <v>0</v>
      </c>
      <c r="AW3">
        <v>30616</v>
      </c>
      <c r="AX3">
        <v>0</v>
      </c>
      <c r="AY3">
        <v>0</v>
      </c>
    </row>
    <row r="4" spans="1:51" x14ac:dyDescent="0.2">
      <c r="A4">
        <v>2</v>
      </c>
      <c r="B4">
        <v>113817031</v>
      </c>
      <c r="C4" t="s">
        <v>113</v>
      </c>
      <c r="D4" t="s">
        <v>102</v>
      </c>
      <c r="E4" t="s">
        <v>114</v>
      </c>
      <c r="F4" t="s">
        <v>103</v>
      </c>
      <c r="G4" t="s">
        <v>104</v>
      </c>
      <c r="H4" t="s">
        <v>7</v>
      </c>
      <c r="I4" t="s">
        <v>115</v>
      </c>
      <c r="J4" t="s">
        <v>115</v>
      </c>
      <c r="K4" t="s">
        <v>116</v>
      </c>
      <c r="L4" t="s">
        <v>108</v>
      </c>
      <c r="O4">
        <v>3</v>
      </c>
      <c r="P4">
        <v>251466</v>
      </c>
      <c r="Q4">
        <v>1.19300422323495E-5</v>
      </c>
      <c r="R4">
        <v>0</v>
      </c>
      <c r="S4">
        <v>0</v>
      </c>
      <c r="T4">
        <v>0</v>
      </c>
      <c r="U4">
        <v>16256</v>
      </c>
      <c r="V4">
        <v>0</v>
      </c>
      <c r="W4">
        <v>0</v>
      </c>
      <c r="X4">
        <v>1</v>
      </c>
      <c r="Y4">
        <v>34592</v>
      </c>
      <c r="Z4">
        <v>0</v>
      </c>
      <c r="AA4">
        <v>0</v>
      </c>
      <c r="AB4">
        <v>0</v>
      </c>
      <c r="AC4">
        <v>10080</v>
      </c>
      <c r="AD4">
        <v>0</v>
      </c>
      <c r="AE4">
        <v>0</v>
      </c>
      <c r="AF4">
        <v>2</v>
      </c>
      <c r="AG4">
        <v>18394</v>
      </c>
      <c r="AH4">
        <v>0</v>
      </c>
      <c r="AI4">
        <v>0</v>
      </c>
      <c r="AJ4">
        <v>0</v>
      </c>
      <c r="AK4">
        <v>21644</v>
      </c>
      <c r="AL4">
        <v>0</v>
      </c>
      <c r="AM4">
        <v>0</v>
      </c>
      <c r="AN4">
        <v>0</v>
      </c>
      <c r="AO4">
        <v>113746</v>
      </c>
      <c r="AP4">
        <v>0</v>
      </c>
      <c r="AQ4">
        <v>0</v>
      </c>
      <c r="AR4">
        <v>0</v>
      </c>
      <c r="AS4">
        <v>6138</v>
      </c>
      <c r="AT4">
        <v>0</v>
      </c>
      <c r="AU4">
        <v>0</v>
      </c>
      <c r="AV4">
        <v>0</v>
      </c>
      <c r="AW4">
        <v>30616</v>
      </c>
      <c r="AX4">
        <v>0</v>
      </c>
      <c r="AY4">
        <v>0</v>
      </c>
    </row>
    <row r="5" spans="1:51" x14ac:dyDescent="0.2">
      <c r="A5">
        <v>2</v>
      </c>
      <c r="B5">
        <v>113817032</v>
      </c>
      <c r="C5" t="s">
        <v>117</v>
      </c>
      <c r="D5" t="s">
        <v>110</v>
      </c>
      <c r="E5" t="s">
        <v>101</v>
      </c>
      <c r="F5" t="s">
        <v>103</v>
      </c>
      <c r="G5" t="s">
        <v>104</v>
      </c>
      <c r="H5" t="s">
        <v>7</v>
      </c>
      <c r="I5" t="s">
        <v>118</v>
      </c>
      <c r="J5" t="s">
        <v>118</v>
      </c>
      <c r="K5" t="s">
        <v>119</v>
      </c>
      <c r="L5" t="s">
        <v>108</v>
      </c>
      <c r="O5">
        <v>2</v>
      </c>
      <c r="P5">
        <v>251456</v>
      </c>
      <c r="Q5">
        <v>7.9536777806057506E-6</v>
      </c>
      <c r="R5">
        <v>0</v>
      </c>
      <c r="S5">
        <v>0</v>
      </c>
      <c r="T5">
        <v>0</v>
      </c>
      <c r="U5">
        <v>16256</v>
      </c>
      <c r="V5">
        <v>0</v>
      </c>
      <c r="W5">
        <v>0</v>
      </c>
      <c r="X5">
        <v>0</v>
      </c>
      <c r="Y5">
        <v>34592</v>
      </c>
      <c r="Z5">
        <v>0</v>
      </c>
      <c r="AA5">
        <v>0</v>
      </c>
      <c r="AB5">
        <v>0</v>
      </c>
      <c r="AC5">
        <v>10080</v>
      </c>
      <c r="AD5">
        <v>0</v>
      </c>
      <c r="AE5">
        <v>0</v>
      </c>
      <c r="AF5">
        <v>0</v>
      </c>
      <c r="AG5">
        <v>18394</v>
      </c>
      <c r="AH5">
        <v>0</v>
      </c>
      <c r="AI5">
        <v>0</v>
      </c>
      <c r="AJ5">
        <v>0</v>
      </c>
      <c r="AK5">
        <v>21642</v>
      </c>
      <c r="AL5">
        <v>0</v>
      </c>
      <c r="AM5">
        <v>0</v>
      </c>
      <c r="AN5">
        <v>2</v>
      </c>
      <c r="AO5">
        <v>113738</v>
      </c>
      <c r="AP5">
        <v>0</v>
      </c>
      <c r="AQ5">
        <v>0</v>
      </c>
      <c r="AR5">
        <v>0</v>
      </c>
      <c r="AS5">
        <v>6138</v>
      </c>
      <c r="AT5">
        <v>0</v>
      </c>
      <c r="AU5">
        <v>0</v>
      </c>
      <c r="AV5">
        <v>0</v>
      </c>
      <c r="AW5">
        <v>30616</v>
      </c>
      <c r="AX5">
        <v>0</v>
      </c>
      <c r="AY5">
        <v>0</v>
      </c>
    </row>
    <row r="6" spans="1:51" x14ac:dyDescent="0.2">
      <c r="A6">
        <v>2</v>
      </c>
      <c r="B6">
        <v>113817037</v>
      </c>
      <c r="C6" t="s">
        <v>120</v>
      </c>
      <c r="D6" t="s">
        <v>101</v>
      </c>
      <c r="E6" t="s">
        <v>110</v>
      </c>
      <c r="F6" t="s">
        <v>103</v>
      </c>
      <c r="G6" t="s">
        <v>104</v>
      </c>
      <c r="H6" t="s">
        <v>7</v>
      </c>
      <c r="I6" t="s">
        <v>121</v>
      </c>
      <c r="J6" t="s">
        <v>121</v>
      </c>
      <c r="K6" t="s">
        <v>122</v>
      </c>
      <c r="L6" t="s">
        <v>108</v>
      </c>
      <c r="O6">
        <v>1</v>
      </c>
      <c r="P6">
        <v>251464</v>
      </c>
      <c r="Q6">
        <v>3.97671237234753E-6</v>
      </c>
      <c r="R6">
        <v>0</v>
      </c>
      <c r="S6">
        <v>0</v>
      </c>
      <c r="T6">
        <v>0</v>
      </c>
      <c r="U6">
        <v>16256</v>
      </c>
      <c r="V6">
        <v>0</v>
      </c>
      <c r="W6">
        <v>0</v>
      </c>
      <c r="X6">
        <v>0</v>
      </c>
      <c r="Y6">
        <v>34592</v>
      </c>
      <c r="Z6">
        <v>0</v>
      </c>
      <c r="AA6">
        <v>0</v>
      </c>
      <c r="AB6">
        <v>0</v>
      </c>
      <c r="AC6">
        <v>10080</v>
      </c>
      <c r="AD6">
        <v>0</v>
      </c>
      <c r="AE6">
        <v>0</v>
      </c>
      <c r="AF6">
        <v>0</v>
      </c>
      <c r="AG6">
        <v>18394</v>
      </c>
      <c r="AH6">
        <v>0</v>
      </c>
      <c r="AI6">
        <v>0</v>
      </c>
      <c r="AJ6">
        <v>0</v>
      </c>
      <c r="AK6">
        <v>21644</v>
      </c>
      <c r="AL6">
        <v>0</v>
      </c>
      <c r="AM6">
        <v>0</v>
      </c>
      <c r="AN6">
        <v>0</v>
      </c>
      <c r="AO6">
        <v>113746</v>
      </c>
      <c r="AP6">
        <v>0</v>
      </c>
      <c r="AQ6">
        <v>0</v>
      </c>
      <c r="AR6">
        <v>0</v>
      </c>
      <c r="AS6">
        <v>6136</v>
      </c>
      <c r="AT6">
        <v>0</v>
      </c>
      <c r="AU6">
        <v>0</v>
      </c>
      <c r="AV6">
        <v>1</v>
      </c>
      <c r="AW6">
        <v>30616</v>
      </c>
      <c r="AX6">
        <v>0</v>
      </c>
      <c r="AY6">
        <v>0</v>
      </c>
    </row>
    <row r="7" spans="1:51" x14ac:dyDescent="0.2">
      <c r="A7">
        <v>2</v>
      </c>
      <c r="B7">
        <v>113817044</v>
      </c>
      <c r="C7" t="s">
        <v>123</v>
      </c>
      <c r="D7" t="s">
        <v>102</v>
      </c>
      <c r="E7" t="s">
        <v>114</v>
      </c>
      <c r="F7" t="s">
        <v>103</v>
      </c>
      <c r="G7" t="s">
        <v>104</v>
      </c>
      <c r="H7" t="s">
        <v>7</v>
      </c>
      <c r="I7" t="s">
        <v>124</v>
      </c>
      <c r="J7" t="s">
        <v>124</v>
      </c>
      <c r="K7" t="s">
        <v>125</v>
      </c>
      <c r="L7" t="s">
        <v>108</v>
      </c>
      <c r="O7">
        <v>4</v>
      </c>
      <c r="P7">
        <v>251454</v>
      </c>
      <c r="Q7">
        <v>1.5907482084198301E-5</v>
      </c>
      <c r="R7">
        <v>0</v>
      </c>
      <c r="S7">
        <v>0</v>
      </c>
      <c r="T7">
        <v>0</v>
      </c>
      <c r="U7">
        <v>16254</v>
      </c>
      <c r="V7">
        <v>0</v>
      </c>
      <c r="W7">
        <v>0</v>
      </c>
      <c r="X7">
        <v>0</v>
      </c>
      <c r="Y7">
        <v>34592</v>
      </c>
      <c r="Z7">
        <v>0</v>
      </c>
      <c r="AA7">
        <v>0</v>
      </c>
      <c r="AB7">
        <v>0</v>
      </c>
      <c r="AC7">
        <v>10080</v>
      </c>
      <c r="AD7">
        <v>0</v>
      </c>
      <c r="AE7">
        <v>0</v>
      </c>
      <c r="AF7">
        <v>0</v>
      </c>
      <c r="AG7">
        <v>18394</v>
      </c>
      <c r="AH7">
        <v>0</v>
      </c>
      <c r="AI7">
        <v>0</v>
      </c>
      <c r="AJ7">
        <v>0</v>
      </c>
      <c r="AK7">
        <v>21642</v>
      </c>
      <c r="AL7">
        <v>0</v>
      </c>
      <c r="AM7">
        <v>0</v>
      </c>
      <c r="AN7">
        <v>1</v>
      </c>
      <c r="AO7">
        <v>113738</v>
      </c>
      <c r="AP7">
        <v>0</v>
      </c>
      <c r="AQ7">
        <v>0</v>
      </c>
      <c r="AR7">
        <v>0</v>
      </c>
      <c r="AS7">
        <v>6138</v>
      </c>
      <c r="AT7">
        <v>0</v>
      </c>
      <c r="AU7">
        <v>0</v>
      </c>
      <c r="AV7">
        <v>3</v>
      </c>
      <c r="AW7">
        <v>30616</v>
      </c>
      <c r="AX7">
        <v>0</v>
      </c>
      <c r="AY7">
        <v>0</v>
      </c>
    </row>
    <row r="8" spans="1:51" x14ac:dyDescent="0.2">
      <c r="A8">
        <v>2</v>
      </c>
      <c r="B8">
        <v>113818440</v>
      </c>
      <c r="C8" t="s">
        <v>126</v>
      </c>
      <c r="D8" t="s">
        <v>110</v>
      </c>
      <c r="E8" t="s">
        <v>101</v>
      </c>
      <c r="F8" t="s">
        <v>103</v>
      </c>
      <c r="G8" t="s">
        <v>104</v>
      </c>
      <c r="H8" t="s">
        <v>7</v>
      </c>
      <c r="I8" t="s">
        <v>127</v>
      </c>
      <c r="J8" t="s">
        <v>127</v>
      </c>
      <c r="K8" t="s">
        <v>128</v>
      </c>
      <c r="L8" t="s">
        <v>108</v>
      </c>
      <c r="O8">
        <v>7</v>
      </c>
      <c r="P8">
        <v>251310</v>
      </c>
      <c r="Q8">
        <v>2.7854044805220601E-5</v>
      </c>
      <c r="R8">
        <v>0</v>
      </c>
      <c r="S8">
        <v>0</v>
      </c>
      <c r="T8">
        <v>0</v>
      </c>
      <c r="U8">
        <v>16242</v>
      </c>
      <c r="V8">
        <v>0</v>
      </c>
      <c r="W8">
        <v>0</v>
      </c>
      <c r="X8">
        <v>2</v>
      </c>
      <c r="Y8">
        <v>34570</v>
      </c>
      <c r="Z8">
        <v>0</v>
      </c>
      <c r="AA8">
        <v>0</v>
      </c>
      <c r="AB8">
        <v>0</v>
      </c>
      <c r="AC8">
        <v>10074</v>
      </c>
      <c r="AD8">
        <v>0</v>
      </c>
      <c r="AE8">
        <v>0</v>
      </c>
      <c r="AF8">
        <v>1</v>
      </c>
      <c r="AG8">
        <v>18394</v>
      </c>
      <c r="AH8">
        <v>0</v>
      </c>
      <c r="AI8">
        <v>0</v>
      </c>
      <c r="AJ8">
        <v>0</v>
      </c>
      <c r="AK8">
        <v>21628</v>
      </c>
      <c r="AL8">
        <v>0</v>
      </c>
      <c r="AM8">
        <v>0</v>
      </c>
      <c r="AN8">
        <v>1</v>
      </c>
      <c r="AO8">
        <v>113678</v>
      </c>
      <c r="AP8">
        <v>0</v>
      </c>
      <c r="AQ8">
        <v>0</v>
      </c>
      <c r="AR8">
        <v>0</v>
      </c>
      <c r="AS8">
        <v>6132</v>
      </c>
      <c r="AT8">
        <v>0</v>
      </c>
      <c r="AU8">
        <v>0</v>
      </c>
      <c r="AV8">
        <v>3</v>
      </c>
      <c r="AW8">
        <v>30592</v>
      </c>
      <c r="AX8">
        <v>0</v>
      </c>
      <c r="AY8">
        <v>0</v>
      </c>
    </row>
    <row r="9" spans="1:51" x14ac:dyDescent="0.2">
      <c r="A9">
        <v>2</v>
      </c>
      <c r="B9">
        <v>113818442</v>
      </c>
      <c r="C9" t="s">
        <v>129</v>
      </c>
      <c r="D9" t="s">
        <v>102</v>
      </c>
      <c r="E9" t="s">
        <v>114</v>
      </c>
      <c r="F9" t="s">
        <v>103</v>
      </c>
      <c r="G9" t="s">
        <v>104</v>
      </c>
      <c r="H9" t="s">
        <v>7</v>
      </c>
      <c r="I9" t="s">
        <v>130</v>
      </c>
      <c r="J9" t="s">
        <v>130</v>
      </c>
      <c r="K9" t="s">
        <v>131</v>
      </c>
      <c r="L9" t="s">
        <v>108</v>
      </c>
      <c r="O9">
        <v>1</v>
      </c>
      <c r="P9">
        <v>251350</v>
      </c>
      <c r="Q9">
        <v>3.9785160135269499E-6</v>
      </c>
      <c r="R9">
        <v>0</v>
      </c>
      <c r="S9">
        <v>0</v>
      </c>
      <c r="T9">
        <v>0</v>
      </c>
      <c r="U9">
        <v>16238</v>
      </c>
      <c r="V9">
        <v>0</v>
      </c>
      <c r="W9">
        <v>0</v>
      </c>
      <c r="X9">
        <v>0</v>
      </c>
      <c r="Y9">
        <v>34574</v>
      </c>
      <c r="Z9">
        <v>0</v>
      </c>
      <c r="AA9">
        <v>0</v>
      </c>
      <c r="AB9">
        <v>0</v>
      </c>
      <c r="AC9">
        <v>10074</v>
      </c>
      <c r="AD9">
        <v>0</v>
      </c>
      <c r="AE9">
        <v>0</v>
      </c>
      <c r="AF9">
        <v>0</v>
      </c>
      <c r="AG9">
        <v>18392</v>
      </c>
      <c r="AH9">
        <v>0</v>
      </c>
      <c r="AI9">
        <v>0</v>
      </c>
      <c r="AJ9">
        <v>0</v>
      </c>
      <c r="AK9">
        <v>21636</v>
      </c>
      <c r="AL9">
        <v>0</v>
      </c>
      <c r="AM9">
        <v>0</v>
      </c>
      <c r="AN9">
        <v>1</v>
      </c>
      <c r="AO9">
        <v>113698</v>
      </c>
      <c r="AP9">
        <v>0</v>
      </c>
      <c r="AQ9">
        <v>0</v>
      </c>
      <c r="AR9">
        <v>0</v>
      </c>
      <c r="AS9">
        <v>6136</v>
      </c>
      <c r="AT9">
        <v>0</v>
      </c>
      <c r="AU9">
        <v>0</v>
      </c>
      <c r="AV9">
        <v>0</v>
      </c>
      <c r="AW9">
        <v>30602</v>
      </c>
      <c r="AX9">
        <v>0</v>
      </c>
      <c r="AY9">
        <v>0</v>
      </c>
    </row>
    <row r="10" spans="1:51" x14ac:dyDescent="0.2">
      <c r="A10">
        <v>2</v>
      </c>
      <c r="B10">
        <v>113818443</v>
      </c>
      <c r="C10" t="s">
        <v>132</v>
      </c>
      <c r="D10" t="s">
        <v>110</v>
      </c>
      <c r="E10" t="s">
        <v>101</v>
      </c>
      <c r="F10" t="s">
        <v>103</v>
      </c>
      <c r="G10" t="s">
        <v>104</v>
      </c>
      <c r="H10" t="s">
        <v>7</v>
      </c>
      <c r="I10" t="s">
        <v>133</v>
      </c>
      <c r="J10" t="s">
        <v>133</v>
      </c>
      <c r="K10" t="s">
        <v>134</v>
      </c>
      <c r="L10" t="s">
        <v>108</v>
      </c>
      <c r="O10">
        <v>3</v>
      </c>
      <c r="P10">
        <v>251360</v>
      </c>
      <c r="Q10">
        <v>1.1935073201782299E-5</v>
      </c>
      <c r="R10">
        <v>0</v>
      </c>
      <c r="S10">
        <v>0</v>
      </c>
      <c r="T10">
        <v>0</v>
      </c>
      <c r="U10">
        <v>16248</v>
      </c>
      <c r="V10">
        <v>0</v>
      </c>
      <c r="W10">
        <v>0</v>
      </c>
      <c r="X10">
        <v>0</v>
      </c>
      <c r="Y10">
        <v>34578</v>
      </c>
      <c r="Z10">
        <v>0</v>
      </c>
      <c r="AA10">
        <v>0</v>
      </c>
      <c r="AB10">
        <v>0</v>
      </c>
      <c r="AC10">
        <v>10074</v>
      </c>
      <c r="AD10">
        <v>0</v>
      </c>
      <c r="AE10">
        <v>0</v>
      </c>
      <c r="AF10">
        <v>0</v>
      </c>
      <c r="AG10">
        <v>18394</v>
      </c>
      <c r="AH10">
        <v>0</v>
      </c>
      <c r="AI10">
        <v>0</v>
      </c>
      <c r="AJ10">
        <v>0</v>
      </c>
      <c r="AK10">
        <v>21638</v>
      </c>
      <c r="AL10">
        <v>0</v>
      </c>
      <c r="AM10">
        <v>0</v>
      </c>
      <c r="AN10">
        <v>3</v>
      </c>
      <c r="AO10">
        <v>113694</v>
      </c>
      <c r="AP10">
        <v>0</v>
      </c>
      <c r="AQ10">
        <v>0</v>
      </c>
      <c r="AR10">
        <v>0</v>
      </c>
      <c r="AS10">
        <v>6136</v>
      </c>
      <c r="AT10">
        <v>0</v>
      </c>
      <c r="AU10">
        <v>0</v>
      </c>
      <c r="AV10">
        <v>0</v>
      </c>
      <c r="AW10">
        <v>30598</v>
      </c>
      <c r="AX10">
        <v>0</v>
      </c>
      <c r="AY10">
        <v>0</v>
      </c>
    </row>
    <row r="11" spans="1:51" x14ac:dyDescent="0.2">
      <c r="A11">
        <v>2</v>
      </c>
      <c r="B11">
        <v>113818451</v>
      </c>
      <c r="C11" t="s">
        <v>135</v>
      </c>
      <c r="D11" t="s">
        <v>102</v>
      </c>
      <c r="E11" t="s">
        <v>101</v>
      </c>
      <c r="F11" t="s">
        <v>103</v>
      </c>
      <c r="G11" t="s">
        <v>104</v>
      </c>
      <c r="H11" t="s">
        <v>7</v>
      </c>
      <c r="I11" t="s">
        <v>136</v>
      </c>
      <c r="J11" t="s">
        <v>136</v>
      </c>
      <c r="K11" t="s">
        <v>137</v>
      </c>
      <c r="L11" t="s">
        <v>108</v>
      </c>
      <c r="O11">
        <v>2</v>
      </c>
      <c r="P11">
        <v>251404</v>
      </c>
      <c r="Q11">
        <v>7.9553229065567698E-6</v>
      </c>
      <c r="R11">
        <v>0</v>
      </c>
      <c r="S11">
        <v>0</v>
      </c>
      <c r="T11">
        <v>0</v>
      </c>
      <c r="U11">
        <v>16250</v>
      </c>
      <c r="V11">
        <v>0</v>
      </c>
      <c r="W11">
        <v>0</v>
      </c>
      <c r="X11">
        <v>0</v>
      </c>
      <c r="Y11">
        <v>34578</v>
      </c>
      <c r="Z11">
        <v>0</v>
      </c>
      <c r="AA11">
        <v>0</v>
      </c>
      <c r="AB11">
        <v>0</v>
      </c>
      <c r="AC11">
        <v>10076</v>
      </c>
      <c r="AD11">
        <v>0</v>
      </c>
      <c r="AE11">
        <v>0</v>
      </c>
      <c r="AF11">
        <v>2</v>
      </c>
      <c r="AG11">
        <v>18394</v>
      </c>
      <c r="AH11">
        <v>0</v>
      </c>
      <c r="AI11">
        <v>0</v>
      </c>
      <c r="AJ11">
        <v>0</v>
      </c>
      <c r="AK11">
        <v>21642</v>
      </c>
      <c r="AL11">
        <v>0</v>
      </c>
      <c r="AM11">
        <v>0</v>
      </c>
      <c r="AN11">
        <v>0</v>
      </c>
      <c r="AO11">
        <v>113714</v>
      </c>
      <c r="AP11">
        <v>0</v>
      </c>
      <c r="AQ11">
        <v>0</v>
      </c>
      <c r="AR11">
        <v>0</v>
      </c>
      <c r="AS11">
        <v>6138</v>
      </c>
      <c r="AT11">
        <v>0</v>
      </c>
      <c r="AU11">
        <v>0</v>
      </c>
      <c r="AV11">
        <v>0</v>
      </c>
      <c r="AW11">
        <v>30612</v>
      </c>
      <c r="AX11">
        <v>0</v>
      </c>
      <c r="AY11">
        <v>0</v>
      </c>
    </row>
    <row r="12" spans="1:51" x14ac:dyDescent="0.2">
      <c r="A12">
        <v>2</v>
      </c>
      <c r="B12">
        <v>113818461</v>
      </c>
      <c r="C12" t="s">
        <v>138</v>
      </c>
      <c r="D12" t="s">
        <v>101</v>
      </c>
      <c r="E12" t="s">
        <v>110</v>
      </c>
      <c r="F12" t="s">
        <v>103</v>
      </c>
      <c r="G12" t="s">
        <v>104</v>
      </c>
      <c r="H12" t="s">
        <v>7</v>
      </c>
      <c r="I12" t="s">
        <v>139</v>
      </c>
      <c r="J12" t="s">
        <v>139</v>
      </c>
      <c r="K12" t="s">
        <v>140</v>
      </c>
      <c r="L12" t="s">
        <v>108</v>
      </c>
      <c r="O12">
        <v>1</v>
      </c>
      <c r="P12">
        <v>251426</v>
      </c>
      <c r="Q12">
        <v>3.9773134043416303E-6</v>
      </c>
      <c r="R12">
        <v>0</v>
      </c>
      <c r="S12">
        <v>0</v>
      </c>
      <c r="T12">
        <v>0</v>
      </c>
      <c r="U12">
        <v>16256</v>
      </c>
      <c r="V12">
        <v>0</v>
      </c>
      <c r="W12">
        <v>0</v>
      </c>
      <c r="X12">
        <v>0</v>
      </c>
      <c r="Y12">
        <v>34588</v>
      </c>
      <c r="Z12">
        <v>0</v>
      </c>
      <c r="AA12">
        <v>0</v>
      </c>
      <c r="AB12">
        <v>0</v>
      </c>
      <c r="AC12">
        <v>10076</v>
      </c>
      <c r="AD12">
        <v>0</v>
      </c>
      <c r="AE12">
        <v>0</v>
      </c>
      <c r="AF12">
        <v>0</v>
      </c>
      <c r="AG12">
        <v>18394</v>
      </c>
      <c r="AH12">
        <v>0</v>
      </c>
      <c r="AI12">
        <v>0</v>
      </c>
      <c r="AJ12">
        <v>0</v>
      </c>
      <c r="AK12">
        <v>21646</v>
      </c>
      <c r="AL12">
        <v>0</v>
      </c>
      <c r="AM12">
        <v>0</v>
      </c>
      <c r="AN12">
        <v>0</v>
      </c>
      <c r="AO12">
        <v>113718</v>
      </c>
      <c r="AP12">
        <v>0</v>
      </c>
      <c r="AQ12">
        <v>0</v>
      </c>
      <c r="AR12">
        <v>0</v>
      </c>
      <c r="AS12">
        <v>6138</v>
      </c>
      <c r="AT12">
        <v>0</v>
      </c>
      <c r="AU12">
        <v>0</v>
      </c>
      <c r="AV12">
        <v>1</v>
      </c>
      <c r="AW12">
        <v>30610</v>
      </c>
      <c r="AX12">
        <v>0</v>
      </c>
      <c r="AY12">
        <v>0</v>
      </c>
    </row>
    <row r="13" spans="1:51" x14ac:dyDescent="0.2">
      <c r="A13">
        <v>2</v>
      </c>
      <c r="B13">
        <v>113818475</v>
      </c>
      <c r="C13" t="s">
        <v>141</v>
      </c>
      <c r="D13" t="s">
        <v>110</v>
      </c>
      <c r="E13" t="s">
        <v>101</v>
      </c>
      <c r="F13" t="s">
        <v>142</v>
      </c>
      <c r="G13" t="s">
        <v>7</v>
      </c>
      <c r="H13" t="s">
        <v>104</v>
      </c>
      <c r="I13" t="s">
        <v>143</v>
      </c>
      <c r="J13" t="s">
        <v>143</v>
      </c>
      <c r="K13" t="s">
        <v>144</v>
      </c>
      <c r="L13" t="s">
        <v>108</v>
      </c>
      <c r="O13">
        <v>1</v>
      </c>
      <c r="P13">
        <v>31390</v>
      </c>
      <c r="Q13">
        <v>3.1857279388340198E-5</v>
      </c>
      <c r="R13">
        <v>0</v>
      </c>
      <c r="S13">
        <v>0</v>
      </c>
      <c r="T13">
        <v>1</v>
      </c>
      <c r="U13">
        <v>8708</v>
      </c>
      <c r="V13">
        <v>0</v>
      </c>
      <c r="W13">
        <v>0</v>
      </c>
      <c r="X13">
        <v>0</v>
      </c>
      <c r="Y13">
        <v>848</v>
      </c>
      <c r="Z13">
        <v>0</v>
      </c>
      <c r="AA13">
        <v>0</v>
      </c>
      <c r="AB13">
        <v>0</v>
      </c>
      <c r="AC13">
        <v>290</v>
      </c>
      <c r="AD13">
        <v>0</v>
      </c>
      <c r="AE13">
        <v>0</v>
      </c>
      <c r="AF13">
        <v>0</v>
      </c>
      <c r="AG13">
        <v>1560</v>
      </c>
      <c r="AH13">
        <v>0</v>
      </c>
      <c r="AI13">
        <v>0</v>
      </c>
      <c r="AJ13">
        <v>0</v>
      </c>
      <c r="AK13">
        <v>3476</v>
      </c>
      <c r="AL13">
        <v>0</v>
      </c>
      <c r="AM13">
        <v>0</v>
      </c>
      <c r="AN13">
        <v>0</v>
      </c>
      <c r="AO13">
        <v>15422</v>
      </c>
      <c r="AP13">
        <v>0</v>
      </c>
      <c r="AQ13">
        <v>0</v>
      </c>
      <c r="AR13">
        <v>0</v>
      </c>
      <c r="AS13">
        <v>1086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>
        <v>2</v>
      </c>
      <c r="B14">
        <v>113818479</v>
      </c>
      <c r="C14" t="s">
        <v>145</v>
      </c>
      <c r="D14" t="s">
        <v>101</v>
      </c>
      <c r="E14" t="s">
        <v>110</v>
      </c>
      <c r="F14" t="s">
        <v>146</v>
      </c>
      <c r="G14" t="s">
        <v>104</v>
      </c>
      <c r="H14" t="s">
        <v>104</v>
      </c>
      <c r="I14" t="s">
        <v>147</v>
      </c>
      <c r="J14" t="s">
        <v>147</v>
      </c>
      <c r="K14" t="s">
        <v>148</v>
      </c>
      <c r="L14" t="s">
        <v>108</v>
      </c>
      <c r="M14" t="s">
        <v>149</v>
      </c>
      <c r="O14">
        <v>58</v>
      </c>
      <c r="P14">
        <v>282832</v>
      </c>
      <c r="Q14">
        <v>2.0506873338236101E-4</v>
      </c>
      <c r="R14">
        <v>1</v>
      </c>
      <c r="S14">
        <v>0</v>
      </c>
      <c r="T14">
        <v>0</v>
      </c>
      <c r="U14">
        <v>24962</v>
      </c>
      <c r="V14">
        <v>0</v>
      </c>
      <c r="W14">
        <v>0</v>
      </c>
      <c r="X14">
        <v>47</v>
      </c>
      <c r="Y14">
        <v>35440</v>
      </c>
      <c r="Z14">
        <v>0</v>
      </c>
      <c r="AA14">
        <v>0</v>
      </c>
      <c r="AB14">
        <v>0</v>
      </c>
      <c r="AC14">
        <v>10364</v>
      </c>
      <c r="AD14">
        <v>0</v>
      </c>
      <c r="AE14">
        <v>0</v>
      </c>
      <c r="AF14">
        <v>0</v>
      </c>
      <c r="AG14">
        <v>19954</v>
      </c>
      <c r="AH14">
        <v>0</v>
      </c>
      <c r="AI14">
        <v>0</v>
      </c>
      <c r="AJ14">
        <v>0</v>
      </c>
      <c r="AK14">
        <v>25124</v>
      </c>
      <c r="AL14">
        <v>0</v>
      </c>
      <c r="AM14">
        <v>0</v>
      </c>
      <c r="AN14">
        <v>1</v>
      </c>
      <c r="AO14">
        <v>129154</v>
      </c>
      <c r="AP14">
        <v>0</v>
      </c>
      <c r="AQ14">
        <v>0</v>
      </c>
      <c r="AR14">
        <v>10</v>
      </c>
      <c r="AS14">
        <v>7224</v>
      </c>
      <c r="AT14">
        <v>1</v>
      </c>
      <c r="AU14">
        <v>0</v>
      </c>
      <c r="AV14">
        <v>0</v>
      </c>
      <c r="AW14">
        <v>30610</v>
      </c>
      <c r="AX14">
        <v>0</v>
      </c>
      <c r="AY14">
        <v>0</v>
      </c>
    </row>
    <row r="15" spans="1:51" x14ac:dyDescent="0.2">
      <c r="A15">
        <v>2</v>
      </c>
      <c r="B15">
        <v>113818487</v>
      </c>
      <c r="C15" t="s">
        <v>150</v>
      </c>
      <c r="D15" t="s">
        <v>102</v>
      </c>
      <c r="E15" t="s">
        <v>114</v>
      </c>
      <c r="F15" t="s">
        <v>103</v>
      </c>
      <c r="G15" t="s">
        <v>104</v>
      </c>
      <c r="H15" t="s">
        <v>7</v>
      </c>
      <c r="I15" t="s">
        <v>151</v>
      </c>
      <c r="J15" t="s">
        <v>151</v>
      </c>
      <c r="K15" t="s">
        <v>152</v>
      </c>
      <c r="L15" t="s">
        <v>108</v>
      </c>
      <c r="O15">
        <v>2</v>
      </c>
      <c r="P15">
        <v>251444</v>
      </c>
      <c r="Q15">
        <v>7.9540573646617103E-6</v>
      </c>
      <c r="R15">
        <v>0</v>
      </c>
      <c r="S15">
        <v>0</v>
      </c>
      <c r="T15">
        <v>1</v>
      </c>
      <c r="U15">
        <v>16256</v>
      </c>
      <c r="V15">
        <v>0</v>
      </c>
      <c r="W15">
        <v>0</v>
      </c>
      <c r="X15">
        <v>0</v>
      </c>
      <c r="Y15">
        <v>34590</v>
      </c>
      <c r="Z15">
        <v>0</v>
      </c>
      <c r="AA15">
        <v>0</v>
      </c>
      <c r="AB15">
        <v>0</v>
      </c>
      <c r="AC15">
        <v>10078</v>
      </c>
      <c r="AD15">
        <v>0</v>
      </c>
      <c r="AE15">
        <v>0</v>
      </c>
      <c r="AF15">
        <v>0</v>
      </c>
      <c r="AG15">
        <v>18394</v>
      </c>
      <c r="AH15">
        <v>0</v>
      </c>
      <c r="AI15">
        <v>0</v>
      </c>
      <c r="AJ15">
        <v>0</v>
      </c>
      <c r="AK15">
        <v>21648</v>
      </c>
      <c r="AL15">
        <v>0</v>
      </c>
      <c r="AM15">
        <v>0</v>
      </c>
      <c r="AN15">
        <v>1</v>
      </c>
      <c r="AO15">
        <v>113730</v>
      </c>
      <c r="AP15">
        <v>0</v>
      </c>
      <c r="AQ15">
        <v>0</v>
      </c>
      <c r="AR15">
        <v>0</v>
      </c>
      <c r="AS15">
        <v>6138</v>
      </c>
      <c r="AT15">
        <v>0</v>
      </c>
      <c r="AU15">
        <v>0</v>
      </c>
      <c r="AV15">
        <v>0</v>
      </c>
      <c r="AW15">
        <v>30610</v>
      </c>
      <c r="AX15">
        <v>0</v>
      </c>
      <c r="AY15">
        <v>0</v>
      </c>
    </row>
    <row r="16" spans="1:51" x14ac:dyDescent="0.2">
      <c r="A16">
        <v>2</v>
      </c>
      <c r="B16">
        <v>113818490</v>
      </c>
      <c r="C16" t="s">
        <v>153</v>
      </c>
      <c r="D16" t="s">
        <v>110</v>
      </c>
      <c r="E16" t="s">
        <v>114</v>
      </c>
      <c r="F16" t="s">
        <v>103</v>
      </c>
      <c r="G16" t="s">
        <v>104</v>
      </c>
      <c r="H16" t="s">
        <v>7</v>
      </c>
      <c r="I16" t="s">
        <v>154</v>
      </c>
      <c r="J16" t="s">
        <v>154</v>
      </c>
      <c r="K16" t="s">
        <v>155</v>
      </c>
      <c r="L16" t="s">
        <v>108</v>
      </c>
      <c r="O16">
        <v>3</v>
      </c>
      <c r="P16">
        <v>251434</v>
      </c>
      <c r="Q16">
        <v>1.1931560568578599E-5</v>
      </c>
      <c r="R16">
        <v>0</v>
      </c>
      <c r="S16">
        <v>0</v>
      </c>
      <c r="T16">
        <v>0</v>
      </c>
      <c r="U16">
        <v>16256</v>
      </c>
      <c r="V16">
        <v>0</v>
      </c>
      <c r="W16">
        <v>0</v>
      </c>
      <c r="X16">
        <v>0</v>
      </c>
      <c r="Y16">
        <v>34590</v>
      </c>
      <c r="Z16">
        <v>0</v>
      </c>
      <c r="AA16">
        <v>0</v>
      </c>
      <c r="AB16">
        <v>0</v>
      </c>
      <c r="AC16">
        <v>10078</v>
      </c>
      <c r="AD16">
        <v>0</v>
      </c>
      <c r="AE16">
        <v>0</v>
      </c>
      <c r="AF16">
        <v>0</v>
      </c>
      <c r="AG16">
        <v>18394</v>
      </c>
      <c r="AH16">
        <v>0</v>
      </c>
      <c r="AI16">
        <v>0</v>
      </c>
      <c r="AJ16">
        <v>0</v>
      </c>
      <c r="AK16">
        <v>21646</v>
      </c>
      <c r="AL16">
        <v>0</v>
      </c>
      <c r="AM16">
        <v>0</v>
      </c>
      <c r="AN16">
        <v>3</v>
      </c>
      <c r="AO16">
        <v>113722</v>
      </c>
      <c r="AP16">
        <v>0</v>
      </c>
      <c r="AQ16">
        <v>0</v>
      </c>
      <c r="AR16">
        <v>0</v>
      </c>
      <c r="AS16">
        <v>6138</v>
      </c>
      <c r="AT16">
        <v>0</v>
      </c>
      <c r="AU16">
        <v>0</v>
      </c>
      <c r="AV16">
        <v>0</v>
      </c>
      <c r="AW16">
        <v>30610</v>
      </c>
      <c r="AX16">
        <v>0</v>
      </c>
      <c r="AY16">
        <v>0</v>
      </c>
    </row>
    <row r="17" spans="1:51" x14ac:dyDescent="0.2">
      <c r="A17">
        <v>2</v>
      </c>
      <c r="B17">
        <v>113818491</v>
      </c>
      <c r="C17" t="s">
        <v>156</v>
      </c>
      <c r="D17" t="s">
        <v>101</v>
      </c>
      <c r="E17" t="s">
        <v>102</v>
      </c>
      <c r="F17" t="s">
        <v>103</v>
      </c>
      <c r="G17" t="s">
        <v>104</v>
      </c>
      <c r="H17" t="s">
        <v>7</v>
      </c>
      <c r="I17" t="s">
        <v>157</v>
      </c>
      <c r="J17" t="s">
        <v>157</v>
      </c>
      <c r="K17" t="s">
        <v>158</v>
      </c>
      <c r="L17" t="s">
        <v>108</v>
      </c>
      <c r="O17">
        <v>1</v>
      </c>
      <c r="P17">
        <v>251438</v>
      </c>
      <c r="Q17">
        <v>3.9771235851382797E-6</v>
      </c>
      <c r="R17">
        <v>0</v>
      </c>
      <c r="S17">
        <v>0</v>
      </c>
      <c r="T17">
        <v>0</v>
      </c>
      <c r="U17">
        <v>16252</v>
      </c>
      <c r="V17">
        <v>0</v>
      </c>
      <c r="W17">
        <v>0</v>
      </c>
      <c r="X17">
        <v>0</v>
      </c>
      <c r="Y17">
        <v>34590</v>
      </c>
      <c r="Z17">
        <v>0</v>
      </c>
      <c r="AA17">
        <v>0</v>
      </c>
      <c r="AB17">
        <v>0</v>
      </c>
      <c r="AC17">
        <v>10078</v>
      </c>
      <c r="AD17">
        <v>0</v>
      </c>
      <c r="AE17">
        <v>0</v>
      </c>
      <c r="AF17">
        <v>0</v>
      </c>
      <c r="AG17">
        <v>18394</v>
      </c>
      <c r="AH17">
        <v>0</v>
      </c>
      <c r="AI17">
        <v>0</v>
      </c>
      <c r="AJ17">
        <v>0</v>
      </c>
      <c r="AK17">
        <v>21648</v>
      </c>
      <c r="AL17">
        <v>0</v>
      </c>
      <c r="AM17">
        <v>0</v>
      </c>
      <c r="AN17">
        <v>0</v>
      </c>
      <c r="AO17">
        <v>113728</v>
      </c>
      <c r="AP17">
        <v>0</v>
      </c>
      <c r="AQ17">
        <v>0</v>
      </c>
      <c r="AR17">
        <v>0</v>
      </c>
      <c r="AS17">
        <v>6138</v>
      </c>
      <c r="AT17">
        <v>0</v>
      </c>
      <c r="AU17">
        <v>0</v>
      </c>
      <c r="AV17">
        <v>1</v>
      </c>
      <c r="AW17">
        <v>30610</v>
      </c>
      <c r="AX17">
        <v>0</v>
      </c>
      <c r="AY17">
        <v>0</v>
      </c>
    </row>
    <row r="18" spans="1:51" x14ac:dyDescent="0.2">
      <c r="A18">
        <v>2</v>
      </c>
      <c r="B18">
        <v>113818499</v>
      </c>
      <c r="C18" t="s">
        <v>159</v>
      </c>
      <c r="D18" t="s">
        <v>102</v>
      </c>
      <c r="E18" t="s">
        <v>114</v>
      </c>
      <c r="F18" t="s">
        <v>103</v>
      </c>
      <c r="G18" t="s">
        <v>104</v>
      </c>
      <c r="H18" t="s">
        <v>7</v>
      </c>
      <c r="I18" t="s">
        <v>160</v>
      </c>
      <c r="J18" t="s">
        <v>160</v>
      </c>
      <c r="K18" t="s">
        <v>161</v>
      </c>
      <c r="L18" t="s">
        <v>108</v>
      </c>
      <c r="O18">
        <v>6</v>
      </c>
      <c r="P18">
        <v>251418</v>
      </c>
      <c r="Q18">
        <v>2.3864639763262698E-5</v>
      </c>
      <c r="R18">
        <v>0</v>
      </c>
      <c r="S18">
        <v>0</v>
      </c>
      <c r="T18">
        <v>0</v>
      </c>
      <c r="U18">
        <v>16250</v>
      </c>
      <c r="V18">
        <v>0</v>
      </c>
      <c r="W18">
        <v>0</v>
      </c>
      <c r="X18">
        <v>2</v>
      </c>
      <c r="Y18">
        <v>34586</v>
      </c>
      <c r="Z18">
        <v>0</v>
      </c>
      <c r="AA18">
        <v>0</v>
      </c>
      <c r="AB18">
        <v>0</v>
      </c>
      <c r="AC18">
        <v>10074</v>
      </c>
      <c r="AD18">
        <v>0</v>
      </c>
      <c r="AE18">
        <v>0</v>
      </c>
      <c r="AF18">
        <v>0</v>
      </c>
      <c r="AG18">
        <v>18394</v>
      </c>
      <c r="AH18">
        <v>0</v>
      </c>
      <c r="AI18">
        <v>0</v>
      </c>
      <c r="AJ18">
        <v>0</v>
      </c>
      <c r="AK18">
        <v>21646</v>
      </c>
      <c r="AL18">
        <v>0</v>
      </c>
      <c r="AM18">
        <v>0</v>
      </c>
      <c r="AN18">
        <v>0</v>
      </c>
      <c r="AO18">
        <v>113720</v>
      </c>
      <c r="AP18">
        <v>0</v>
      </c>
      <c r="AQ18">
        <v>0</v>
      </c>
      <c r="AR18">
        <v>0</v>
      </c>
      <c r="AS18">
        <v>6138</v>
      </c>
      <c r="AT18">
        <v>0</v>
      </c>
      <c r="AU18">
        <v>0</v>
      </c>
      <c r="AV18">
        <v>4</v>
      </c>
      <c r="AW18">
        <v>30610</v>
      </c>
      <c r="AX18">
        <v>0</v>
      </c>
      <c r="AY18">
        <v>0</v>
      </c>
    </row>
    <row r="19" spans="1:51" x14ac:dyDescent="0.2">
      <c r="A19">
        <v>2</v>
      </c>
      <c r="B19">
        <v>113818503</v>
      </c>
      <c r="C19" t="s">
        <v>162</v>
      </c>
      <c r="D19" t="s">
        <v>114</v>
      </c>
      <c r="E19" t="s">
        <v>102</v>
      </c>
      <c r="F19" t="s">
        <v>146</v>
      </c>
      <c r="G19" t="s">
        <v>104</v>
      </c>
      <c r="H19" t="s">
        <v>104</v>
      </c>
      <c r="I19" t="s">
        <v>163</v>
      </c>
      <c r="J19" t="s">
        <v>163</v>
      </c>
      <c r="K19" t="s">
        <v>164</v>
      </c>
      <c r="L19" t="s">
        <v>108</v>
      </c>
      <c r="M19" t="s">
        <v>149</v>
      </c>
      <c r="O19">
        <v>51</v>
      </c>
      <c r="P19">
        <v>282810</v>
      </c>
      <c r="Q19">
        <v>1.80333085817333E-4</v>
      </c>
      <c r="R19">
        <v>0</v>
      </c>
      <c r="S19">
        <v>0</v>
      </c>
      <c r="T19">
        <v>0</v>
      </c>
      <c r="U19">
        <v>24954</v>
      </c>
      <c r="V19">
        <v>0</v>
      </c>
      <c r="W19">
        <v>0</v>
      </c>
      <c r="X19">
        <v>0</v>
      </c>
      <c r="Y19">
        <v>35434</v>
      </c>
      <c r="Z19">
        <v>0</v>
      </c>
      <c r="AA19">
        <v>0</v>
      </c>
      <c r="AB19">
        <v>0</v>
      </c>
      <c r="AC19">
        <v>10364</v>
      </c>
      <c r="AD19">
        <v>0</v>
      </c>
      <c r="AE19">
        <v>0</v>
      </c>
      <c r="AF19">
        <v>0</v>
      </c>
      <c r="AG19">
        <v>19954</v>
      </c>
      <c r="AH19">
        <v>0</v>
      </c>
      <c r="AI19">
        <v>0</v>
      </c>
      <c r="AJ19">
        <v>14</v>
      </c>
      <c r="AK19">
        <v>25122</v>
      </c>
      <c r="AL19">
        <v>0</v>
      </c>
      <c r="AM19">
        <v>0</v>
      </c>
      <c r="AN19">
        <v>35</v>
      </c>
      <c r="AO19">
        <v>129146</v>
      </c>
      <c r="AP19">
        <v>0</v>
      </c>
      <c r="AQ19">
        <v>0</v>
      </c>
      <c r="AR19">
        <v>2</v>
      </c>
      <c r="AS19">
        <v>7224</v>
      </c>
      <c r="AT19">
        <v>0</v>
      </c>
      <c r="AU19">
        <v>0</v>
      </c>
      <c r="AV19">
        <v>0</v>
      </c>
      <c r="AW19">
        <v>30612</v>
      </c>
      <c r="AX19">
        <v>0</v>
      </c>
      <c r="AY19">
        <v>0</v>
      </c>
    </row>
    <row r="20" spans="1:51" x14ac:dyDescent="0.2">
      <c r="A20">
        <v>2</v>
      </c>
      <c r="B20">
        <v>113818514</v>
      </c>
      <c r="C20" t="s">
        <v>165</v>
      </c>
      <c r="D20" t="s">
        <v>102</v>
      </c>
      <c r="E20" t="s">
        <v>114</v>
      </c>
      <c r="F20" t="s">
        <v>103</v>
      </c>
      <c r="G20" t="s">
        <v>104</v>
      </c>
      <c r="H20" t="s">
        <v>7</v>
      </c>
      <c r="I20" t="s">
        <v>166</v>
      </c>
      <c r="J20" t="s">
        <v>166</v>
      </c>
      <c r="K20" t="s">
        <v>167</v>
      </c>
      <c r="L20" t="s">
        <v>108</v>
      </c>
      <c r="N20" t="s">
        <v>168</v>
      </c>
      <c r="O20">
        <v>2</v>
      </c>
      <c r="P20">
        <v>251398</v>
      </c>
      <c r="Q20">
        <v>7.9555127725757508E-6</v>
      </c>
      <c r="R20">
        <v>0</v>
      </c>
      <c r="S20">
        <v>0</v>
      </c>
      <c r="T20">
        <v>0</v>
      </c>
      <c r="U20">
        <v>16248</v>
      </c>
      <c r="V20">
        <v>0</v>
      </c>
      <c r="W20">
        <v>0</v>
      </c>
      <c r="X20">
        <v>0</v>
      </c>
      <c r="Y20">
        <v>34580</v>
      </c>
      <c r="Z20">
        <v>0</v>
      </c>
      <c r="AA20">
        <v>0</v>
      </c>
      <c r="AB20">
        <v>0</v>
      </c>
      <c r="AC20">
        <v>10074</v>
      </c>
      <c r="AD20">
        <v>0</v>
      </c>
      <c r="AE20">
        <v>0</v>
      </c>
      <c r="AF20">
        <v>2</v>
      </c>
      <c r="AG20">
        <v>18394</v>
      </c>
      <c r="AH20">
        <v>0</v>
      </c>
      <c r="AI20">
        <v>0</v>
      </c>
      <c r="AJ20">
        <v>0</v>
      </c>
      <c r="AK20">
        <v>21642</v>
      </c>
      <c r="AL20">
        <v>0</v>
      </c>
      <c r="AM20">
        <v>0</v>
      </c>
      <c r="AN20">
        <v>0</v>
      </c>
      <c r="AO20">
        <v>113722</v>
      </c>
      <c r="AP20">
        <v>0</v>
      </c>
      <c r="AQ20">
        <v>0</v>
      </c>
      <c r="AR20">
        <v>0</v>
      </c>
      <c r="AS20">
        <v>6134</v>
      </c>
      <c r="AT20">
        <v>0</v>
      </c>
      <c r="AU20">
        <v>0</v>
      </c>
      <c r="AV20">
        <v>0</v>
      </c>
      <c r="AW20">
        <v>30604</v>
      </c>
      <c r="AX20">
        <v>0</v>
      </c>
      <c r="AY20">
        <v>0</v>
      </c>
    </row>
    <row r="21" spans="1:51" x14ac:dyDescent="0.2">
      <c r="A21">
        <v>2</v>
      </c>
      <c r="B21">
        <v>113819706</v>
      </c>
      <c r="C21" t="s">
        <v>169</v>
      </c>
      <c r="D21" t="s">
        <v>102</v>
      </c>
      <c r="E21" t="s">
        <v>110</v>
      </c>
      <c r="F21" t="s">
        <v>103</v>
      </c>
      <c r="G21" t="s">
        <v>104</v>
      </c>
      <c r="H21" t="s">
        <v>7</v>
      </c>
      <c r="I21" t="s">
        <v>170</v>
      </c>
      <c r="J21" t="s">
        <v>170</v>
      </c>
      <c r="K21" t="s">
        <v>171</v>
      </c>
      <c r="L21" t="s">
        <v>108</v>
      </c>
      <c r="O21">
        <v>1</v>
      </c>
      <c r="P21">
        <v>250838</v>
      </c>
      <c r="Q21">
        <v>3.9866367934682898E-6</v>
      </c>
      <c r="R21">
        <v>0</v>
      </c>
      <c r="S21">
        <v>0</v>
      </c>
      <c r="T21">
        <v>0</v>
      </c>
      <c r="U21">
        <v>16220</v>
      </c>
      <c r="V21">
        <v>0</v>
      </c>
      <c r="W21">
        <v>0</v>
      </c>
      <c r="X21">
        <v>0</v>
      </c>
      <c r="Y21">
        <v>34550</v>
      </c>
      <c r="Z21">
        <v>0</v>
      </c>
      <c r="AA21">
        <v>0</v>
      </c>
      <c r="AB21">
        <v>0</v>
      </c>
      <c r="AC21">
        <v>10060</v>
      </c>
      <c r="AD21">
        <v>0</v>
      </c>
      <c r="AE21">
        <v>0</v>
      </c>
      <c r="AF21">
        <v>1</v>
      </c>
      <c r="AG21">
        <v>18388</v>
      </c>
      <c r="AH21">
        <v>0</v>
      </c>
      <c r="AI21">
        <v>0</v>
      </c>
      <c r="AJ21">
        <v>0</v>
      </c>
      <c r="AK21">
        <v>21480</v>
      </c>
      <c r="AL21">
        <v>0</v>
      </c>
      <c r="AM21">
        <v>0</v>
      </c>
      <c r="AN21">
        <v>0</v>
      </c>
      <c r="AO21">
        <v>113414</v>
      </c>
      <c r="AP21">
        <v>0</v>
      </c>
      <c r="AQ21">
        <v>0</v>
      </c>
      <c r="AR21">
        <v>0</v>
      </c>
      <c r="AS21">
        <v>6126</v>
      </c>
      <c r="AT21">
        <v>0</v>
      </c>
      <c r="AU21">
        <v>0</v>
      </c>
      <c r="AV21">
        <v>0</v>
      </c>
      <c r="AW21">
        <v>30600</v>
      </c>
      <c r="AX21">
        <v>0</v>
      </c>
      <c r="AY21">
        <v>0</v>
      </c>
    </row>
    <row r="22" spans="1:51" x14ac:dyDescent="0.2">
      <c r="A22">
        <v>2</v>
      </c>
      <c r="B22">
        <v>113819710</v>
      </c>
      <c r="C22" t="s">
        <v>172</v>
      </c>
      <c r="D22" t="s">
        <v>101</v>
      </c>
      <c r="E22" t="s">
        <v>114</v>
      </c>
      <c r="F22" t="s">
        <v>103</v>
      </c>
      <c r="G22" t="s">
        <v>104</v>
      </c>
      <c r="H22" t="s">
        <v>7</v>
      </c>
      <c r="I22" t="s">
        <v>173</v>
      </c>
      <c r="J22" t="s">
        <v>173</v>
      </c>
      <c r="K22" t="s">
        <v>174</v>
      </c>
      <c r="L22" t="s">
        <v>108</v>
      </c>
      <c r="O22">
        <v>1</v>
      </c>
      <c r="P22">
        <v>250970</v>
      </c>
      <c r="Q22">
        <v>3.9845399848587397E-6</v>
      </c>
      <c r="R22">
        <v>0</v>
      </c>
      <c r="S22">
        <v>0</v>
      </c>
      <c r="T22">
        <v>0</v>
      </c>
      <c r="U22">
        <v>16228</v>
      </c>
      <c r="V22">
        <v>0</v>
      </c>
      <c r="W22">
        <v>0</v>
      </c>
      <c r="X22">
        <v>0</v>
      </c>
      <c r="Y22">
        <v>34560</v>
      </c>
      <c r="Z22">
        <v>0</v>
      </c>
      <c r="AA22">
        <v>0</v>
      </c>
      <c r="AB22">
        <v>0</v>
      </c>
      <c r="AC22">
        <v>10064</v>
      </c>
      <c r="AD22">
        <v>0</v>
      </c>
      <c r="AE22">
        <v>0</v>
      </c>
      <c r="AF22">
        <v>0</v>
      </c>
      <c r="AG22">
        <v>18390</v>
      </c>
      <c r="AH22">
        <v>0</v>
      </c>
      <c r="AI22">
        <v>0</v>
      </c>
      <c r="AJ22">
        <v>0</v>
      </c>
      <c r="AK22">
        <v>21512</v>
      </c>
      <c r="AL22">
        <v>0</v>
      </c>
      <c r="AM22">
        <v>0</v>
      </c>
      <c r="AN22">
        <v>1</v>
      </c>
      <c r="AO22">
        <v>113482</v>
      </c>
      <c r="AP22">
        <v>0</v>
      </c>
      <c r="AQ22">
        <v>0</v>
      </c>
      <c r="AR22">
        <v>0</v>
      </c>
      <c r="AS22">
        <v>6124</v>
      </c>
      <c r="AT22">
        <v>0</v>
      </c>
      <c r="AU22">
        <v>0</v>
      </c>
      <c r="AV22">
        <v>0</v>
      </c>
      <c r="AW22">
        <v>30610</v>
      </c>
      <c r="AX22">
        <v>0</v>
      </c>
      <c r="AY22">
        <v>0</v>
      </c>
    </row>
    <row r="23" spans="1:51" x14ac:dyDescent="0.2">
      <c r="A23">
        <v>2</v>
      </c>
      <c r="B23">
        <v>113819714</v>
      </c>
      <c r="C23" t="s">
        <v>175</v>
      </c>
      <c r="D23" t="s">
        <v>110</v>
      </c>
      <c r="E23" t="s">
        <v>114</v>
      </c>
      <c r="F23" t="s">
        <v>103</v>
      </c>
      <c r="G23" t="s">
        <v>104</v>
      </c>
      <c r="H23" t="s">
        <v>7</v>
      </c>
      <c r="I23" t="s">
        <v>176</v>
      </c>
      <c r="J23" t="s">
        <v>176</v>
      </c>
      <c r="K23" t="s">
        <v>177</v>
      </c>
      <c r="L23" t="s">
        <v>108</v>
      </c>
      <c r="O23">
        <v>2</v>
      </c>
      <c r="P23">
        <v>251052</v>
      </c>
      <c r="Q23">
        <v>7.9664770645125292E-6</v>
      </c>
      <c r="R23">
        <v>0</v>
      </c>
      <c r="S23">
        <v>0</v>
      </c>
      <c r="T23">
        <v>0</v>
      </c>
      <c r="U23">
        <v>16232</v>
      </c>
      <c r="V23">
        <v>0</v>
      </c>
      <c r="W23">
        <v>0</v>
      </c>
      <c r="X23">
        <v>0</v>
      </c>
      <c r="Y23">
        <v>34568</v>
      </c>
      <c r="Z23">
        <v>0</v>
      </c>
      <c r="AA23">
        <v>0</v>
      </c>
      <c r="AB23">
        <v>0</v>
      </c>
      <c r="AC23">
        <v>10064</v>
      </c>
      <c r="AD23">
        <v>0</v>
      </c>
      <c r="AE23">
        <v>0</v>
      </c>
      <c r="AF23">
        <v>2</v>
      </c>
      <c r="AG23">
        <v>18388</v>
      </c>
      <c r="AH23">
        <v>0</v>
      </c>
      <c r="AI23">
        <v>0</v>
      </c>
      <c r="AJ23">
        <v>0</v>
      </c>
      <c r="AK23">
        <v>21530</v>
      </c>
      <c r="AL23">
        <v>0</v>
      </c>
      <c r="AM23">
        <v>0</v>
      </c>
      <c r="AN23">
        <v>0</v>
      </c>
      <c r="AO23">
        <v>113536</v>
      </c>
      <c r="AP23">
        <v>0</v>
      </c>
      <c r="AQ23">
        <v>0</v>
      </c>
      <c r="AR23">
        <v>0</v>
      </c>
      <c r="AS23">
        <v>6122</v>
      </c>
      <c r="AT23">
        <v>0</v>
      </c>
      <c r="AU23">
        <v>0</v>
      </c>
      <c r="AV23">
        <v>0</v>
      </c>
      <c r="AW23">
        <v>30612</v>
      </c>
      <c r="AX23">
        <v>0</v>
      </c>
      <c r="AY23">
        <v>0</v>
      </c>
    </row>
    <row r="24" spans="1:51" x14ac:dyDescent="0.2">
      <c r="A24">
        <v>2</v>
      </c>
      <c r="B24">
        <v>113819715</v>
      </c>
      <c r="C24" t="s">
        <v>178</v>
      </c>
      <c r="D24" t="s">
        <v>102</v>
      </c>
      <c r="E24" t="s">
        <v>114</v>
      </c>
      <c r="F24" t="s">
        <v>103</v>
      </c>
      <c r="G24" t="s">
        <v>104</v>
      </c>
      <c r="H24" t="s">
        <v>7</v>
      </c>
      <c r="I24" t="s">
        <v>179</v>
      </c>
      <c r="J24" t="s">
        <v>179</v>
      </c>
      <c r="K24" t="s">
        <v>180</v>
      </c>
      <c r="L24" t="s">
        <v>108</v>
      </c>
      <c r="M24" t="s">
        <v>181</v>
      </c>
      <c r="O24">
        <v>5</v>
      </c>
      <c r="P24">
        <v>251086</v>
      </c>
      <c r="Q24">
        <v>1.9913495774356099E-5</v>
      </c>
      <c r="R24">
        <v>0</v>
      </c>
      <c r="S24">
        <v>0</v>
      </c>
      <c r="T24">
        <v>0</v>
      </c>
      <c r="U24">
        <v>16234</v>
      </c>
      <c r="V24">
        <v>0</v>
      </c>
      <c r="W24">
        <v>0</v>
      </c>
      <c r="X24">
        <v>0</v>
      </c>
      <c r="Y24">
        <v>34570</v>
      </c>
      <c r="Z24">
        <v>0</v>
      </c>
      <c r="AA24">
        <v>0</v>
      </c>
      <c r="AB24">
        <v>0</v>
      </c>
      <c r="AC24">
        <v>10060</v>
      </c>
      <c r="AD24">
        <v>0</v>
      </c>
      <c r="AE24">
        <v>0</v>
      </c>
      <c r="AF24">
        <v>0</v>
      </c>
      <c r="AG24">
        <v>18392</v>
      </c>
      <c r="AH24">
        <v>0</v>
      </c>
      <c r="AI24">
        <v>0</v>
      </c>
      <c r="AJ24">
        <v>1</v>
      </c>
      <c r="AK24">
        <v>21544</v>
      </c>
      <c r="AL24">
        <v>0</v>
      </c>
      <c r="AM24">
        <v>0</v>
      </c>
      <c r="AN24">
        <v>2</v>
      </c>
      <c r="AO24">
        <v>113548</v>
      </c>
      <c r="AP24">
        <v>0</v>
      </c>
      <c r="AQ24">
        <v>0</v>
      </c>
      <c r="AR24">
        <v>0</v>
      </c>
      <c r="AS24">
        <v>6124</v>
      </c>
      <c r="AT24">
        <v>0</v>
      </c>
      <c r="AU24">
        <v>0</v>
      </c>
      <c r="AV24">
        <v>2</v>
      </c>
      <c r="AW24">
        <v>30614</v>
      </c>
      <c r="AX24">
        <v>0</v>
      </c>
      <c r="AY24">
        <v>0</v>
      </c>
    </row>
    <row r="25" spans="1:51" x14ac:dyDescent="0.2">
      <c r="A25">
        <v>2</v>
      </c>
      <c r="B25">
        <v>113819715</v>
      </c>
      <c r="C25" t="s">
        <v>178</v>
      </c>
      <c r="D25" t="s">
        <v>102</v>
      </c>
      <c r="E25" t="s">
        <v>101</v>
      </c>
      <c r="F25" t="s">
        <v>103</v>
      </c>
      <c r="G25" t="s">
        <v>104</v>
      </c>
      <c r="H25" t="s">
        <v>7</v>
      </c>
      <c r="I25" t="s">
        <v>182</v>
      </c>
      <c r="J25" t="s">
        <v>182</v>
      </c>
      <c r="K25" t="s">
        <v>183</v>
      </c>
      <c r="L25" t="s">
        <v>108</v>
      </c>
      <c r="O25">
        <v>4</v>
      </c>
      <c r="P25">
        <v>251086</v>
      </c>
      <c r="Q25">
        <v>1.5930796619484901E-5</v>
      </c>
      <c r="R25">
        <v>0</v>
      </c>
      <c r="S25">
        <v>0</v>
      </c>
      <c r="T25">
        <v>0</v>
      </c>
      <c r="U25">
        <v>16234</v>
      </c>
      <c r="V25">
        <v>0</v>
      </c>
      <c r="W25">
        <v>0</v>
      </c>
      <c r="X25">
        <v>4</v>
      </c>
      <c r="Y25">
        <v>34570</v>
      </c>
      <c r="Z25">
        <v>0</v>
      </c>
      <c r="AA25">
        <v>0</v>
      </c>
      <c r="AB25">
        <v>0</v>
      </c>
      <c r="AC25">
        <v>10060</v>
      </c>
      <c r="AD25">
        <v>0</v>
      </c>
      <c r="AE25">
        <v>0</v>
      </c>
      <c r="AF25">
        <v>0</v>
      </c>
      <c r="AG25">
        <v>18392</v>
      </c>
      <c r="AH25">
        <v>0</v>
      </c>
      <c r="AI25">
        <v>0</v>
      </c>
      <c r="AJ25">
        <v>0</v>
      </c>
      <c r="AK25">
        <v>21544</v>
      </c>
      <c r="AL25">
        <v>0</v>
      </c>
      <c r="AM25">
        <v>0</v>
      </c>
      <c r="AN25">
        <v>0</v>
      </c>
      <c r="AO25">
        <v>113548</v>
      </c>
      <c r="AP25">
        <v>0</v>
      </c>
      <c r="AQ25">
        <v>0</v>
      </c>
      <c r="AR25">
        <v>0</v>
      </c>
      <c r="AS25">
        <v>6124</v>
      </c>
      <c r="AT25">
        <v>0</v>
      </c>
      <c r="AU25">
        <v>0</v>
      </c>
      <c r="AV25">
        <v>0</v>
      </c>
      <c r="AW25">
        <v>30614</v>
      </c>
      <c r="AX25">
        <v>0</v>
      </c>
      <c r="AY25">
        <v>0</v>
      </c>
    </row>
    <row r="26" spans="1:51" x14ac:dyDescent="0.2">
      <c r="A26">
        <v>2</v>
      </c>
      <c r="B26">
        <v>113819719</v>
      </c>
      <c r="C26" t="s">
        <v>184</v>
      </c>
      <c r="D26" t="s">
        <v>101</v>
      </c>
      <c r="E26" t="s">
        <v>110</v>
      </c>
      <c r="F26" t="s">
        <v>103</v>
      </c>
      <c r="G26" t="s">
        <v>104</v>
      </c>
      <c r="H26" t="s">
        <v>7</v>
      </c>
      <c r="I26" t="s">
        <v>185</v>
      </c>
      <c r="J26" t="s">
        <v>185</v>
      </c>
      <c r="K26" t="s">
        <v>186</v>
      </c>
      <c r="L26" t="s">
        <v>108</v>
      </c>
      <c r="O26">
        <v>1</v>
      </c>
      <c r="P26">
        <v>251146</v>
      </c>
      <c r="Q26">
        <v>3.9817476686867396E-6</v>
      </c>
      <c r="R26">
        <v>0</v>
      </c>
      <c r="S26">
        <v>0</v>
      </c>
      <c r="T26">
        <v>0</v>
      </c>
      <c r="U26">
        <v>16234</v>
      </c>
      <c r="V26">
        <v>0</v>
      </c>
      <c r="W26">
        <v>0</v>
      </c>
      <c r="X26">
        <v>0</v>
      </c>
      <c r="Y26">
        <v>34572</v>
      </c>
      <c r="Z26">
        <v>0</v>
      </c>
      <c r="AA26">
        <v>0</v>
      </c>
      <c r="AB26">
        <v>0</v>
      </c>
      <c r="AC26">
        <v>10066</v>
      </c>
      <c r="AD26">
        <v>0</v>
      </c>
      <c r="AE26">
        <v>0</v>
      </c>
      <c r="AF26">
        <v>0</v>
      </c>
      <c r="AG26">
        <v>18392</v>
      </c>
      <c r="AH26">
        <v>0</v>
      </c>
      <c r="AI26">
        <v>0</v>
      </c>
      <c r="AJ26">
        <v>0</v>
      </c>
      <c r="AK26">
        <v>21546</v>
      </c>
      <c r="AL26">
        <v>0</v>
      </c>
      <c r="AM26">
        <v>0</v>
      </c>
      <c r="AN26">
        <v>1</v>
      </c>
      <c r="AO26">
        <v>113590</v>
      </c>
      <c r="AP26">
        <v>0</v>
      </c>
      <c r="AQ26">
        <v>0</v>
      </c>
      <c r="AR26">
        <v>0</v>
      </c>
      <c r="AS26">
        <v>6134</v>
      </c>
      <c r="AT26">
        <v>0</v>
      </c>
      <c r="AU26">
        <v>0</v>
      </c>
      <c r="AV26">
        <v>0</v>
      </c>
      <c r="AW26">
        <v>30612</v>
      </c>
      <c r="AX26">
        <v>0</v>
      </c>
      <c r="AY26">
        <v>0</v>
      </c>
    </row>
    <row r="27" spans="1:51" x14ac:dyDescent="0.2">
      <c r="A27">
        <v>2</v>
      </c>
      <c r="B27">
        <v>113819721</v>
      </c>
      <c r="C27" t="s">
        <v>187</v>
      </c>
      <c r="D27" t="s">
        <v>110</v>
      </c>
      <c r="E27" t="s">
        <v>101</v>
      </c>
      <c r="F27" t="s">
        <v>146</v>
      </c>
      <c r="G27" t="s">
        <v>104</v>
      </c>
      <c r="H27" t="s">
        <v>104</v>
      </c>
      <c r="I27" t="s">
        <v>188</v>
      </c>
      <c r="J27" t="s">
        <v>188</v>
      </c>
      <c r="K27" t="s">
        <v>189</v>
      </c>
      <c r="L27" t="s">
        <v>108</v>
      </c>
      <c r="M27" t="s">
        <v>181</v>
      </c>
      <c r="O27">
        <v>49</v>
      </c>
      <c r="P27">
        <v>282500</v>
      </c>
      <c r="Q27">
        <v>1.7345132743362801E-4</v>
      </c>
      <c r="R27">
        <v>0</v>
      </c>
      <c r="S27">
        <v>0</v>
      </c>
      <c r="T27">
        <v>33</v>
      </c>
      <c r="U27">
        <v>24934</v>
      </c>
      <c r="V27">
        <v>0</v>
      </c>
      <c r="W27">
        <v>0</v>
      </c>
      <c r="X27">
        <v>14</v>
      </c>
      <c r="Y27">
        <v>35420</v>
      </c>
      <c r="Z27">
        <v>0</v>
      </c>
      <c r="AA27">
        <v>0</v>
      </c>
      <c r="AB27">
        <v>0</v>
      </c>
      <c r="AC27">
        <v>10354</v>
      </c>
      <c r="AD27">
        <v>0</v>
      </c>
      <c r="AE27">
        <v>0</v>
      </c>
      <c r="AF27">
        <v>1</v>
      </c>
      <c r="AG27">
        <v>19952</v>
      </c>
      <c r="AH27">
        <v>0</v>
      </c>
      <c r="AI27">
        <v>0</v>
      </c>
      <c r="AJ27">
        <v>0</v>
      </c>
      <c r="AK27">
        <v>25044</v>
      </c>
      <c r="AL27">
        <v>0</v>
      </c>
      <c r="AM27">
        <v>0</v>
      </c>
      <c r="AN27">
        <v>1</v>
      </c>
      <c r="AO27">
        <v>128966</v>
      </c>
      <c r="AP27">
        <v>0</v>
      </c>
      <c r="AQ27">
        <v>0</v>
      </c>
      <c r="AR27">
        <v>0</v>
      </c>
      <c r="AS27">
        <v>7218</v>
      </c>
      <c r="AT27">
        <v>0</v>
      </c>
      <c r="AU27">
        <v>0</v>
      </c>
      <c r="AV27">
        <v>0</v>
      </c>
      <c r="AW27">
        <v>30612</v>
      </c>
      <c r="AX27">
        <v>0</v>
      </c>
      <c r="AY27">
        <v>0</v>
      </c>
    </row>
    <row r="28" spans="1:51" x14ac:dyDescent="0.2">
      <c r="A28">
        <v>2</v>
      </c>
      <c r="B28">
        <v>113819725</v>
      </c>
      <c r="C28" t="s">
        <v>190</v>
      </c>
      <c r="D28" t="s">
        <v>114</v>
      </c>
      <c r="E28" t="s">
        <v>101</v>
      </c>
      <c r="F28" t="s">
        <v>103</v>
      </c>
      <c r="G28" t="s">
        <v>104</v>
      </c>
      <c r="H28" t="s">
        <v>7</v>
      </c>
      <c r="I28" t="s">
        <v>191</v>
      </c>
      <c r="J28" t="s">
        <v>191</v>
      </c>
      <c r="K28" t="s">
        <v>192</v>
      </c>
      <c r="L28" t="s">
        <v>108</v>
      </c>
      <c r="O28">
        <v>1</v>
      </c>
      <c r="P28">
        <v>251190</v>
      </c>
      <c r="Q28">
        <v>3.9810502010430301E-6</v>
      </c>
      <c r="R28">
        <v>0</v>
      </c>
      <c r="S28">
        <v>0</v>
      </c>
      <c r="T28">
        <v>1</v>
      </c>
      <c r="U28">
        <v>16238</v>
      </c>
      <c r="V28">
        <v>0</v>
      </c>
      <c r="W28">
        <v>0</v>
      </c>
      <c r="X28">
        <v>0</v>
      </c>
      <c r="Y28">
        <v>34574</v>
      </c>
      <c r="Z28">
        <v>0</v>
      </c>
      <c r="AA28">
        <v>0</v>
      </c>
      <c r="AB28">
        <v>0</v>
      </c>
      <c r="AC28">
        <v>10068</v>
      </c>
      <c r="AD28">
        <v>0</v>
      </c>
      <c r="AE28">
        <v>0</v>
      </c>
      <c r="AF28">
        <v>0</v>
      </c>
      <c r="AG28">
        <v>18390</v>
      </c>
      <c r="AH28">
        <v>0</v>
      </c>
      <c r="AI28">
        <v>0</v>
      </c>
      <c r="AJ28">
        <v>0</v>
      </c>
      <c r="AK28">
        <v>21578</v>
      </c>
      <c r="AL28">
        <v>0</v>
      </c>
      <c r="AM28">
        <v>0</v>
      </c>
      <c r="AN28">
        <v>0</v>
      </c>
      <c r="AO28">
        <v>113600</v>
      </c>
      <c r="AP28">
        <v>0</v>
      </c>
      <c r="AQ28">
        <v>0</v>
      </c>
      <c r="AR28">
        <v>0</v>
      </c>
      <c r="AS28">
        <v>6130</v>
      </c>
      <c r="AT28">
        <v>0</v>
      </c>
      <c r="AU28">
        <v>0</v>
      </c>
      <c r="AV28">
        <v>0</v>
      </c>
      <c r="AW28">
        <v>30612</v>
      </c>
      <c r="AX28">
        <v>0</v>
      </c>
      <c r="AY28">
        <v>0</v>
      </c>
    </row>
    <row r="29" spans="1:51" x14ac:dyDescent="0.2">
      <c r="A29">
        <v>2</v>
      </c>
      <c r="B29">
        <v>113819725</v>
      </c>
      <c r="C29" t="s">
        <v>190</v>
      </c>
      <c r="D29" t="s">
        <v>114</v>
      </c>
      <c r="E29" t="s">
        <v>102</v>
      </c>
      <c r="F29" t="s">
        <v>146</v>
      </c>
      <c r="G29" t="s">
        <v>104</v>
      </c>
      <c r="H29" t="s">
        <v>104</v>
      </c>
      <c r="I29" t="s">
        <v>193</v>
      </c>
      <c r="J29" t="s">
        <v>193</v>
      </c>
      <c r="K29" t="s">
        <v>194</v>
      </c>
      <c r="L29" t="s">
        <v>108</v>
      </c>
      <c r="M29" t="s">
        <v>195</v>
      </c>
      <c r="O29">
        <v>1313</v>
      </c>
      <c r="P29">
        <v>282524</v>
      </c>
      <c r="Q29">
        <v>4.6473927878693403E-3</v>
      </c>
      <c r="R29">
        <v>30</v>
      </c>
      <c r="S29">
        <v>0</v>
      </c>
      <c r="T29">
        <v>24</v>
      </c>
      <c r="U29">
        <v>24930</v>
      </c>
      <c r="V29">
        <v>0</v>
      </c>
      <c r="W29">
        <v>0</v>
      </c>
      <c r="X29">
        <v>7</v>
      </c>
      <c r="Y29">
        <v>35422</v>
      </c>
      <c r="Z29">
        <v>0</v>
      </c>
      <c r="AA29">
        <v>0</v>
      </c>
      <c r="AB29">
        <v>0</v>
      </c>
      <c r="AC29">
        <v>10358</v>
      </c>
      <c r="AD29">
        <v>0</v>
      </c>
      <c r="AE29">
        <v>0</v>
      </c>
      <c r="AF29">
        <v>1123</v>
      </c>
      <c r="AG29">
        <v>19950</v>
      </c>
      <c r="AH29">
        <v>29</v>
      </c>
      <c r="AI29">
        <v>0</v>
      </c>
      <c r="AJ29">
        <v>41</v>
      </c>
      <c r="AK29">
        <v>25052</v>
      </c>
      <c r="AL29">
        <v>0</v>
      </c>
      <c r="AM29">
        <v>0</v>
      </c>
      <c r="AN29">
        <v>59</v>
      </c>
      <c r="AO29">
        <v>128984</v>
      </c>
      <c r="AP29">
        <v>0</v>
      </c>
      <c r="AQ29">
        <v>0</v>
      </c>
      <c r="AR29">
        <v>16</v>
      </c>
      <c r="AS29">
        <v>7216</v>
      </c>
      <c r="AT29">
        <v>0</v>
      </c>
      <c r="AU29">
        <v>0</v>
      </c>
      <c r="AV29">
        <v>43</v>
      </c>
      <c r="AW29">
        <v>30612</v>
      </c>
      <c r="AX29">
        <v>1</v>
      </c>
      <c r="AY29">
        <v>0</v>
      </c>
    </row>
    <row r="30" spans="1:51" x14ac:dyDescent="0.2">
      <c r="A30">
        <v>2</v>
      </c>
      <c r="B30">
        <v>113819727</v>
      </c>
      <c r="C30" t="s">
        <v>196</v>
      </c>
      <c r="D30" t="s">
        <v>110</v>
      </c>
      <c r="E30" t="s">
        <v>101</v>
      </c>
      <c r="F30" t="s">
        <v>146</v>
      </c>
      <c r="G30" t="s">
        <v>104</v>
      </c>
      <c r="H30" t="s">
        <v>104</v>
      </c>
      <c r="I30" t="s">
        <v>197</v>
      </c>
      <c r="J30" t="s">
        <v>197</v>
      </c>
      <c r="K30" t="s">
        <v>198</v>
      </c>
      <c r="L30" t="s">
        <v>108</v>
      </c>
      <c r="M30" t="s">
        <v>181</v>
      </c>
      <c r="O30">
        <v>72</v>
      </c>
      <c r="P30">
        <v>282492</v>
      </c>
      <c r="Q30">
        <v>2.54874474321396E-4</v>
      </c>
      <c r="R30">
        <v>0</v>
      </c>
      <c r="S30">
        <v>0</v>
      </c>
      <c r="T30">
        <v>0</v>
      </c>
      <c r="U30">
        <v>24934</v>
      </c>
      <c r="V30">
        <v>0</v>
      </c>
      <c r="W30">
        <v>0</v>
      </c>
      <c r="X30">
        <v>0</v>
      </c>
      <c r="Y30">
        <v>35418</v>
      </c>
      <c r="Z30">
        <v>0</v>
      </c>
      <c r="AA30">
        <v>0</v>
      </c>
      <c r="AB30">
        <v>0</v>
      </c>
      <c r="AC30">
        <v>10354</v>
      </c>
      <c r="AD30">
        <v>0</v>
      </c>
      <c r="AE30">
        <v>0</v>
      </c>
      <c r="AF30">
        <v>0</v>
      </c>
      <c r="AG30">
        <v>19952</v>
      </c>
      <c r="AH30">
        <v>0</v>
      </c>
      <c r="AI30">
        <v>0</v>
      </c>
      <c r="AJ30">
        <v>22</v>
      </c>
      <c r="AK30">
        <v>25040</v>
      </c>
      <c r="AL30">
        <v>0</v>
      </c>
      <c r="AM30">
        <v>0</v>
      </c>
      <c r="AN30">
        <v>49</v>
      </c>
      <c r="AO30">
        <v>128970</v>
      </c>
      <c r="AP30">
        <v>0</v>
      </c>
      <c r="AQ30">
        <v>0</v>
      </c>
      <c r="AR30">
        <v>1</v>
      </c>
      <c r="AS30">
        <v>7216</v>
      </c>
      <c r="AT30">
        <v>0</v>
      </c>
      <c r="AU30">
        <v>0</v>
      </c>
      <c r="AV30">
        <v>0</v>
      </c>
      <c r="AW30">
        <v>30608</v>
      </c>
      <c r="AX30">
        <v>0</v>
      </c>
      <c r="AY30">
        <v>0</v>
      </c>
    </row>
    <row r="31" spans="1:51" x14ac:dyDescent="0.2">
      <c r="A31">
        <v>2</v>
      </c>
      <c r="B31">
        <v>113819728</v>
      </c>
      <c r="C31" t="s">
        <v>199</v>
      </c>
      <c r="D31" t="s">
        <v>102</v>
      </c>
      <c r="E31" t="s">
        <v>114</v>
      </c>
      <c r="F31" t="s">
        <v>103</v>
      </c>
      <c r="G31" t="s">
        <v>104</v>
      </c>
      <c r="H31" t="s">
        <v>7</v>
      </c>
      <c r="I31" t="s">
        <v>200</v>
      </c>
      <c r="J31" t="s">
        <v>200</v>
      </c>
      <c r="K31" t="s">
        <v>201</v>
      </c>
      <c r="L31" t="s">
        <v>108</v>
      </c>
      <c r="O31">
        <v>1</v>
      </c>
      <c r="P31">
        <v>251188</v>
      </c>
      <c r="Q31">
        <v>3.9810818988168202E-6</v>
      </c>
      <c r="R31">
        <v>0</v>
      </c>
      <c r="S31">
        <v>0</v>
      </c>
      <c r="T31">
        <v>0</v>
      </c>
      <c r="U31">
        <v>16244</v>
      </c>
      <c r="V31">
        <v>0</v>
      </c>
      <c r="W31">
        <v>0</v>
      </c>
      <c r="X31">
        <v>0</v>
      </c>
      <c r="Y31">
        <v>34576</v>
      </c>
      <c r="Z31">
        <v>0</v>
      </c>
      <c r="AA31">
        <v>0</v>
      </c>
      <c r="AB31">
        <v>0</v>
      </c>
      <c r="AC31">
        <v>10066</v>
      </c>
      <c r="AD31">
        <v>0</v>
      </c>
      <c r="AE31">
        <v>0</v>
      </c>
      <c r="AF31">
        <v>1</v>
      </c>
      <c r="AG31">
        <v>18394</v>
      </c>
      <c r="AH31">
        <v>0</v>
      </c>
      <c r="AI31">
        <v>0</v>
      </c>
      <c r="AJ31">
        <v>0</v>
      </c>
      <c r="AK31">
        <v>21586</v>
      </c>
      <c r="AL31">
        <v>0</v>
      </c>
      <c r="AM31">
        <v>0</v>
      </c>
      <c r="AN31">
        <v>0</v>
      </c>
      <c r="AO31">
        <v>113578</v>
      </c>
      <c r="AP31">
        <v>0</v>
      </c>
      <c r="AQ31">
        <v>0</v>
      </c>
      <c r="AR31">
        <v>0</v>
      </c>
      <c r="AS31">
        <v>6130</v>
      </c>
      <c r="AT31">
        <v>0</v>
      </c>
      <c r="AU31">
        <v>0</v>
      </c>
      <c r="AV31">
        <v>0</v>
      </c>
      <c r="AW31">
        <v>30614</v>
      </c>
      <c r="AX31">
        <v>0</v>
      </c>
      <c r="AY31">
        <v>0</v>
      </c>
    </row>
    <row r="32" spans="1:51" x14ac:dyDescent="0.2">
      <c r="A32">
        <v>2</v>
      </c>
      <c r="B32">
        <v>113819738</v>
      </c>
      <c r="C32" t="s">
        <v>202</v>
      </c>
      <c r="D32" t="s">
        <v>101</v>
      </c>
      <c r="E32" t="s">
        <v>102</v>
      </c>
      <c r="F32" t="s">
        <v>142</v>
      </c>
      <c r="G32" t="s">
        <v>7</v>
      </c>
      <c r="H32" t="s">
        <v>104</v>
      </c>
      <c r="I32" t="s">
        <v>203</v>
      </c>
      <c r="J32" t="s">
        <v>203</v>
      </c>
      <c r="K32" t="s">
        <v>204</v>
      </c>
      <c r="L32" t="s">
        <v>108</v>
      </c>
      <c r="O32">
        <v>2</v>
      </c>
      <c r="P32">
        <v>31332</v>
      </c>
      <c r="Q32">
        <v>6.3832503510787597E-5</v>
      </c>
      <c r="R32">
        <v>0</v>
      </c>
      <c r="S32">
        <v>0</v>
      </c>
      <c r="T32">
        <v>0</v>
      </c>
      <c r="U32">
        <v>8694</v>
      </c>
      <c r="V32">
        <v>0</v>
      </c>
      <c r="W32">
        <v>0</v>
      </c>
      <c r="X32">
        <v>0</v>
      </c>
      <c r="Y32">
        <v>848</v>
      </c>
      <c r="Z32">
        <v>0</v>
      </c>
      <c r="AA32">
        <v>0</v>
      </c>
      <c r="AB32">
        <v>0</v>
      </c>
      <c r="AC32">
        <v>290</v>
      </c>
      <c r="AD32">
        <v>0</v>
      </c>
      <c r="AE32">
        <v>0</v>
      </c>
      <c r="AF32">
        <v>0</v>
      </c>
      <c r="AG32">
        <v>1558</v>
      </c>
      <c r="AH32">
        <v>0</v>
      </c>
      <c r="AI32">
        <v>0</v>
      </c>
      <c r="AJ32">
        <v>0</v>
      </c>
      <c r="AK32">
        <v>3470</v>
      </c>
      <c r="AL32">
        <v>0</v>
      </c>
      <c r="AM32">
        <v>0</v>
      </c>
      <c r="AN32">
        <v>2</v>
      </c>
      <c r="AO32">
        <v>15384</v>
      </c>
      <c r="AP32">
        <v>0</v>
      </c>
      <c r="AQ32">
        <v>0</v>
      </c>
      <c r="AR32">
        <v>0</v>
      </c>
      <c r="AS32">
        <v>1088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>
        <v>2</v>
      </c>
      <c r="B33">
        <v>113819739</v>
      </c>
      <c r="C33" t="s">
        <v>205</v>
      </c>
      <c r="D33" t="s">
        <v>102</v>
      </c>
      <c r="E33" t="s">
        <v>114</v>
      </c>
      <c r="F33" t="s">
        <v>103</v>
      </c>
      <c r="G33" t="s">
        <v>104</v>
      </c>
      <c r="H33" t="s">
        <v>7</v>
      </c>
      <c r="I33" t="s">
        <v>206</v>
      </c>
      <c r="J33" t="s">
        <v>206</v>
      </c>
      <c r="K33" t="s">
        <v>207</v>
      </c>
      <c r="L33" t="s">
        <v>108</v>
      </c>
      <c r="O33">
        <v>1</v>
      </c>
      <c r="P33">
        <v>251206</v>
      </c>
      <c r="Q33">
        <v>3.980796637023E-6</v>
      </c>
      <c r="R33">
        <v>0</v>
      </c>
      <c r="S33">
        <v>0</v>
      </c>
      <c r="T33">
        <v>0</v>
      </c>
      <c r="U33">
        <v>16242</v>
      </c>
      <c r="V33">
        <v>0</v>
      </c>
      <c r="W33">
        <v>0</v>
      </c>
      <c r="X33">
        <v>0</v>
      </c>
      <c r="Y33">
        <v>34578</v>
      </c>
      <c r="Z33">
        <v>0</v>
      </c>
      <c r="AA33">
        <v>0</v>
      </c>
      <c r="AB33">
        <v>0</v>
      </c>
      <c r="AC33">
        <v>10070</v>
      </c>
      <c r="AD33">
        <v>0</v>
      </c>
      <c r="AE33">
        <v>0</v>
      </c>
      <c r="AF33">
        <v>1</v>
      </c>
      <c r="AG33">
        <v>18386</v>
      </c>
      <c r="AH33">
        <v>0</v>
      </c>
      <c r="AI33">
        <v>0</v>
      </c>
      <c r="AJ33">
        <v>0</v>
      </c>
      <c r="AK33">
        <v>21588</v>
      </c>
      <c r="AL33">
        <v>0</v>
      </c>
      <c r="AM33">
        <v>0</v>
      </c>
      <c r="AN33">
        <v>0</v>
      </c>
      <c r="AO33">
        <v>113596</v>
      </c>
      <c r="AP33">
        <v>0</v>
      </c>
      <c r="AQ33">
        <v>0</v>
      </c>
      <c r="AR33">
        <v>0</v>
      </c>
      <c r="AS33">
        <v>6130</v>
      </c>
      <c r="AT33">
        <v>0</v>
      </c>
      <c r="AU33">
        <v>0</v>
      </c>
      <c r="AV33">
        <v>0</v>
      </c>
      <c r="AW33">
        <v>30616</v>
      </c>
      <c r="AX33">
        <v>0</v>
      </c>
      <c r="AY33">
        <v>0</v>
      </c>
    </row>
    <row r="34" spans="1:51" x14ac:dyDescent="0.2">
      <c r="A34">
        <v>2</v>
      </c>
      <c r="B34">
        <v>113819744</v>
      </c>
      <c r="C34" t="s">
        <v>208</v>
      </c>
      <c r="D34" t="s">
        <v>110</v>
      </c>
      <c r="E34" t="s">
        <v>102</v>
      </c>
      <c r="F34" t="s">
        <v>103</v>
      </c>
      <c r="G34" t="s">
        <v>104</v>
      </c>
      <c r="H34" t="s">
        <v>7</v>
      </c>
      <c r="I34" t="s">
        <v>209</v>
      </c>
      <c r="J34" t="s">
        <v>209</v>
      </c>
      <c r="K34" t="s">
        <v>210</v>
      </c>
      <c r="L34" t="s">
        <v>108</v>
      </c>
      <c r="O34">
        <v>1</v>
      </c>
      <c r="P34">
        <v>251270</v>
      </c>
      <c r="Q34">
        <v>3.9797827038643599E-6</v>
      </c>
      <c r="R34">
        <v>0</v>
      </c>
      <c r="S34">
        <v>0</v>
      </c>
      <c r="T34">
        <v>0</v>
      </c>
      <c r="U34">
        <v>16244</v>
      </c>
      <c r="V34">
        <v>0</v>
      </c>
      <c r="W34">
        <v>0</v>
      </c>
      <c r="X34">
        <v>0</v>
      </c>
      <c r="Y34">
        <v>34580</v>
      </c>
      <c r="Z34">
        <v>0</v>
      </c>
      <c r="AA34">
        <v>0</v>
      </c>
      <c r="AB34">
        <v>0</v>
      </c>
      <c r="AC34">
        <v>10070</v>
      </c>
      <c r="AD34">
        <v>0</v>
      </c>
      <c r="AE34">
        <v>0</v>
      </c>
      <c r="AF34">
        <v>0</v>
      </c>
      <c r="AG34">
        <v>18392</v>
      </c>
      <c r="AH34">
        <v>0</v>
      </c>
      <c r="AI34">
        <v>0</v>
      </c>
      <c r="AJ34">
        <v>0</v>
      </c>
      <c r="AK34">
        <v>21616</v>
      </c>
      <c r="AL34">
        <v>0</v>
      </c>
      <c r="AM34">
        <v>0</v>
      </c>
      <c r="AN34">
        <v>0</v>
      </c>
      <c r="AO34">
        <v>113616</v>
      </c>
      <c r="AP34">
        <v>0</v>
      </c>
      <c r="AQ34">
        <v>0</v>
      </c>
      <c r="AR34">
        <v>0</v>
      </c>
      <c r="AS34">
        <v>6136</v>
      </c>
      <c r="AT34">
        <v>0</v>
      </c>
      <c r="AU34">
        <v>0</v>
      </c>
      <c r="AV34">
        <v>1</v>
      </c>
      <c r="AW34">
        <v>30616</v>
      </c>
      <c r="AX34">
        <v>0</v>
      </c>
      <c r="AY34">
        <v>0</v>
      </c>
    </row>
    <row r="35" spans="1:51" x14ac:dyDescent="0.2">
      <c r="A35">
        <v>2</v>
      </c>
      <c r="B35">
        <v>113819745</v>
      </c>
      <c r="C35" t="s">
        <v>211</v>
      </c>
      <c r="D35" t="s">
        <v>110</v>
      </c>
      <c r="E35" t="s">
        <v>114</v>
      </c>
      <c r="F35" t="s">
        <v>103</v>
      </c>
      <c r="G35" t="s">
        <v>104</v>
      </c>
      <c r="H35" t="s">
        <v>7</v>
      </c>
      <c r="I35" t="s">
        <v>212</v>
      </c>
      <c r="J35" t="s">
        <v>212</v>
      </c>
      <c r="K35" t="s">
        <v>213</v>
      </c>
      <c r="L35" t="s">
        <v>108</v>
      </c>
      <c r="O35">
        <v>1</v>
      </c>
      <c r="P35">
        <v>251270</v>
      </c>
      <c r="Q35">
        <v>3.9797827038643599E-6</v>
      </c>
      <c r="R35">
        <v>0</v>
      </c>
      <c r="S35">
        <v>0</v>
      </c>
      <c r="T35">
        <v>1</v>
      </c>
      <c r="U35">
        <v>16244</v>
      </c>
      <c r="V35">
        <v>0</v>
      </c>
      <c r="W35">
        <v>0</v>
      </c>
      <c r="X35">
        <v>0</v>
      </c>
      <c r="Y35">
        <v>34580</v>
      </c>
      <c r="Z35">
        <v>0</v>
      </c>
      <c r="AA35">
        <v>0</v>
      </c>
      <c r="AB35">
        <v>0</v>
      </c>
      <c r="AC35">
        <v>10068</v>
      </c>
      <c r="AD35">
        <v>0</v>
      </c>
      <c r="AE35">
        <v>0</v>
      </c>
      <c r="AF35">
        <v>0</v>
      </c>
      <c r="AG35">
        <v>18392</v>
      </c>
      <c r="AH35">
        <v>0</v>
      </c>
      <c r="AI35">
        <v>0</v>
      </c>
      <c r="AJ35">
        <v>0</v>
      </c>
      <c r="AK35">
        <v>21612</v>
      </c>
      <c r="AL35">
        <v>0</v>
      </c>
      <c r="AM35">
        <v>0</v>
      </c>
      <c r="AN35">
        <v>0</v>
      </c>
      <c r="AO35">
        <v>113624</v>
      </c>
      <c r="AP35">
        <v>0</v>
      </c>
      <c r="AQ35">
        <v>0</v>
      </c>
      <c r="AR35">
        <v>0</v>
      </c>
      <c r="AS35">
        <v>6134</v>
      </c>
      <c r="AT35">
        <v>0</v>
      </c>
      <c r="AU35">
        <v>0</v>
      </c>
      <c r="AV35">
        <v>0</v>
      </c>
      <c r="AW35">
        <v>30616</v>
      </c>
      <c r="AX35">
        <v>0</v>
      </c>
      <c r="AY35">
        <v>0</v>
      </c>
    </row>
    <row r="36" spans="1:51" x14ac:dyDescent="0.2">
      <c r="A36">
        <v>2</v>
      </c>
      <c r="B36">
        <v>113819749</v>
      </c>
      <c r="C36" t="s">
        <v>214</v>
      </c>
      <c r="D36" t="s">
        <v>110</v>
      </c>
      <c r="E36" t="s">
        <v>101</v>
      </c>
      <c r="F36" t="s">
        <v>103</v>
      </c>
      <c r="G36" t="s">
        <v>104</v>
      </c>
      <c r="H36" t="s">
        <v>7</v>
      </c>
      <c r="I36" t="s">
        <v>215</v>
      </c>
      <c r="J36" t="s">
        <v>215</v>
      </c>
      <c r="K36" t="s">
        <v>216</v>
      </c>
      <c r="L36" t="s">
        <v>108</v>
      </c>
      <c r="M36" t="s">
        <v>181</v>
      </c>
      <c r="O36">
        <v>1</v>
      </c>
      <c r="P36">
        <v>251290</v>
      </c>
      <c r="Q36">
        <v>3.9794659556687402E-6</v>
      </c>
      <c r="R36">
        <v>0</v>
      </c>
      <c r="S36">
        <v>0</v>
      </c>
      <c r="T36">
        <v>0</v>
      </c>
      <c r="U36">
        <v>16238</v>
      </c>
      <c r="V36">
        <v>0</v>
      </c>
      <c r="W36">
        <v>0</v>
      </c>
      <c r="X36">
        <v>1</v>
      </c>
      <c r="Y36">
        <v>34580</v>
      </c>
      <c r="Z36">
        <v>0</v>
      </c>
      <c r="AA36">
        <v>0</v>
      </c>
      <c r="AB36">
        <v>0</v>
      </c>
      <c r="AC36">
        <v>10072</v>
      </c>
      <c r="AD36">
        <v>0</v>
      </c>
      <c r="AE36">
        <v>0</v>
      </c>
      <c r="AF36">
        <v>0</v>
      </c>
      <c r="AG36">
        <v>18392</v>
      </c>
      <c r="AH36">
        <v>0</v>
      </c>
      <c r="AI36">
        <v>0</v>
      </c>
      <c r="AJ36">
        <v>0</v>
      </c>
      <c r="AK36">
        <v>21626</v>
      </c>
      <c r="AL36">
        <v>0</v>
      </c>
      <c r="AM36">
        <v>0</v>
      </c>
      <c r="AN36">
        <v>0</v>
      </c>
      <c r="AO36">
        <v>113634</v>
      </c>
      <c r="AP36">
        <v>0</v>
      </c>
      <c r="AQ36">
        <v>0</v>
      </c>
      <c r="AR36">
        <v>0</v>
      </c>
      <c r="AS36">
        <v>6134</v>
      </c>
      <c r="AT36">
        <v>0</v>
      </c>
      <c r="AU36">
        <v>0</v>
      </c>
      <c r="AV36">
        <v>0</v>
      </c>
      <c r="AW36">
        <v>30614</v>
      </c>
      <c r="AX36">
        <v>0</v>
      </c>
      <c r="AY36">
        <v>0</v>
      </c>
    </row>
    <row r="37" spans="1:51" x14ac:dyDescent="0.2">
      <c r="A37">
        <v>2</v>
      </c>
      <c r="B37">
        <v>113819752</v>
      </c>
      <c r="C37" t="s">
        <v>217</v>
      </c>
      <c r="D37" t="s">
        <v>110</v>
      </c>
      <c r="E37" t="s">
        <v>114</v>
      </c>
      <c r="F37" t="s">
        <v>103</v>
      </c>
      <c r="G37" t="s">
        <v>104</v>
      </c>
      <c r="H37" t="s">
        <v>7</v>
      </c>
      <c r="I37" t="s">
        <v>218</v>
      </c>
      <c r="J37" t="s">
        <v>218</v>
      </c>
      <c r="K37" t="s">
        <v>219</v>
      </c>
      <c r="L37" t="s">
        <v>108</v>
      </c>
      <c r="O37">
        <v>1</v>
      </c>
      <c r="P37">
        <v>251314</v>
      </c>
      <c r="Q37">
        <v>3.9790859243814502E-6</v>
      </c>
      <c r="R37">
        <v>0</v>
      </c>
      <c r="S37">
        <v>0</v>
      </c>
      <c r="T37">
        <v>0</v>
      </c>
      <c r="U37">
        <v>16242</v>
      </c>
      <c r="V37">
        <v>0</v>
      </c>
      <c r="W37">
        <v>0</v>
      </c>
      <c r="X37">
        <v>1</v>
      </c>
      <c r="Y37">
        <v>34580</v>
      </c>
      <c r="Z37">
        <v>0</v>
      </c>
      <c r="AA37">
        <v>0</v>
      </c>
      <c r="AB37">
        <v>0</v>
      </c>
      <c r="AC37">
        <v>10074</v>
      </c>
      <c r="AD37">
        <v>0</v>
      </c>
      <c r="AE37">
        <v>0</v>
      </c>
      <c r="AF37">
        <v>0</v>
      </c>
      <c r="AG37">
        <v>18392</v>
      </c>
      <c r="AH37">
        <v>0</v>
      </c>
      <c r="AI37">
        <v>0</v>
      </c>
      <c r="AJ37">
        <v>0</v>
      </c>
      <c r="AK37">
        <v>21628</v>
      </c>
      <c r="AL37">
        <v>0</v>
      </c>
      <c r="AM37">
        <v>0</v>
      </c>
      <c r="AN37">
        <v>0</v>
      </c>
      <c r="AO37">
        <v>113646</v>
      </c>
      <c r="AP37">
        <v>0</v>
      </c>
      <c r="AQ37">
        <v>0</v>
      </c>
      <c r="AR37">
        <v>0</v>
      </c>
      <c r="AS37">
        <v>6136</v>
      </c>
      <c r="AT37">
        <v>0</v>
      </c>
      <c r="AU37">
        <v>0</v>
      </c>
      <c r="AV37">
        <v>0</v>
      </c>
      <c r="AW37">
        <v>30616</v>
      </c>
      <c r="AX37">
        <v>0</v>
      </c>
      <c r="AY37">
        <v>0</v>
      </c>
    </row>
    <row r="38" spans="1:51" x14ac:dyDescent="0.2">
      <c r="A38">
        <v>2</v>
      </c>
      <c r="B38">
        <v>113819752</v>
      </c>
      <c r="C38" t="s">
        <v>217</v>
      </c>
      <c r="D38" t="s">
        <v>110</v>
      </c>
      <c r="E38" t="s">
        <v>101</v>
      </c>
      <c r="F38" t="s">
        <v>103</v>
      </c>
      <c r="G38" t="s">
        <v>104</v>
      </c>
      <c r="H38" t="s">
        <v>7</v>
      </c>
      <c r="I38" t="s">
        <v>220</v>
      </c>
      <c r="J38" t="s">
        <v>220</v>
      </c>
      <c r="K38" t="s">
        <v>221</v>
      </c>
      <c r="L38" t="s">
        <v>108</v>
      </c>
      <c r="O38">
        <v>2</v>
      </c>
      <c r="P38">
        <v>251314</v>
      </c>
      <c r="Q38">
        <v>7.9581718487629004E-6</v>
      </c>
      <c r="R38">
        <v>0</v>
      </c>
      <c r="S38">
        <v>0</v>
      </c>
      <c r="T38">
        <v>0</v>
      </c>
      <c r="U38">
        <v>16242</v>
      </c>
      <c r="V38">
        <v>0</v>
      </c>
      <c r="W38">
        <v>0</v>
      </c>
      <c r="X38">
        <v>0</v>
      </c>
      <c r="Y38">
        <v>34580</v>
      </c>
      <c r="Z38">
        <v>0</v>
      </c>
      <c r="AA38">
        <v>0</v>
      </c>
      <c r="AB38">
        <v>0</v>
      </c>
      <c r="AC38">
        <v>10074</v>
      </c>
      <c r="AD38">
        <v>0</v>
      </c>
      <c r="AE38">
        <v>0</v>
      </c>
      <c r="AF38">
        <v>0</v>
      </c>
      <c r="AG38">
        <v>18392</v>
      </c>
      <c r="AH38">
        <v>0</v>
      </c>
      <c r="AI38">
        <v>0</v>
      </c>
      <c r="AJ38">
        <v>0</v>
      </c>
      <c r="AK38">
        <v>21628</v>
      </c>
      <c r="AL38">
        <v>0</v>
      </c>
      <c r="AM38">
        <v>0</v>
      </c>
      <c r="AN38">
        <v>0</v>
      </c>
      <c r="AO38">
        <v>113646</v>
      </c>
      <c r="AP38">
        <v>0</v>
      </c>
      <c r="AQ38">
        <v>0</v>
      </c>
      <c r="AR38">
        <v>0</v>
      </c>
      <c r="AS38">
        <v>6136</v>
      </c>
      <c r="AT38">
        <v>0</v>
      </c>
      <c r="AU38">
        <v>0</v>
      </c>
      <c r="AV38">
        <v>2</v>
      </c>
      <c r="AW38">
        <v>30616</v>
      </c>
      <c r="AX38">
        <v>0</v>
      </c>
      <c r="AY38">
        <v>0</v>
      </c>
    </row>
    <row r="39" spans="1:51" x14ac:dyDescent="0.2">
      <c r="A39">
        <v>2</v>
      </c>
      <c r="B39">
        <v>113819754</v>
      </c>
      <c r="C39" t="s">
        <v>222</v>
      </c>
      <c r="D39" t="s">
        <v>102</v>
      </c>
      <c r="E39" t="s">
        <v>114</v>
      </c>
      <c r="F39" t="s">
        <v>146</v>
      </c>
      <c r="G39" t="s">
        <v>104</v>
      </c>
      <c r="H39" t="s">
        <v>104</v>
      </c>
      <c r="I39" t="s">
        <v>223</v>
      </c>
      <c r="J39" t="s">
        <v>223</v>
      </c>
      <c r="K39" t="s">
        <v>224</v>
      </c>
      <c r="L39" t="s">
        <v>108</v>
      </c>
      <c r="M39" t="s">
        <v>225</v>
      </c>
      <c r="O39">
        <v>152</v>
      </c>
      <c r="P39">
        <v>282632</v>
      </c>
      <c r="Q39">
        <v>5.3780180588185297E-4</v>
      </c>
      <c r="R39">
        <v>1</v>
      </c>
      <c r="S39">
        <v>0</v>
      </c>
      <c r="T39">
        <v>107</v>
      </c>
      <c r="U39">
        <v>24934</v>
      </c>
      <c r="V39">
        <v>0</v>
      </c>
      <c r="W39">
        <v>0</v>
      </c>
      <c r="X39">
        <v>1</v>
      </c>
      <c r="Y39">
        <v>35430</v>
      </c>
      <c r="Z39">
        <v>0</v>
      </c>
      <c r="AA39">
        <v>0</v>
      </c>
      <c r="AB39">
        <v>0</v>
      </c>
      <c r="AC39">
        <v>10366</v>
      </c>
      <c r="AD39">
        <v>0</v>
      </c>
      <c r="AE39">
        <v>0</v>
      </c>
      <c r="AF39">
        <v>31</v>
      </c>
      <c r="AG39">
        <v>19946</v>
      </c>
      <c r="AH39">
        <v>0</v>
      </c>
      <c r="AI39">
        <v>0</v>
      </c>
      <c r="AJ39">
        <v>0</v>
      </c>
      <c r="AK39">
        <v>25088</v>
      </c>
      <c r="AL39">
        <v>0</v>
      </c>
      <c r="AM39">
        <v>0</v>
      </c>
      <c r="AN39">
        <v>8</v>
      </c>
      <c r="AO39">
        <v>129032</v>
      </c>
      <c r="AP39">
        <v>0</v>
      </c>
      <c r="AQ39">
        <v>0</v>
      </c>
      <c r="AR39">
        <v>1</v>
      </c>
      <c r="AS39">
        <v>7220</v>
      </c>
      <c r="AT39">
        <v>0</v>
      </c>
      <c r="AU39">
        <v>0</v>
      </c>
      <c r="AV39">
        <v>4</v>
      </c>
      <c r="AW39">
        <v>30616</v>
      </c>
      <c r="AX39">
        <v>1</v>
      </c>
      <c r="AY39">
        <v>0</v>
      </c>
    </row>
    <row r="40" spans="1:51" x14ac:dyDescent="0.2">
      <c r="A40">
        <v>2</v>
      </c>
      <c r="B40">
        <v>113819757</v>
      </c>
      <c r="C40" t="s">
        <v>226</v>
      </c>
      <c r="D40" t="s">
        <v>114</v>
      </c>
      <c r="E40" t="s">
        <v>102</v>
      </c>
      <c r="F40" t="s">
        <v>103</v>
      </c>
      <c r="G40" t="s">
        <v>104</v>
      </c>
      <c r="H40" t="s">
        <v>7</v>
      </c>
      <c r="I40" t="s">
        <v>227</v>
      </c>
      <c r="J40" t="s">
        <v>227</v>
      </c>
      <c r="K40" t="s">
        <v>228</v>
      </c>
      <c r="L40" t="s">
        <v>108</v>
      </c>
      <c r="O40">
        <v>2</v>
      </c>
      <c r="P40">
        <v>251310</v>
      </c>
      <c r="Q40">
        <v>7.9582985157773208E-6</v>
      </c>
      <c r="R40">
        <v>0</v>
      </c>
      <c r="S40">
        <v>0</v>
      </c>
      <c r="T40">
        <v>0</v>
      </c>
      <c r="U40">
        <v>16242</v>
      </c>
      <c r="V40">
        <v>0</v>
      </c>
      <c r="W40">
        <v>0</v>
      </c>
      <c r="X40">
        <v>0</v>
      </c>
      <c r="Y40">
        <v>34582</v>
      </c>
      <c r="Z40">
        <v>0</v>
      </c>
      <c r="AA40">
        <v>0</v>
      </c>
      <c r="AB40">
        <v>0</v>
      </c>
      <c r="AC40">
        <v>10076</v>
      </c>
      <c r="AD40">
        <v>0</v>
      </c>
      <c r="AE40">
        <v>0</v>
      </c>
      <c r="AF40">
        <v>0</v>
      </c>
      <c r="AG40">
        <v>18392</v>
      </c>
      <c r="AH40">
        <v>0</v>
      </c>
      <c r="AI40">
        <v>0</v>
      </c>
      <c r="AJ40">
        <v>0</v>
      </c>
      <c r="AK40">
        <v>21620</v>
      </c>
      <c r="AL40">
        <v>0</v>
      </c>
      <c r="AM40">
        <v>0</v>
      </c>
      <c r="AN40">
        <v>0</v>
      </c>
      <c r="AO40">
        <v>113646</v>
      </c>
      <c r="AP40">
        <v>0</v>
      </c>
      <c r="AQ40">
        <v>0</v>
      </c>
      <c r="AR40">
        <v>0</v>
      </c>
      <c r="AS40">
        <v>6136</v>
      </c>
      <c r="AT40">
        <v>0</v>
      </c>
      <c r="AU40">
        <v>0</v>
      </c>
      <c r="AV40">
        <v>2</v>
      </c>
      <c r="AW40">
        <v>30616</v>
      </c>
      <c r="AX40">
        <v>0</v>
      </c>
      <c r="AY40">
        <v>0</v>
      </c>
    </row>
    <row r="41" spans="1:51" x14ac:dyDescent="0.2">
      <c r="A41">
        <v>2</v>
      </c>
      <c r="B41">
        <v>113819773</v>
      </c>
      <c r="C41" t="s">
        <v>229</v>
      </c>
      <c r="D41" t="s">
        <v>102</v>
      </c>
      <c r="E41" t="s">
        <v>101</v>
      </c>
      <c r="F41" t="s">
        <v>146</v>
      </c>
      <c r="G41" t="s">
        <v>104</v>
      </c>
      <c r="H41" t="s">
        <v>104</v>
      </c>
      <c r="I41" t="s">
        <v>230</v>
      </c>
      <c r="J41" t="s">
        <v>230</v>
      </c>
      <c r="K41" t="s">
        <v>231</v>
      </c>
      <c r="L41" t="s">
        <v>108</v>
      </c>
      <c r="O41">
        <v>6</v>
      </c>
      <c r="P41">
        <v>282668</v>
      </c>
      <c r="Q41">
        <v>2.1226314970212401E-5</v>
      </c>
      <c r="R41">
        <v>0</v>
      </c>
      <c r="S41">
        <v>0</v>
      </c>
      <c r="T41">
        <v>1</v>
      </c>
      <c r="U41">
        <v>24942</v>
      </c>
      <c r="V41">
        <v>0</v>
      </c>
      <c r="W41">
        <v>0</v>
      </c>
      <c r="X41">
        <v>0</v>
      </c>
      <c r="Y41">
        <v>35432</v>
      </c>
      <c r="Z41">
        <v>0</v>
      </c>
      <c r="AA41">
        <v>0</v>
      </c>
      <c r="AB41">
        <v>0</v>
      </c>
      <c r="AC41">
        <v>10362</v>
      </c>
      <c r="AD41">
        <v>0</v>
      </c>
      <c r="AE41">
        <v>0</v>
      </c>
      <c r="AF41">
        <v>0</v>
      </c>
      <c r="AG41">
        <v>19954</v>
      </c>
      <c r="AH41">
        <v>0</v>
      </c>
      <c r="AI41">
        <v>0</v>
      </c>
      <c r="AJ41">
        <v>0</v>
      </c>
      <c r="AK41">
        <v>25110</v>
      </c>
      <c r="AL41">
        <v>0</v>
      </c>
      <c r="AM41">
        <v>0</v>
      </c>
      <c r="AN41">
        <v>5</v>
      </c>
      <c r="AO41">
        <v>129032</v>
      </c>
      <c r="AP41">
        <v>0</v>
      </c>
      <c r="AQ41">
        <v>0</v>
      </c>
      <c r="AR41">
        <v>0</v>
      </c>
      <c r="AS41">
        <v>7220</v>
      </c>
      <c r="AT41">
        <v>0</v>
      </c>
      <c r="AU41">
        <v>0</v>
      </c>
      <c r="AV41">
        <v>0</v>
      </c>
      <c r="AW41">
        <v>30616</v>
      </c>
      <c r="AX41">
        <v>0</v>
      </c>
      <c r="AY41">
        <v>0</v>
      </c>
    </row>
    <row r="42" spans="1:51" x14ac:dyDescent="0.2">
      <c r="A42">
        <v>2</v>
      </c>
      <c r="B42">
        <v>113819775</v>
      </c>
      <c r="C42" t="s">
        <v>232</v>
      </c>
      <c r="D42" t="s">
        <v>102</v>
      </c>
      <c r="E42" t="s">
        <v>114</v>
      </c>
      <c r="F42" t="s">
        <v>142</v>
      </c>
      <c r="G42" t="s">
        <v>7</v>
      </c>
      <c r="H42" t="s">
        <v>104</v>
      </c>
      <c r="I42" t="s">
        <v>233</v>
      </c>
      <c r="J42" t="s">
        <v>233</v>
      </c>
      <c r="K42" t="s">
        <v>234</v>
      </c>
      <c r="L42" t="s">
        <v>108</v>
      </c>
      <c r="O42">
        <v>1</v>
      </c>
      <c r="P42">
        <v>31348</v>
      </c>
      <c r="Q42">
        <v>3.1899961720045899E-5</v>
      </c>
      <c r="R42">
        <v>0</v>
      </c>
      <c r="S42">
        <v>0</v>
      </c>
      <c r="T42">
        <v>1</v>
      </c>
      <c r="U42">
        <v>8698</v>
      </c>
      <c r="V42">
        <v>0</v>
      </c>
      <c r="W42">
        <v>0</v>
      </c>
      <c r="X42">
        <v>0</v>
      </c>
      <c r="Y42">
        <v>848</v>
      </c>
      <c r="Z42">
        <v>0</v>
      </c>
      <c r="AA42">
        <v>0</v>
      </c>
      <c r="AB42">
        <v>0</v>
      </c>
      <c r="AC42">
        <v>290</v>
      </c>
      <c r="AD42">
        <v>0</v>
      </c>
      <c r="AE42">
        <v>0</v>
      </c>
      <c r="AF42">
        <v>0</v>
      </c>
      <c r="AG42">
        <v>1560</v>
      </c>
      <c r="AH42">
        <v>0</v>
      </c>
      <c r="AI42">
        <v>0</v>
      </c>
      <c r="AJ42">
        <v>0</v>
      </c>
      <c r="AK42">
        <v>3472</v>
      </c>
      <c r="AL42">
        <v>0</v>
      </c>
      <c r="AM42">
        <v>0</v>
      </c>
      <c r="AN42">
        <v>0</v>
      </c>
      <c r="AO42">
        <v>15394</v>
      </c>
      <c r="AP42">
        <v>0</v>
      </c>
      <c r="AQ42">
        <v>0</v>
      </c>
      <c r="AR42">
        <v>0</v>
      </c>
      <c r="AS42">
        <v>1086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>
        <v>2</v>
      </c>
      <c r="B43">
        <v>113819779</v>
      </c>
      <c r="C43" t="s">
        <v>235</v>
      </c>
      <c r="D43" t="s">
        <v>102</v>
      </c>
      <c r="E43" t="s">
        <v>114</v>
      </c>
      <c r="F43" t="s">
        <v>103</v>
      </c>
      <c r="G43" t="s">
        <v>104</v>
      </c>
      <c r="H43" t="s">
        <v>7</v>
      </c>
      <c r="I43" t="s">
        <v>236</v>
      </c>
      <c r="J43" t="s">
        <v>236</v>
      </c>
      <c r="K43" t="s">
        <v>237</v>
      </c>
      <c r="L43" t="s">
        <v>108</v>
      </c>
      <c r="O43">
        <v>19</v>
      </c>
      <c r="P43">
        <v>251334</v>
      </c>
      <c r="Q43">
        <v>7.5596616454598196E-5</v>
      </c>
      <c r="R43">
        <v>0</v>
      </c>
      <c r="S43">
        <v>0</v>
      </c>
      <c r="T43">
        <v>0</v>
      </c>
      <c r="U43">
        <v>16244</v>
      </c>
      <c r="V43">
        <v>0</v>
      </c>
      <c r="W43">
        <v>0</v>
      </c>
      <c r="X43">
        <v>0</v>
      </c>
      <c r="Y43">
        <v>34582</v>
      </c>
      <c r="Z43">
        <v>0</v>
      </c>
      <c r="AA43">
        <v>0</v>
      </c>
      <c r="AB43">
        <v>0</v>
      </c>
      <c r="AC43">
        <v>10070</v>
      </c>
      <c r="AD43">
        <v>0</v>
      </c>
      <c r="AE43">
        <v>0</v>
      </c>
      <c r="AF43">
        <v>15</v>
      </c>
      <c r="AG43">
        <v>18394</v>
      </c>
      <c r="AH43">
        <v>0</v>
      </c>
      <c r="AI43">
        <v>0</v>
      </c>
      <c r="AJ43">
        <v>0</v>
      </c>
      <c r="AK43">
        <v>21636</v>
      </c>
      <c r="AL43">
        <v>0</v>
      </c>
      <c r="AM43">
        <v>0</v>
      </c>
      <c r="AN43">
        <v>0</v>
      </c>
      <c r="AO43">
        <v>113658</v>
      </c>
      <c r="AP43">
        <v>0</v>
      </c>
      <c r="AQ43">
        <v>0</v>
      </c>
      <c r="AR43">
        <v>0</v>
      </c>
      <c r="AS43">
        <v>6134</v>
      </c>
      <c r="AT43">
        <v>0</v>
      </c>
      <c r="AU43">
        <v>0</v>
      </c>
      <c r="AV43">
        <v>4</v>
      </c>
      <c r="AW43">
        <v>30616</v>
      </c>
      <c r="AX43">
        <v>0</v>
      </c>
      <c r="AY43">
        <v>0</v>
      </c>
    </row>
    <row r="44" spans="1:51" x14ac:dyDescent="0.2">
      <c r="A44">
        <v>2</v>
      </c>
      <c r="B44">
        <v>113819785</v>
      </c>
      <c r="C44" t="s">
        <v>238</v>
      </c>
      <c r="D44" t="s">
        <v>102</v>
      </c>
      <c r="E44" t="s">
        <v>101</v>
      </c>
      <c r="F44" t="s">
        <v>103</v>
      </c>
      <c r="G44" t="s">
        <v>104</v>
      </c>
      <c r="H44" t="s">
        <v>7</v>
      </c>
      <c r="I44" t="s">
        <v>239</v>
      </c>
      <c r="J44" t="s">
        <v>239</v>
      </c>
      <c r="K44" t="s">
        <v>240</v>
      </c>
      <c r="L44" t="s">
        <v>108</v>
      </c>
      <c r="M44" t="s">
        <v>181</v>
      </c>
      <c r="O44">
        <v>2</v>
      </c>
      <c r="P44">
        <v>251360</v>
      </c>
      <c r="Q44">
        <v>7.9567154678548696E-6</v>
      </c>
      <c r="R44">
        <v>0</v>
      </c>
      <c r="S44">
        <v>0</v>
      </c>
      <c r="T44">
        <v>0</v>
      </c>
      <c r="U44">
        <v>16246</v>
      </c>
      <c r="V44">
        <v>0</v>
      </c>
      <c r="W44">
        <v>0</v>
      </c>
      <c r="X44">
        <v>2</v>
      </c>
      <c r="Y44">
        <v>34582</v>
      </c>
      <c r="Z44">
        <v>0</v>
      </c>
      <c r="AA44">
        <v>0</v>
      </c>
      <c r="AB44">
        <v>0</v>
      </c>
      <c r="AC44">
        <v>10070</v>
      </c>
      <c r="AD44">
        <v>0</v>
      </c>
      <c r="AE44">
        <v>0</v>
      </c>
      <c r="AF44">
        <v>0</v>
      </c>
      <c r="AG44">
        <v>18394</v>
      </c>
      <c r="AH44">
        <v>0</v>
      </c>
      <c r="AI44">
        <v>0</v>
      </c>
      <c r="AJ44">
        <v>0</v>
      </c>
      <c r="AK44">
        <v>21640</v>
      </c>
      <c r="AL44">
        <v>0</v>
      </c>
      <c r="AM44">
        <v>0</v>
      </c>
      <c r="AN44">
        <v>0</v>
      </c>
      <c r="AO44">
        <v>113678</v>
      </c>
      <c r="AP44">
        <v>0</v>
      </c>
      <c r="AQ44">
        <v>0</v>
      </c>
      <c r="AR44">
        <v>0</v>
      </c>
      <c r="AS44">
        <v>6134</v>
      </c>
      <c r="AT44">
        <v>0</v>
      </c>
      <c r="AU44">
        <v>0</v>
      </c>
      <c r="AV44">
        <v>0</v>
      </c>
      <c r="AW44">
        <v>30616</v>
      </c>
      <c r="AX44">
        <v>0</v>
      </c>
      <c r="AY44">
        <v>0</v>
      </c>
    </row>
    <row r="45" spans="1:51" x14ac:dyDescent="0.2">
      <c r="A45">
        <v>2</v>
      </c>
      <c r="B45">
        <v>113819793</v>
      </c>
      <c r="C45" t="s">
        <v>241</v>
      </c>
      <c r="D45" t="s">
        <v>101</v>
      </c>
      <c r="E45" t="s">
        <v>110</v>
      </c>
      <c r="F45" t="s">
        <v>103</v>
      </c>
      <c r="G45" t="s">
        <v>104</v>
      </c>
      <c r="H45" t="s">
        <v>7</v>
      </c>
      <c r="I45" t="s">
        <v>242</v>
      </c>
      <c r="J45" t="s">
        <v>242</v>
      </c>
      <c r="K45" t="s">
        <v>243</v>
      </c>
      <c r="L45" t="s">
        <v>108</v>
      </c>
      <c r="O45">
        <v>1</v>
      </c>
      <c r="P45">
        <v>251370</v>
      </c>
      <c r="Q45">
        <v>3.9781994669212701E-6</v>
      </c>
      <c r="R45">
        <v>0</v>
      </c>
      <c r="S45">
        <v>0</v>
      </c>
      <c r="T45">
        <v>1</v>
      </c>
      <c r="U45">
        <v>16250</v>
      </c>
      <c r="V45">
        <v>0</v>
      </c>
      <c r="W45">
        <v>0</v>
      </c>
      <c r="X45">
        <v>0</v>
      </c>
      <c r="Y45">
        <v>34582</v>
      </c>
      <c r="Z45">
        <v>0</v>
      </c>
      <c r="AA45">
        <v>0</v>
      </c>
      <c r="AB45">
        <v>0</v>
      </c>
      <c r="AC45">
        <v>10070</v>
      </c>
      <c r="AD45">
        <v>0</v>
      </c>
      <c r="AE45">
        <v>0</v>
      </c>
      <c r="AF45">
        <v>0</v>
      </c>
      <c r="AG45">
        <v>18394</v>
      </c>
      <c r="AH45">
        <v>0</v>
      </c>
      <c r="AI45">
        <v>0</v>
      </c>
      <c r="AJ45">
        <v>0</v>
      </c>
      <c r="AK45">
        <v>21638</v>
      </c>
      <c r="AL45">
        <v>0</v>
      </c>
      <c r="AM45">
        <v>0</v>
      </c>
      <c r="AN45">
        <v>0</v>
      </c>
      <c r="AO45">
        <v>113686</v>
      </c>
      <c r="AP45">
        <v>0</v>
      </c>
      <c r="AQ45">
        <v>0</v>
      </c>
      <c r="AR45">
        <v>0</v>
      </c>
      <c r="AS45">
        <v>6134</v>
      </c>
      <c r="AT45">
        <v>0</v>
      </c>
      <c r="AU45">
        <v>0</v>
      </c>
      <c r="AV45">
        <v>0</v>
      </c>
      <c r="AW45">
        <v>30616</v>
      </c>
      <c r="AX45">
        <v>0</v>
      </c>
      <c r="AY45">
        <v>0</v>
      </c>
    </row>
    <row r="46" spans="1:51" x14ac:dyDescent="0.2">
      <c r="A46">
        <v>2</v>
      </c>
      <c r="B46">
        <v>113819802</v>
      </c>
      <c r="C46" t="s">
        <v>244</v>
      </c>
      <c r="D46" t="s">
        <v>102</v>
      </c>
      <c r="E46" t="s">
        <v>114</v>
      </c>
      <c r="F46" t="s">
        <v>103</v>
      </c>
      <c r="G46" t="s">
        <v>104</v>
      </c>
      <c r="H46" t="s">
        <v>7</v>
      </c>
      <c r="I46" t="s">
        <v>245</v>
      </c>
      <c r="J46" t="s">
        <v>245</v>
      </c>
      <c r="K46" t="s">
        <v>246</v>
      </c>
      <c r="L46" t="s">
        <v>108</v>
      </c>
      <c r="O46">
        <v>1</v>
      </c>
      <c r="P46">
        <v>251362</v>
      </c>
      <c r="Q46">
        <v>3.9783260795187797E-6</v>
      </c>
      <c r="R46">
        <v>0</v>
      </c>
      <c r="S46">
        <v>0</v>
      </c>
      <c r="T46">
        <v>0</v>
      </c>
      <c r="U46">
        <v>16256</v>
      </c>
      <c r="V46">
        <v>0</v>
      </c>
      <c r="W46">
        <v>0</v>
      </c>
      <c r="X46">
        <v>0</v>
      </c>
      <c r="Y46">
        <v>34578</v>
      </c>
      <c r="Z46">
        <v>0</v>
      </c>
      <c r="AA46">
        <v>0</v>
      </c>
      <c r="AB46">
        <v>0</v>
      </c>
      <c r="AC46">
        <v>10072</v>
      </c>
      <c r="AD46">
        <v>0</v>
      </c>
      <c r="AE46">
        <v>0</v>
      </c>
      <c r="AF46">
        <v>0</v>
      </c>
      <c r="AG46">
        <v>18394</v>
      </c>
      <c r="AH46">
        <v>0</v>
      </c>
      <c r="AI46">
        <v>0</v>
      </c>
      <c r="AJ46">
        <v>0</v>
      </c>
      <c r="AK46">
        <v>21624</v>
      </c>
      <c r="AL46">
        <v>0</v>
      </c>
      <c r="AM46">
        <v>0</v>
      </c>
      <c r="AN46">
        <v>1</v>
      </c>
      <c r="AO46">
        <v>113690</v>
      </c>
      <c r="AP46">
        <v>0</v>
      </c>
      <c r="AQ46">
        <v>0</v>
      </c>
      <c r="AR46">
        <v>0</v>
      </c>
      <c r="AS46">
        <v>6132</v>
      </c>
      <c r="AT46">
        <v>0</v>
      </c>
      <c r="AU46">
        <v>0</v>
      </c>
      <c r="AV46">
        <v>0</v>
      </c>
      <c r="AW46">
        <v>30616</v>
      </c>
      <c r="AX46">
        <v>0</v>
      </c>
      <c r="AY46">
        <v>0</v>
      </c>
    </row>
    <row r="47" spans="1:51" x14ac:dyDescent="0.2">
      <c r="A47">
        <v>2</v>
      </c>
      <c r="B47">
        <v>113819812</v>
      </c>
      <c r="C47" t="s">
        <v>247</v>
      </c>
      <c r="D47" t="s">
        <v>110</v>
      </c>
      <c r="E47" t="s">
        <v>101</v>
      </c>
      <c r="F47" t="s">
        <v>146</v>
      </c>
      <c r="G47" t="s">
        <v>104</v>
      </c>
      <c r="H47" t="s">
        <v>104</v>
      </c>
      <c r="I47" t="s">
        <v>248</v>
      </c>
      <c r="J47" t="s">
        <v>248</v>
      </c>
      <c r="K47" t="s">
        <v>249</v>
      </c>
      <c r="L47" t="s">
        <v>108</v>
      </c>
      <c r="M47" t="s">
        <v>225</v>
      </c>
      <c r="O47">
        <v>75</v>
      </c>
      <c r="P47">
        <v>282608</v>
      </c>
      <c r="Q47">
        <v>2.6538526864066102E-4</v>
      </c>
      <c r="R47">
        <v>0</v>
      </c>
      <c r="S47">
        <v>0</v>
      </c>
      <c r="T47">
        <v>1</v>
      </c>
      <c r="U47">
        <v>24952</v>
      </c>
      <c r="V47">
        <v>0</v>
      </c>
      <c r="W47">
        <v>0</v>
      </c>
      <c r="X47">
        <v>1</v>
      </c>
      <c r="Y47">
        <v>35428</v>
      </c>
      <c r="Z47">
        <v>0</v>
      </c>
      <c r="AA47">
        <v>0</v>
      </c>
      <c r="AB47">
        <v>0</v>
      </c>
      <c r="AC47">
        <v>10360</v>
      </c>
      <c r="AD47">
        <v>0</v>
      </c>
      <c r="AE47">
        <v>0</v>
      </c>
      <c r="AF47">
        <v>18</v>
      </c>
      <c r="AG47">
        <v>19944</v>
      </c>
      <c r="AH47">
        <v>0</v>
      </c>
      <c r="AI47">
        <v>0</v>
      </c>
      <c r="AJ47">
        <v>0</v>
      </c>
      <c r="AK47">
        <v>25068</v>
      </c>
      <c r="AL47">
        <v>0</v>
      </c>
      <c r="AM47">
        <v>0</v>
      </c>
      <c r="AN47">
        <v>31</v>
      </c>
      <c r="AO47">
        <v>129028</v>
      </c>
      <c r="AP47">
        <v>0</v>
      </c>
      <c r="AQ47">
        <v>0</v>
      </c>
      <c r="AR47">
        <v>2</v>
      </c>
      <c r="AS47">
        <v>7216</v>
      </c>
      <c r="AT47">
        <v>0</v>
      </c>
      <c r="AU47">
        <v>0</v>
      </c>
      <c r="AV47">
        <v>22</v>
      </c>
      <c r="AW47">
        <v>30612</v>
      </c>
      <c r="AX47">
        <v>0</v>
      </c>
      <c r="AY47">
        <v>0</v>
      </c>
    </row>
    <row r="48" spans="1:51" x14ac:dyDescent="0.2">
      <c r="A48">
        <v>2</v>
      </c>
      <c r="B48">
        <v>113819814</v>
      </c>
      <c r="C48" t="s">
        <v>250</v>
      </c>
      <c r="D48" t="s">
        <v>114</v>
      </c>
      <c r="E48" t="s">
        <v>102</v>
      </c>
      <c r="F48" t="s">
        <v>146</v>
      </c>
      <c r="G48" t="s">
        <v>104</v>
      </c>
      <c r="H48" t="s">
        <v>104</v>
      </c>
      <c r="I48" t="s">
        <v>251</v>
      </c>
      <c r="J48" t="s">
        <v>251</v>
      </c>
      <c r="K48" t="s">
        <v>252</v>
      </c>
      <c r="L48" t="s">
        <v>108</v>
      </c>
      <c r="O48">
        <v>2</v>
      </c>
      <c r="P48">
        <v>282560</v>
      </c>
      <c r="Q48">
        <v>7.0781426953567301E-6</v>
      </c>
      <c r="R48">
        <v>0</v>
      </c>
      <c r="S48">
        <v>0</v>
      </c>
      <c r="T48">
        <v>2</v>
      </c>
      <c r="U48">
        <v>24928</v>
      </c>
      <c r="V48">
        <v>0</v>
      </c>
      <c r="W48">
        <v>0</v>
      </c>
      <c r="X48">
        <v>0</v>
      </c>
      <c r="Y48">
        <v>35422</v>
      </c>
      <c r="Z48">
        <v>0</v>
      </c>
      <c r="AA48">
        <v>0</v>
      </c>
      <c r="AB48">
        <v>0</v>
      </c>
      <c r="AC48">
        <v>10354</v>
      </c>
      <c r="AD48">
        <v>0</v>
      </c>
      <c r="AE48">
        <v>0</v>
      </c>
      <c r="AF48">
        <v>0</v>
      </c>
      <c r="AG48">
        <v>19946</v>
      </c>
      <c r="AH48">
        <v>0</v>
      </c>
      <c r="AI48">
        <v>0</v>
      </c>
      <c r="AJ48">
        <v>0</v>
      </c>
      <c r="AK48">
        <v>25076</v>
      </c>
      <c r="AL48">
        <v>0</v>
      </c>
      <c r="AM48">
        <v>0</v>
      </c>
      <c r="AN48">
        <v>0</v>
      </c>
      <c r="AO48">
        <v>129008</v>
      </c>
      <c r="AP48">
        <v>0</v>
      </c>
      <c r="AQ48">
        <v>0</v>
      </c>
      <c r="AR48">
        <v>0</v>
      </c>
      <c r="AS48">
        <v>7212</v>
      </c>
      <c r="AT48">
        <v>0</v>
      </c>
      <c r="AU48">
        <v>0</v>
      </c>
      <c r="AV48">
        <v>0</v>
      </c>
      <c r="AW48">
        <v>30614</v>
      </c>
      <c r="AX48">
        <v>0</v>
      </c>
      <c r="AY48">
        <v>0</v>
      </c>
    </row>
    <row r="49" spans="1:51" x14ac:dyDescent="0.2">
      <c r="A49">
        <v>2</v>
      </c>
      <c r="B49">
        <v>113819815</v>
      </c>
      <c r="C49" t="s">
        <v>253</v>
      </c>
      <c r="D49" t="s">
        <v>110</v>
      </c>
      <c r="E49" t="s">
        <v>102</v>
      </c>
      <c r="F49" t="s">
        <v>103</v>
      </c>
      <c r="G49" t="s">
        <v>104</v>
      </c>
      <c r="H49" t="s">
        <v>7</v>
      </c>
      <c r="I49" t="s">
        <v>254</v>
      </c>
      <c r="J49" t="s">
        <v>254</v>
      </c>
      <c r="K49" t="s">
        <v>255</v>
      </c>
      <c r="L49" t="s">
        <v>108</v>
      </c>
      <c r="O49">
        <v>1</v>
      </c>
      <c r="P49">
        <v>251286</v>
      </c>
      <c r="Q49">
        <v>3.9795293012742397E-6</v>
      </c>
      <c r="R49">
        <v>0</v>
      </c>
      <c r="S49">
        <v>0</v>
      </c>
      <c r="T49">
        <v>0</v>
      </c>
      <c r="U49">
        <v>16256</v>
      </c>
      <c r="V49">
        <v>0</v>
      </c>
      <c r="W49">
        <v>0</v>
      </c>
      <c r="X49">
        <v>0</v>
      </c>
      <c r="Y49">
        <v>34574</v>
      </c>
      <c r="Z49">
        <v>0</v>
      </c>
      <c r="AA49">
        <v>0</v>
      </c>
      <c r="AB49">
        <v>0</v>
      </c>
      <c r="AC49">
        <v>10064</v>
      </c>
      <c r="AD49">
        <v>0</v>
      </c>
      <c r="AE49">
        <v>0</v>
      </c>
      <c r="AF49">
        <v>0</v>
      </c>
      <c r="AG49">
        <v>18392</v>
      </c>
      <c r="AH49">
        <v>0</v>
      </c>
      <c r="AI49">
        <v>0</v>
      </c>
      <c r="AJ49">
        <v>0</v>
      </c>
      <c r="AK49">
        <v>21602</v>
      </c>
      <c r="AL49">
        <v>0</v>
      </c>
      <c r="AM49">
        <v>0</v>
      </c>
      <c r="AN49">
        <v>1</v>
      </c>
      <c r="AO49">
        <v>113652</v>
      </c>
      <c r="AP49">
        <v>0</v>
      </c>
      <c r="AQ49">
        <v>0</v>
      </c>
      <c r="AR49">
        <v>0</v>
      </c>
      <c r="AS49">
        <v>6130</v>
      </c>
      <c r="AT49">
        <v>0</v>
      </c>
      <c r="AU49">
        <v>0</v>
      </c>
      <c r="AV49">
        <v>0</v>
      </c>
      <c r="AW49">
        <v>30616</v>
      </c>
      <c r="AX49">
        <v>0</v>
      </c>
      <c r="AY49">
        <v>0</v>
      </c>
    </row>
    <row r="50" spans="1:51" x14ac:dyDescent="0.2">
      <c r="A50">
        <v>2</v>
      </c>
      <c r="B50">
        <v>113819815</v>
      </c>
      <c r="C50" t="s">
        <v>253</v>
      </c>
      <c r="D50" t="s">
        <v>110</v>
      </c>
      <c r="E50" t="s">
        <v>101</v>
      </c>
      <c r="F50" t="s">
        <v>146</v>
      </c>
      <c r="G50" t="s">
        <v>104</v>
      </c>
      <c r="H50" t="s">
        <v>104</v>
      </c>
      <c r="I50" t="s">
        <v>256</v>
      </c>
      <c r="J50" t="s">
        <v>256</v>
      </c>
      <c r="K50" t="s">
        <v>257</v>
      </c>
      <c r="L50" t="s">
        <v>108</v>
      </c>
      <c r="M50" t="s">
        <v>181</v>
      </c>
      <c r="O50">
        <v>16</v>
      </c>
      <c r="P50">
        <v>282620</v>
      </c>
      <c r="Q50">
        <v>5.66131200905809E-5</v>
      </c>
      <c r="R50">
        <v>0</v>
      </c>
      <c r="S50">
        <v>0</v>
      </c>
      <c r="T50">
        <v>0</v>
      </c>
      <c r="U50">
        <v>24956</v>
      </c>
      <c r="V50">
        <v>0</v>
      </c>
      <c r="W50">
        <v>0</v>
      </c>
      <c r="X50">
        <v>0</v>
      </c>
      <c r="Y50">
        <v>35422</v>
      </c>
      <c r="Z50">
        <v>0</v>
      </c>
      <c r="AA50">
        <v>0</v>
      </c>
      <c r="AB50">
        <v>0</v>
      </c>
      <c r="AC50">
        <v>10354</v>
      </c>
      <c r="AD50">
        <v>0</v>
      </c>
      <c r="AE50">
        <v>0</v>
      </c>
      <c r="AF50">
        <v>0</v>
      </c>
      <c r="AG50">
        <v>19944</v>
      </c>
      <c r="AH50">
        <v>0</v>
      </c>
      <c r="AI50">
        <v>0</v>
      </c>
      <c r="AJ50">
        <v>1</v>
      </c>
      <c r="AK50">
        <v>25074</v>
      </c>
      <c r="AL50">
        <v>0</v>
      </c>
      <c r="AM50">
        <v>0</v>
      </c>
      <c r="AN50">
        <v>14</v>
      </c>
      <c r="AO50">
        <v>129042</v>
      </c>
      <c r="AP50">
        <v>0</v>
      </c>
      <c r="AQ50">
        <v>0</v>
      </c>
      <c r="AR50">
        <v>1</v>
      </c>
      <c r="AS50">
        <v>7212</v>
      </c>
      <c r="AT50">
        <v>0</v>
      </c>
      <c r="AU50">
        <v>0</v>
      </c>
      <c r="AV50">
        <v>0</v>
      </c>
      <c r="AW50">
        <v>30616</v>
      </c>
      <c r="AX50">
        <v>0</v>
      </c>
      <c r="AY50">
        <v>0</v>
      </c>
    </row>
    <row r="51" spans="1:51" x14ac:dyDescent="0.2">
      <c r="A51">
        <v>2</v>
      </c>
      <c r="B51">
        <v>113819815</v>
      </c>
      <c r="C51" t="s">
        <v>253</v>
      </c>
      <c r="D51" t="s">
        <v>110</v>
      </c>
      <c r="E51" t="s">
        <v>114</v>
      </c>
      <c r="F51" t="s">
        <v>103</v>
      </c>
      <c r="G51" t="s">
        <v>104</v>
      </c>
      <c r="H51" t="s">
        <v>7</v>
      </c>
      <c r="I51" t="s">
        <v>258</v>
      </c>
      <c r="J51" t="s">
        <v>258</v>
      </c>
      <c r="K51" t="s">
        <v>259</v>
      </c>
      <c r="L51" t="s">
        <v>108</v>
      </c>
      <c r="O51">
        <v>1</v>
      </c>
      <c r="P51">
        <v>251286</v>
      </c>
      <c r="Q51">
        <v>3.9795293012742397E-6</v>
      </c>
      <c r="R51">
        <v>0</v>
      </c>
      <c r="S51">
        <v>0</v>
      </c>
      <c r="T51">
        <v>0</v>
      </c>
      <c r="U51">
        <v>16256</v>
      </c>
      <c r="V51">
        <v>0</v>
      </c>
      <c r="W51">
        <v>0</v>
      </c>
      <c r="X51">
        <v>0</v>
      </c>
      <c r="Y51">
        <v>34574</v>
      </c>
      <c r="Z51">
        <v>0</v>
      </c>
      <c r="AA51">
        <v>0</v>
      </c>
      <c r="AB51">
        <v>0</v>
      </c>
      <c r="AC51">
        <v>10064</v>
      </c>
      <c r="AD51">
        <v>0</v>
      </c>
      <c r="AE51">
        <v>0</v>
      </c>
      <c r="AF51">
        <v>0</v>
      </c>
      <c r="AG51">
        <v>18392</v>
      </c>
      <c r="AH51">
        <v>0</v>
      </c>
      <c r="AI51">
        <v>0</v>
      </c>
      <c r="AJ51">
        <v>0</v>
      </c>
      <c r="AK51">
        <v>21602</v>
      </c>
      <c r="AL51">
        <v>0</v>
      </c>
      <c r="AM51">
        <v>0</v>
      </c>
      <c r="AN51">
        <v>1</v>
      </c>
      <c r="AO51">
        <v>113652</v>
      </c>
      <c r="AP51">
        <v>0</v>
      </c>
      <c r="AQ51">
        <v>0</v>
      </c>
      <c r="AR51">
        <v>0</v>
      </c>
      <c r="AS51">
        <v>6130</v>
      </c>
      <c r="AT51">
        <v>0</v>
      </c>
      <c r="AU51">
        <v>0</v>
      </c>
      <c r="AV51">
        <v>0</v>
      </c>
      <c r="AW51">
        <v>30616</v>
      </c>
      <c r="AX51">
        <v>0</v>
      </c>
      <c r="AY51">
        <v>0</v>
      </c>
    </row>
    <row r="52" spans="1:51" x14ac:dyDescent="0.2">
      <c r="A52">
        <v>2</v>
      </c>
      <c r="B52">
        <v>113820030</v>
      </c>
      <c r="C52" t="s">
        <v>260</v>
      </c>
      <c r="D52" t="s">
        <v>110</v>
      </c>
      <c r="E52" t="s">
        <v>114</v>
      </c>
      <c r="F52" t="s">
        <v>146</v>
      </c>
      <c r="G52" t="s">
        <v>104</v>
      </c>
      <c r="H52" t="s">
        <v>104</v>
      </c>
      <c r="I52" t="s">
        <v>261</v>
      </c>
      <c r="J52" t="s">
        <v>261</v>
      </c>
      <c r="K52" t="s">
        <v>262</v>
      </c>
      <c r="L52" t="s">
        <v>108</v>
      </c>
      <c r="O52">
        <v>5</v>
      </c>
      <c r="P52">
        <v>281296</v>
      </c>
      <c r="Q52">
        <v>1.7774870598942001E-5</v>
      </c>
      <c r="R52">
        <v>0</v>
      </c>
      <c r="S52">
        <v>0</v>
      </c>
      <c r="T52">
        <v>1</v>
      </c>
      <c r="U52">
        <v>24950</v>
      </c>
      <c r="V52">
        <v>0</v>
      </c>
      <c r="W52">
        <v>0</v>
      </c>
      <c r="X52">
        <v>4</v>
      </c>
      <c r="Y52">
        <v>35422</v>
      </c>
      <c r="Z52">
        <v>0</v>
      </c>
      <c r="AA52">
        <v>0</v>
      </c>
      <c r="AB52">
        <v>0</v>
      </c>
      <c r="AC52">
        <v>10366</v>
      </c>
      <c r="AD52">
        <v>0</v>
      </c>
      <c r="AE52">
        <v>0</v>
      </c>
      <c r="AF52">
        <v>0</v>
      </c>
      <c r="AG52">
        <v>19952</v>
      </c>
      <c r="AH52">
        <v>0</v>
      </c>
      <c r="AI52">
        <v>0</v>
      </c>
      <c r="AJ52">
        <v>0</v>
      </c>
      <c r="AK52">
        <v>25048</v>
      </c>
      <c r="AL52">
        <v>0</v>
      </c>
      <c r="AM52">
        <v>0</v>
      </c>
      <c r="AN52">
        <v>0</v>
      </c>
      <c r="AO52">
        <v>127732</v>
      </c>
      <c r="AP52">
        <v>0</v>
      </c>
      <c r="AQ52">
        <v>0</v>
      </c>
      <c r="AR52">
        <v>0</v>
      </c>
      <c r="AS52">
        <v>7216</v>
      </c>
      <c r="AT52">
        <v>0</v>
      </c>
      <c r="AU52">
        <v>0</v>
      </c>
      <c r="AV52">
        <v>0</v>
      </c>
      <c r="AW52">
        <v>30610</v>
      </c>
      <c r="AX52">
        <v>0</v>
      </c>
      <c r="AY52">
        <v>0</v>
      </c>
    </row>
    <row r="53" spans="1:51" x14ac:dyDescent="0.2">
      <c r="A53">
        <v>2</v>
      </c>
      <c r="B53">
        <v>113820031</v>
      </c>
      <c r="C53" t="s">
        <v>263</v>
      </c>
      <c r="D53" t="s">
        <v>110</v>
      </c>
      <c r="E53" t="s">
        <v>101</v>
      </c>
      <c r="F53" t="s">
        <v>146</v>
      </c>
      <c r="G53" t="s">
        <v>104</v>
      </c>
      <c r="H53" t="s">
        <v>104</v>
      </c>
      <c r="I53" t="s">
        <v>264</v>
      </c>
      <c r="J53" t="s">
        <v>264</v>
      </c>
      <c r="K53" t="s">
        <v>265</v>
      </c>
      <c r="L53" t="s">
        <v>108</v>
      </c>
      <c r="M53" t="s">
        <v>266</v>
      </c>
      <c r="O53">
        <v>76</v>
      </c>
      <c r="P53">
        <v>281318</v>
      </c>
      <c r="Q53">
        <v>2.7015690428625202E-4</v>
      </c>
      <c r="R53">
        <v>0</v>
      </c>
      <c r="S53">
        <v>0</v>
      </c>
      <c r="T53">
        <v>0</v>
      </c>
      <c r="U53">
        <v>24946</v>
      </c>
      <c r="V53">
        <v>0</v>
      </c>
      <c r="W53">
        <v>0</v>
      </c>
      <c r="X53">
        <v>0</v>
      </c>
      <c r="Y53">
        <v>35424</v>
      </c>
      <c r="Z53">
        <v>0</v>
      </c>
      <c r="AA53">
        <v>0</v>
      </c>
      <c r="AB53">
        <v>0</v>
      </c>
      <c r="AC53">
        <v>10368</v>
      </c>
      <c r="AD53">
        <v>0</v>
      </c>
      <c r="AE53">
        <v>0</v>
      </c>
      <c r="AF53">
        <v>70</v>
      </c>
      <c r="AG53">
        <v>19954</v>
      </c>
      <c r="AH53">
        <v>0</v>
      </c>
      <c r="AI53">
        <v>0</v>
      </c>
      <c r="AJ53">
        <v>0</v>
      </c>
      <c r="AK53">
        <v>25066</v>
      </c>
      <c r="AL53">
        <v>0</v>
      </c>
      <c r="AM53">
        <v>0</v>
      </c>
      <c r="AN53">
        <v>0</v>
      </c>
      <c r="AO53">
        <v>127728</v>
      </c>
      <c r="AP53">
        <v>0</v>
      </c>
      <c r="AQ53">
        <v>0</v>
      </c>
      <c r="AR53">
        <v>4</v>
      </c>
      <c r="AS53">
        <v>7220</v>
      </c>
      <c r="AT53">
        <v>0</v>
      </c>
      <c r="AU53">
        <v>0</v>
      </c>
      <c r="AV53">
        <v>2</v>
      </c>
      <c r="AW53">
        <v>30612</v>
      </c>
      <c r="AX53">
        <v>0</v>
      </c>
      <c r="AY53">
        <v>0</v>
      </c>
    </row>
    <row r="54" spans="1:51" x14ac:dyDescent="0.2">
      <c r="A54">
        <v>2</v>
      </c>
      <c r="B54">
        <v>113820034</v>
      </c>
      <c r="C54" t="s">
        <v>267</v>
      </c>
      <c r="D54" t="s">
        <v>101</v>
      </c>
      <c r="E54" t="s">
        <v>114</v>
      </c>
      <c r="F54" t="s">
        <v>103</v>
      </c>
      <c r="G54" t="s">
        <v>104</v>
      </c>
      <c r="H54" t="s">
        <v>7</v>
      </c>
      <c r="I54" t="s">
        <v>268</v>
      </c>
      <c r="J54" t="s">
        <v>268</v>
      </c>
      <c r="K54" t="s">
        <v>269</v>
      </c>
      <c r="L54" t="s">
        <v>108</v>
      </c>
      <c r="M54" t="s">
        <v>181</v>
      </c>
      <c r="O54">
        <v>2</v>
      </c>
      <c r="P54">
        <v>250036</v>
      </c>
      <c r="Q54">
        <v>7.9988481658641096E-6</v>
      </c>
      <c r="R54">
        <v>0</v>
      </c>
      <c r="S54">
        <v>0</v>
      </c>
      <c r="T54">
        <v>0</v>
      </c>
      <c r="U54">
        <v>16250</v>
      </c>
      <c r="V54">
        <v>0</v>
      </c>
      <c r="W54">
        <v>0</v>
      </c>
      <c r="X54">
        <v>1</v>
      </c>
      <c r="Y54">
        <v>34578</v>
      </c>
      <c r="Z54">
        <v>0</v>
      </c>
      <c r="AA54">
        <v>0</v>
      </c>
      <c r="AB54">
        <v>0</v>
      </c>
      <c r="AC54">
        <v>10078</v>
      </c>
      <c r="AD54">
        <v>0</v>
      </c>
      <c r="AE54">
        <v>0</v>
      </c>
      <c r="AF54">
        <v>0</v>
      </c>
      <c r="AG54">
        <v>18394</v>
      </c>
      <c r="AH54">
        <v>0</v>
      </c>
      <c r="AI54">
        <v>0</v>
      </c>
      <c r="AJ54">
        <v>0</v>
      </c>
      <c r="AK54">
        <v>21602</v>
      </c>
      <c r="AL54">
        <v>0</v>
      </c>
      <c r="AM54">
        <v>0</v>
      </c>
      <c r="AN54">
        <v>1</v>
      </c>
      <c r="AO54">
        <v>112388</v>
      </c>
      <c r="AP54">
        <v>0</v>
      </c>
      <c r="AQ54">
        <v>0</v>
      </c>
      <c r="AR54">
        <v>0</v>
      </c>
      <c r="AS54">
        <v>6134</v>
      </c>
      <c r="AT54">
        <v>0</v>
      </c>
      <c r="AU54">
        <v>0</v>
      </c>
      <c r="AV54">
        <v>0</v>
      </c>
      <c r="AW54">
        <v>30612</v>
      </c>
      <c r="AX54">
        <v>0</v>
      </c>
      <c r="AY54">
        <v>0</v>
      </c>
    </row>
    <row r="55" spans="1:51" x14ac:dyDescent="0.2">
      <c r="A55">
        <v>2</v>
      </c>
      <c r="B55">
        <v>113820037</v>
      </c>
      <c r="C55" t="s">
        <v>270</v>
      </c>
      <c r="D55" t="s">
        <v>114</v>
      </c>
      <c r="E55" t="s">
        <v>102</v>
      </c>
      <c r="F55" t="s">
        <v>103</v>
      </c>
      <c r="G55" t="s">
        <v>104</v>
      </c>
      <c r="H55" t="s">
        <v>7</v>
      </c>
      <c r="I55" t="s">
        <v>271</v>
      </c>
      <c r="J55" t="s">
        <v>271</v>
      </c>
      <c r="K55" t="s">
        <v>272</v>
      </c>
      <c r="L55" t="s">
        <v>108</v>
      </c>
      <c r="O55">
        <v>5</v>
      </c>
      <c r="P55">
        <v>250156</v>
      </c>
      <c r="Q55">
        <v>1.9987527782663598E-5</v>
      </c>
      <c r="R55">
        <v>0</v>
      </c>
      <c r="S55">
        <v>0</v>
      </c>
      <c r="T55">
        <v>0</v>
      </c>
      <c r="U55">
        <v>16254</v>
      </c>
      <c r="V55">
        <v>0</v>
      </c>
      <c r="W55">
        <v>0</v>
      </c>
      <c r="X55">
        <v>0</v>
      </c>
      <c r="Y55">
        <v>34582</v>
      </c>
      <c r="Z55">
        <v>0</v>
      </c>
      <c r="AA55">
        <v>0</v>
      </c>
      <c r="AB55">
        <v>0</v>
      </c>
      <c r="AC55">
        <v>10078</v>
      </c>
      <c r="AD55">
        <v>0</v>
      </c>
      <c r="AE55">
        <v>0</v>
      </c>
      <c r="AF55">
        <v>0</v>
      </c>
      <c r="AG55">
        <v>18394</v>
      </c>
      <c r="AH55">
        <v>0</v>
      </c>
      <c r="AI55">
        <v>0</v>
      </c>
      <c r="AJ55">
        <v>0</v>
      </c>
      <c r="AK55">
        <v>21608</v>
      </c>
      <c r="AL55">
        <v>0</v>
      </c>
      <c r="AM55">
        <v>0</v>
      </c>
      <c r="AN55">
        <v>5</v>
      </c>
      <c r="AO55">
        <v>112492</v>
      </c>
      <c r="AP55">
        <v>0</v>
      </c>
      <c r="AQ55">
        <v>0</v>
      </c>
      <c r="AR55">
        <v>0</v>
      </c>
      <c r="AS55">
        <v>6132</v>
      </c>
      <c r="AT55">
        <v>0</v>
      </c>
      <c r="AU55">
        <v>0</v>
      </c>
      <c r="AV55">
        <v>0</v>
      </c>
      <c r="AW55">
        <v>30616</v>
      </c>
      <c r="AX55">
        <v>0</v>
      </c>
      <c r="AY55">
        <v>0</v>
      </c>
    </row>
    <row r="56" spans="1:51" x14ac:dyDescent="0.2">
      <c r="A56">
        <v>2</v>
      </c>
      <c r="B56">
        <v>113820042</v>
      </c>
      <c r="C56" t="s">
        <v>273</v>
      </c>
      <c r="D56" t="s">
        <v>114</v>
      </c>
      <c r="E56" t="s">
        <v>101</v>
      </c>
      <c r="F56" t="s">
        <v>103</v>
      </c>
      <c r="G56" t="s">
        <v>104</v>
      </c>
      <c r="H56" t="s">
        <v>7</v>
      </c>
      <c r="I56" t="s">
        <v>274</v>
      </c>
      <c r="J56" t="s">
        <v>274</v>
      </c>
      <c r="K56" t="s">
        <v>275</v>
      </c>
      <c r="L56" t="s">
        <v>108</v>
      </c>
      <c r="O56">
        <v>1</v>
      </c>
      <c r="P56">
        <v>250234</v>
      </c>
      <c r="Q56">
        <v>3.9962595011069596E-6</v>
      </c>
      <c r="R56">
        <v>0</v>
      </c>
      <c r="S56">
        <v>0</v>
      </c>
      <c r="T56">
        <v>0</v>
      </c>
      <c r="U56">
        <v>16250</v>
      </c>
      <c r="V56">
        <v>0</v>
      </c>
      <c r="W56">
        <v>0</v>
      </c>
      <c r="X56">
        <v>0</v>
      </c>
      <c r="Y56">
        <v>34582</v>
      </c>
      <c r="Z56">
        <v>0</v>
      </c>
      <c r="AA56">
        <v>0</v>
      </c>
      <c r="AB56">
        <v>0</v>
      </c>
      <c r="AC56">
        <v>10078</v>
      </c>
      <c r="AD56">
        <v>0</v>
      </c>
      <c r="AE56">
        <v>0</v>
      </c>
      <c r="AF56">
        <v>0</v>
      </c>
      <c r="AG56">
        <v>18394</v>
      </c>
      <c r="AH56">
        <v>0</v>
      </c>
      <c r="AI56">
        <v>0</v>
      </c>
      <c r="AJ56">
        <v>0</v>
      </c>
      <c r="AK56">
        <v>21622</v>
      </c>
      <c r="AL56">
        <v>0</v>
      </c>
      <c r="AM56">
        <v>0</v>
      </c>
      <c r="AN56">
        <v>1</v>
      </c>
      <c r="AO56">
        <v>112560</v>
      </c>
      <c r="AP56">
        <v>0</v>
      </c>
      <c r="AQ56">
        <v>0</v>
      </c>
      <c r="AR56">
        <v>0</v>
      </c>
      <c r="AS56">
        <v>6132</v>
      </c>
      <c r="AT56">
        <v>0</v>
      </c>
      <c r="AU56">
        <v>0</v>
      </c>
      <c r="AV56">
        <v>0</v>
      </c>
      <c r="AW56">
        <v>30616</v>
      </c>
      <c r="AX56">
        <v>0</v>
      </c>
      <c r="AY56">
        <v>0</v>
      </c>
    </row>
    <row r="57" spans="1:51" x14ac:dyDescent="0.2">
      <c r="A57">
        <v>2</v>
      </c>
      <c r="B57">
        <v>113820044</v>
      </c>
      <c r="C57" t="s">
        <v>276</v>
      </c>
      <c r="D57" t="s">
        <v>102</v>
      </c>
      <c r="E57" t="s">
        <v>114</v>
      </c>
      <c r="F57" t="s">
        <v>103</v>
      </c>
      <c r="G57" t="s">
        <v>104</v>
      </c>
      <c r="H57" t="s">
        <v>7</v>
      </c>
      <c r="I57" t="s">
        <v>277</v>
      </c>
      <c r="J57" t="s">
        <v>277</v>
      </c>
      <c r="K57" t="s">
        <v>278</v>
      </c>
      <c r="L57" t="s">
        <v>108</v>
      </c>
      <c r="O57">
        <v>1</v>
      </c>
      <c r="P57">
        <v>250250</v>
      </c>
      <c r="Q57">
        <v>3.9960039960039904E-6</v>
      </c>
      <c r="R57">
        <v>0</v>
      </c>
      <c r="S57">
        <v>0</v>
      </c>
      <c r="T57">
        <v>0</v>
      </c>
      <c r="U57">
        <v>16252</v>
      </c>
      <c r="V57">
        <v>0</v>
      </c>
      <c r="W57">
        <v>0</v>
      </c>
      <c r="X57">
        <v>0</v>
      </c>
      <c r="Y57">
        <v>34584</v>
      </c>
      <c r="Z57">
        <v>0</v>
      </c>
      <c r="AA57">
        <v>0</v>
      </c>
      <c r="AB57">
        <v>0</v>
      </c>
      <c r="AC57">
        <v>10078</v>
      </c>
      <c r="AD57">
        <v>0</v>
      </c>
      <c r="AE57">
        <v>0</v>
      </c>
      <c r="AF57">
        <v>1</v>
      </c>
      <c r="AG57">
        <v>18394</v>
      </c>
      <c r="AH57">
        <v>0</v>
      </c>
      <c r="AI57">
        <v>0</v>
      </c>
      <c r="AJ57">
        <v>0</v>
      </c>
      <c r="AK57">
        <v>21618</v>
      </c>
      <c r="AL57">
        <v>0</v>
      </c>
      <c r="AM57">
        <v>0</v>
      </c>
      <c r="AN57">
        <v>0</v>
      </c>
      <c r="AO57">
        <v>112572</v>
      </c>
      <c r="AP57">
        <v>0</v>
      </c>
      <c r="AQ57">
        <v>0</v>
      </c>
      <c r="AR57">
        <v>0</v>
      </c>
      <c r="AS57">
        <v>6136</v>
      </c>
      <c r="AT57">
        <v>0</v>
      </c>
      <c r="AU57">
        <v>0</v>
      </c>
      <c r="AV57">
        <v>0</v>
      </c>
      <c r="AW57">
        <v>30616</v>
      </c>
      <c r="AX57">
        <v>0</v>
      </c>
      <c r="AY57">
        <v>0</v>
      </c>
    </row>
    <row r="58" spans="1:51" x14ac:dyDescent="0.2">
      <c r="A58">
        <v>2</v>
      </c>
      <c r="B58">
        <v>113820047</v>
      </c>
      <c r="C58" t="s">
        <v>279</v>
      </c>
      <c r="D58" t="s">
        <v>102</v>
      </c>
      <c r="E58" t="s">
        <v>110</v>
      </c>
      <c r="F58" t="s">
        <v>103</v>
      </c>
      <c r="G58" t="s">
        <v>104</v>
      </c>
      <c r="H58" t="s">
        <v>7</v>
      </c>
      <c r="I58" t="s">
        <v>280</v>
      </c>
      <c r="J58" t="s">
        <v>280</v>
      </c>
      <c r="K58" t="s">
        <v>281</v>
      </c>
      <c r="L58" t="s">
        <v>108</v>
      </c>
      <c r="O58">
        <v>1</v>
      </c>
      <c r="P58">
        <v>250262</v>
      </c>
      <c r="Q58">
        <v>3.99581238861672E-6</v>
      </c>
      <c r="R58">
        <v>0</v>
      </c>
      <c r="S58">
        <v>0</v>
      </c>
      <c r="T58">
        <v>0</v>
      </c>
      <c r="U58">
        <v>16252</v>
      </c>
      <c r="V58">
        <v>0</v>
      </c>
      <c r="W58">
        <v>0</v>
      </c>
      <c r="X58">
        <v>0</v>
      </c>
      <c r="Y58">
        <v>34584</v>
      </c>
      <c r="Z58">
        <v>0</v>
      </c>
      <c r="AA58">
        <v>0</v>
      </c>
      <c r="AB58">
        <v>0</v>
      </c>
      <c r="AC58">
        <v>10078</v>
      </c>
      <c r="AD58">
        <v>0</v>
      </c>
      <c r="AE58">
        <v>0</v>
      </c>
      <c r="AF58">
        <v>0</v>
      </c>
      <c r="AG58">
        <v>18394</v>
      </c>
      <c r="AH58">
        <v>0</v>
      </c>
      <c r="AI58">
        <v>0</v>
      </c>
      <c r="AJ58">
        <v>0</v>
      </c>
      <c r="AK58">
        <v>21622</v>
      </c>
      <c r="AL58">
        <v>0</v>
      </c>
      <c r="AM58">
        <v>0</v>
      </c>
      <c r="AN58">
        <v>0</v>
      </c>
      <c r="AO58">
        <v>112580</v>
      </c>
      <c r="AP58">
        <v>0</v>
      </c>
      <c r="AQ58">
        <v>0</v>
      </c>
      <c r="AR58">
        <v>0</v>
      </c>
      <c r="AS58">
        <v>6136</v>
      </c>
      <c r="AT58">
        <v>0</v>
      </c>
      <c r="AU58">
        <v>0</v>
      </c>
      <c r="AV58">
        <v>1</v>
      </c>
      <c r="AW58">
        <v>30616</v>
      </c>
      <c r="AX58">
        <v>0</v>
      </c>
      <c r="AY58">
        <v>0</v>
      </c>
    </row>
    <row r="59" spans="1:51" x14ac:dyDescent="0.2">
      <c r="A59">
        <v>2</v>
      </c>
      <c r="B59">
        <v>113820048</v>
      </c>
      <c r="C59" t="s">
        <v>282</v>
      </c>
      <c r="D59" t="s">
        <v>110</v>
      </c>
      <c r="E59" t="s">
        <v>101</v>
      </c>
      <c r="F59" t="s">
        <v>103</v>
      </c>
      <c r="G59" t="s">
        <v>104</v>
      </c>
      <c r="H59" t="s">
        <v>7</v>
      </c>
      <c r="I59" t="s">
        <v>283</v>
      </c>
      <c r="J59" t="s">
        <v>283</v>
      </c>
      <c r="K59" t="s">
        <v>284</v>
      </c>
      <c r="L59" t="s">
        <v>108</v>
      </c>
      <c r="O59">
        <v>2</v>
      </c>
      <c r="P59">
        <v>250298</v>
      </c>
      <c r="Q59">
        <v>7.9904753533787701E-6</v>
      </c>
      <c r="R59">
        <v>0</v>
      </c>
      <c r="S59">
        <v>0</v>
      </c>
      <c r="T59">
        <v>2</v>
      </c>
      <c r="U59">
        <v>16254</v>
      </c>
      <c r="V59">
        <v>0</v>
      </c>
      <c r="W59">
        <v>0</v>
      </c>
      <c r="X59">
        <v>0</v>
      </c>
      <c r="Y59">
        <v>34584</v>
      </c>
      <c r="Z59">
        <v>0</v>
      </c>
      <c r="AA59">
        <v>0</v>
      </c>
      <c r="AB59">
        <v>0</v>
      </c>
      <c r="AC59">
        <v>10078</v>
      </c>
      <c r="AD59">
        <v>0</v>
      </c>
      <c r="AE59">
        <v>0</v>
      </c>
      <c r="AF59">
        <v>0</v>
      </c>
      <c r="AG59">
        <v>18394</v>
      </c>
      <c r="AH59">
        <v>0</v>
      </c>
      <c r="AI59">
        <v>0</v>
      </c>
      <c r="AJ59">
        <v>0</v>
      </c>
      <c r="AK59">
        <v>21628</v>
      </c>
      <c r="AL59">
        <v>0</v>
      </c>
      <c r="AM59">
        <v>0</v>
      </c>
      <c r="AN59">
        <v>0</v>
      </c>
      <c r="AO59">
        <v>112610</v>
      </c>
      <c r="AP59">
        <v>0</v>
      </c>
      <c r="AQ59">
        <v>0</v>
      </c>
      <c r="AR59">
        <v>0</v>
      </c>
      <c r="AS59">
        <v>6134</v>
      </c>
      <c r="AT59">
        <v>0</v>
      </c>
      <c r="AU59">
        <v>0</v>
      </c>
      <c r="AV59">
        <v>0</v>
      </c>
      <c r="AW59">
        <v>30616</v>
      </c>
      <c r="AX59">
        <v>0</v>
      </c>
      <c r="AY59">
        <v>0</v>
      </c>
    </row>
    <row r="60" spans="1:51" x14ac:dyDescent="0.2">
      <c r="A60">
        <v>2</v>
      </c>
      <c r="B60">
        <v>113820051</v>
      </c>
      <c r="C60" t="s">
        <v>285</v>
      </c>
      <c r="D60" t="s">
        <v>101</v>
      </c>
      <c r="E60" t="s">
        <v>114</v>
      </c>
      <c r="F60" t="s">
        <v>103</v>
      </c>
      <c r="G60" t="s">
        <v>104</v>
      </c>
      <c r="H60" t="s">
        <v>7</v>
      </c>
      <c r="I60" t="s">
        <v>286</v>
      </c>
      <c r="J60" t="s">
        <v>286</v>
      </c>
      <c r="K60" t="s">
        <v>287</v>
      </c>
      <c r="L60" t="s">
        <v>108</v>
      </c>
      <c r="O60">
        <v>1</v>
      </c>
      <c r="P60">
        <v>250448</v>
      </c>
      <c r="Q60">
        <v>3.9928448220788303E-6</v>
      </c>
      <c r="R60">
        <v>0</v>
      </c>
      <c r="S60">
        <v>0</v>
      </c>
      <c r="T60">
        <v>0</v>
      </c>
      <c r="U60">
        <v>16254</v>
      </c>
      <c r="V60">
        <v>0</v>
      </c>
      <c r="W60">
        <v>0</v>
      </c>
      <c r="X60">
        <v>0</v>
      </c>
      <c r="Y60">
        <v>34586</v>
      </c>
      <c r="Z60">
        <v>0</v>
      </c>
      <c r="AA60">
        <v>0</v>
      </c>
      <c r="AB60">
        <v>0</v>
      </c>
      <c r="AC60">
        <v>10078</v>
      </c>
      <c r="AD60">
        <v>0</v>
      </c>
      <c r="AE60">
        <v>0</v>
      </c>
      <c r="AF60">
        <v>1</v>
      </c>
      <c r="AG60">
        <v>18394</v>
      </c>
      <c r="AH60">
        <v>0</v>
      </c>
      <c r="AI60">
        <v>0</v>
      </c>
      <c r="AJ60">
        <v>0</v>
      </c>
      <c r="AK60">
        <v>21626</v>
      </c>
      <c r="AL60">
        <v>0</v>
      </c>
      <c r="AM60">
        <v>0</v>
      </c>
      <c r="AN60">
        <v>0</v>
      </c>
      <c r="AO60">
        <v>112758</v>
      </c>
      <c r="AP60">
        <v>0</v>
      </c>
      <c r="AQ60">
        <v>0</v>
      </c>
      <c r="AR60">
        <v>0</v>
      </c>
      <c r="AS60">
        <v>6136</v>
      </c>
      <c r="AT60">
        <v>0</v>
      </c>
      <c r="AU60">
        <v>0</v>
      </c>
      <c r="AV60">
        <v>0</v>
      </c>
      <c r="AW60">
        <v>30616</v>
      </c>
      <c r="AX60">
        <v>0</v>
      </c>
      <c r="AY60">
        <v>0</v>
      </c>
    </row>
    <row r="61" spans="1:51" x14ac:dyDescent="0.2">
      <c r="A61">
        <v>2</v>
      </c>
      <c r="B61">
        <v>113820051</v>
      </c>
      <c r="C61" t="s">
        <v>285</v>
      </c>
      <c r="D61" t="s">
        <v>101</v>
      </c>
      <c r="E61" t="s">
        <v>110</v>
      </c>
      <c r="F61" t="s">
        <v>103</v>
      </c>
      <c r="G61" t="s">
        <v>104</v>
      </c>
      <c r="H61" t="s">
        <v>7</v>
      </c>
      <c r="I61" t="s">
        <v>288</v>
      </c>
      <c r="J61" t="s">
        <v>288</v>
      </c>
      <c r="K61" t="s">
        <v>289</v>
      </c>
      <c r="L61" t="s">
        <v>108</v>
      </c>
      <c r="O61">
        <v>1</v>
      </c>
      <c r="P61">
        <v>250448</v>
      </c>
      <c r="Q61">
        <v>3.9928448220788303E-6</v>
      </c>
      <c r="R61">
        <v>0</v>
      </c>
      <c r="S61">
        <v>0</v>
      </c>
      <c r="T61">
        <v>0</v>
      </c>
      <c r="U61">
        <v>16254</v>
      </c>
      <c r="V61">
        <v>0</v>
      </c>
      <c r="W61">
        <v>0</v>
      </c>
      <c r="X61">
        <v>0</v>
      </c>
      <c r="Y61">
        <v>34586</v>
      </c>
      <c r="Z61">
        <v>0</v>
      </c>
      <c r="AA61">
        <v>0</v>
      </c>
      <c r="AB61">
        <v>0</v>
      </c>
      <c r="AC61">
        <v>10078</v>
      </c>
      <c r="AD61">
        <v>0</v>
      </c>
      <c r="AE61">
        <v>0</v>
      </c>
      <c r="AF61">
        <v>1</v>
      </c>
      <c r="AG61">
        <v>18394</v>
      </c>
      <c r="AH61">
        <v>0</v>
      </c>
      <c r="AI61">
        <v>0</v>
      </c>
      <c r="AJ61">
        <v>0</v>
      </c>
      <c r="AK61">
        <v>21626</v>
      </c>
      <c r="AL61">
        <v>0</v>
      </c>
      <c r="AM61">
        <v>0</v>
      </c>
      <c r="AN61">
        <v>0</v>
      </c>
      <c r="AO61">
        <v>112758</v>
      </c>
      <c r="AP61">
        <v>0</v>
      </c>
      <c r="AQ61">
        <v>0</v>
      </c>
      <c r="AR61">
        <v>0</v>
      </c>
      <c r="AS61">
        <v>6136</v>
      </c>
      <c r="AT61">
        <v>0</v>
      </c>
      <c r="AU61">
        <v>0</v>
      </c>
      <c r="AV61">
        <v>0</v>
      </c>
      <c r="AW61">
        <v>30616</v>
      </c>
      <c r="AX61">
        <v>0</v>
      </c>
      <c r="AY61">
        <v>0</v>
      </c>
    </row>
    <row r="62" spans="1:51" x14ac:dyDescent="0.2">
      <c r="A62">
        <v>2</v>
      </c>
      <c r="B62">
        <v>113820052</v>
      </c>
      <c r="C62" t="s">
        <v>290</v>
      </c>
      <c r="D62" t="s">
        <v>114</v>
      </c>
      <c r="E62" t="s">
        <v>102</v>
      </c>
      <c r="F62" t="s">
        <v>142</v>
      </c>
      <c r="G62" t="s">
        <v>7</v>
      </c>
      <c r="H62" t="s">
        <v>104</v>
      </c>
      <c r="I62" t="s">
        <v>291</v>
      </c>
      <c r="J62" t="s">
        <v>291</v>
      </c>
      <c r="K62" t="s">
        <v>292</v>
      </c>
      <c r="L62" t="s">
        <v>108</v>
      </c>
      <c r="O62">
        <v>1</v>
      </c>
      <c r="P62">
        <v>31350</v>
      </c>
      <c r="Q62">
        <v>3.1897926634768703E-5</v>
      </c>
      <c r="R62">
        <v>0</v>
      </c>
      <c r="S62">
        <v>0</v>
      </c>
      <c r="T62">
        <v>0</v>
      </c>
      <c r="U62">
        <v>8692</v>
      </c>
      <c r="V62">
        <v>0</v>
      </c>
      <c r="W62">
        <v>0</v>
      </c>
      <c r="X62">
        <v>0</v>
      </c>
      <c r="Y62">
        <v>848</v>
      </c>
      <c r="Z62">
        <v>0</v>
      </c>
      <c r="AA62">
        <v>0</v>
      </c>
      <c r="AB62">
        <v>0</v>
      </c>
      <c r="AC62">
        <v>290</v>
      </c>
      <c r="AD62">
        <v>0</v>
      </c>
      <c r="AE62">
        <v>0</v>
      </c>
      <c r="AF62">
        <v>1</v>
      </c>
      <c r="AG62">
        <v>1556</v>
      </c>
      <c r="AH62">
        <v>0</v>
      </c>
      <c r="AI62">
        <v>0</v>
      </c>
      <c r="AJ62">
        <v>0</v>
      </c>
      <c r="AK62">
        <v>3476</v>
      </c>
      <c r="AL62">
        <v>0</v>
      </c>
      <c r="AM62">
        <v>0</v>
      </c>
      <c r="AN62">
        <v>0</v>
      </c>
      <c r="AO62">
        <v>15400</v>
      </c>
      <c r="AP62">
        <v>0</v>
      </c>
      <c r="AQ62">
        <v>0</v>
      </c>
      <c r="AR62">
        <v>0</v>
      </c>
      <c r="AS62">
        <v>1088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">
      <c r="A63">
        <v>2</v>
      </c>
      <c r="B63">
        <v>113820058</v>
      </c>
      <c r="C63" t="s">
        <v>293</v>
      </c>
      <c r="D63" t="s">
        <v>102</v>
      </c>
      <c r="E63" t="s">
        <v>114</v>
      </c>
      <c r="F63" t="s">
        <v>103</v>
      </c>
      <c r="G63" t="s">
        <v>104</v>
      </c>
      <c r="H63" t="s">
        <v>7</v>
      </c>
      <c r="I63" t="s">
        <v>294</v>
      </c>
      <c r="J63" t="s">
        <v>294</v>
      </c>
      <c r="K63" t="s">
        <v>295</v>
      </c>
      <c r="L63" t="s">
        <v>108</v>
      </c>
      <c r="O63">
        <v>1</v>
      </c>
      <c r="P63">
        <v>250556</v>
      </c>
      <c r="Q63">
        <v>3.9911237408004596E-6</v>
      </c>
      <c r="R63">
        <v>0</v>
      </c>
      <c r="S63">
        <v>0</v>
      </c>
      <c r="T63">
        <v>0</v>
      </c>
      <c r="U63">
        <v>16254</v>
      </c>
      <c r="V63">
        <v>0</v>
      </c>
      <c r="W63">
        <v>0</v>
      </c>
      <c r="X63">
        <v>0</v>
      </c>
      <c r="Y63">
        <v>34588</v>
      </c>
      <c r="Z63">
        <v>0</v>
      </c>
      <c r="AA63">
        <v>0</v>
      </c>
      <c r="AB63">
        <v>0</v>
      </c>
      <c r="AC63">
        <v>10078</v>
      </c>
      <c r="AD63">
        <v>0</v>
      </c>
      <c r="AE63">
        <v>0</v>
      </c>
      <c r="AF63">
        <v>0</v>
      </c>
      <c r="AG63">
        <v>18394</v>
      </c>
      <c r="AH63">
        <v>0</v>
      </c>
      <c r="AI63">
        <v>0</v>
      </c>
      <c r="AJ63">
        <v>0</v>
      </c>
      <c r="AK63">
        <v>21628</v>
      </c>
      <c r="AL63">
        <v>0</v>
      </c>
      <c r="AM63">
        <v>0</v>
      </c>
      <c r="AN63">
        <v>1</v>
      </c>
      <c r="AO63">
        <v>112864</v>
      </c>
      <c r="AP63">
        <v>0</v>
      </c>
      <c r="AQ63">
        <v>0</v>
      </c>
      <c r="AR63">
        <v>0</v>
      </c>
      <c r="AS63">
        <v>6134</v>
      </c>
      <c r="AT63">
        <v>0</v>
      </c>
      <c r="AU63">
        <v>0</v>
      </c>
      <c r="AV63">
        <v>0</v>
      </c>
      <c r="AW63">
        <v>30616</v>
      </c>
      <c r="AX63">
        <v>0</v>
      </c>
      <c r="AY63">
        <v>0</v>
      </c>
    </row>
    <row r="64" spans="1:51" x14ac:dyDescent="0.2">
      <c r="A64">
        <v>2</v>
      </c>
      <c r="B64">
        <v>113820063</v>
      </c>
      <c r="C64" t="s">
        <v>296</v>
      </c>
      <c r="D64" t="s">
        <v>114</v>
      </c>
      <c r="E64" t="s">
        <v>102</v>
      </c>
      <c r="F64" t="s">
        <v>146</v>
      </c>
      <c r="G64" t="s">
        <v>104</v>
      </c>
      <c r="H64" t="s">
        <v>104</v>
      </c>
      <c r="I64" t="s">
        <v>297</v>
      </c>
      <c r="J64" t="s">
        <v>297</v>
      </c>
      <c r="K64" t="s">
        <v>298</v>
      </c>
      <c r="L64" t="s">
        <v>108</v>
      </c>
      <c r="O64">
        <v>2</v>
      </c>
      <c r="P64">
        <v>282088</v>
      </c>
      <c r="Q64">
        <v>7.0899861036272304E-6</v>
      </c>
      <c r="R64">
        <v>0</v>
      </c>
      <c r="S64">
        <v>0</v>
      </c>
      <c r="T64">
        <v>0</v>
      </c>
      <c r="U64">
        <v>24958</v>
      </c>
      <c r="V64">
        <v>0</v>
      </c>
      <c r="W64">
        <v>0</v>
      </c>
      <c r="X64">
        <v>0</v>
      </c>
      <c r="Y64">
        <v>35436</v>
      </c>
      <c r="Z64">
        <v>0</v>
      </c>
      <c r="AA64">
        <v>0</v>
      </c>
      <c r="AB64">
        <v>0</v>
      </c>
      <c r="AC64">
        <v>10368</v>
      </c>
      <c r="AD64">
        <v>0</v>
      </c>
      <c r="AE64">
        <v>0</v>
      </c>
      <c r="AF64">
        <v>2</v>
      </c>
      <c r="AG64">
        <v>19952</v>
      </c>
      <c r="AH64">
        <v>0</v>
      </c>
      <c r="AI64">
        <v>0</v>
      </c>
      <c r="AJ64">
        <v>0</v>
      </c>
      <c r="AK64">
        <v>25100</v>
      </c>
      <c r="AL64">
        <v>0</v>
      </c>
      <c r="AM64">
        <v>0</v>
      </c>
      <c r="AN64">
        <v>0</v>
      </c>
      <c r="AO64">
        <v>128436</v>
      </c>
      <c r="AP64">
        <v>0</v>
      </c>
      <c r="AQ64">
        <v>0</v>
      </c>
      <c r="AR64">
        <v>0</v>
      </c>
      <c r="AS64">
        <v>7222</v>
      </c>
      <c r="AT64">
        <v>0</v>
      </c>
      <c r="AU64">
        <v>0</v>
      </c>
      <c r="AV64">
        <v>0</v>
      </c>
      <c r="AW64">
        <v>30616</v>
      </c>
      <c r="AX64">
        <v>0</v>
      </c>
      <c r="AY64">
        <v>0</v>
      </c>
    </row>
    <row r="65" spans="1:51" x14ac:dyDescent="0.2">
      <c r="A65">
        <v>2</v>
      </c>
      <c r="B65">
        <v>113820066</v>
      </c>
      <c r="C65" t="s">
        <v>299</v>
      </c>
      <c r="D65" t="s">
        <v>102</v>
      </c>
      <c r="E65" t="s">
        <v>114</v>
      </c>
      <c r="F65" t="s">
        <v>103</v>
      </c>
      <c r="G65" t="s">
        <v>104</v>
      </c>
      <c r="H65" t="s">
        <v>7</v>
      </c>
      <c r="I65" t="s">
        <v>300</v>
      </c>
      <c r="J65" t="s">
        <v>300</v>
      </c>
      <c r="K65" t="s">
        <v>301</v>
      </c>
      <c r="L65" t="s">
        <v>108</v>
      </c>
      <c r="O65">
        <v>1</v>
      </c>
      <c r="P65">
        <v>250776</v>
      </c>
      <c r="Q65">
        <v>3.9876224200082901E-6</v>
      </c>
      <c r="R65">
        <v>0</v>
      </c>
      <c r="S65">
        <v>0</v>
      </c>
      <c r="T65">
        <v>0</v>
      </c>
      <c r="U65">
        <v>16256</v>
      </c>
      <c r="V65">
        <v>0</v>
      </c>
      <c r="W65">
        <v>0</v>
      </c>
      <c r="X65">
        <v>0</v>
      </c>
      <c r="Y65">
        <v>34592</v>
      </c>
      <c r="Z65">
        <v>0</v>
      </c>
      <c r="AA65">
        <v>0</v>
      </c>
      <c r="AB65">
        <v>0</v>
      </c>
      <c r="AC65">
        <v>10078</v>
      </c>
      <c r="AD65">
        <v>0</v>
      </c>
      <c r="AE65">
        <v>0</v>
      </c>
      <c r="AF65">
        <v>0</v>
      </c>
      <c r="AG65">
        <v>18394</v>
      </c>
      <c r="AH65">
        <v>0</v>
      </c>
      <c r="AI65">
        <v>0</v>
      </c>
      <c r="AJ65">
        <v>0</v>
      </c>
      <c r="AK65">
        <v>21624</v>
      </c>
      <c r="AL65">
        <v>0</v>
      </c>
      <c r="AM65">
        <v>0</v>
      </c>
      <c r="AN65">
        <v>1</v>
      </c>
      <c r="AO65">
        <v>113080</v>
      </c>
      <c r="AP65">
        <v>0</v>
      </c>
      <c r="AQ65">
        <v>0</v>
      </c>
      <c r="AR65">
        <v>0</v>
      </c>
      <c r="AS65">
        <v>6136</v>
      </c>
      <c r="AT65">
        <v>0</v>
      </c>
      <c r="AU65">
        <v>0</v>
      </c>
      <c r="AV65">
        <v>0</v>
      </c>
      <c r="AW65">
        <v>30616</v>
      </c>
      <c r="AX65">
        <v>0</v>
      </c>
      <c r="AY65">
        <v>0</v>
      </c>
    </row>
    <row r="66" spans="1:51" x14ac:dyDescent="0.2">
      <c r="A66">
        <v>2</v>
      </c>
      <c r="B66">
        <v>113820082</v>
      </c>
      <c r="C66" t="s">
        <v>302</v>
      </c>
      <c r="D66" t="s">
        <v>110</v>
      </c>
      <c r="E66" t="s">
        <v>102</v>
      </c>
      <c r="F66" t="s">
        <v>103</v>
      </c>
      <c r="G66" t="s">
        <v>104</v>
      </c>
      <c r="H66" t="s">
        <v>7</v>
      </c>
      <c r="I66" t="s">
        <v>303</v>
      </c>
      <c r="J66" t="s">
        <v>303</v>
      </c>
      <c r="K66" t="s">
        <v>304</v>
      </c>
      <c r="L66" t="s">
        <v>108</v>
      </c>
      <c r="O66">
        <v>1</v>
      </c>
      <c r="P66">
        <v>251070</v>
      </c>
      <c r="Q66">
        <v>3.9829529613255196E-6</v>
      </c>
      <c r="R66">
        <v>0</v>
      </c>
      <c r="S66">
        <v>0</v>
      </c>
      <c r="T66">
        <v>0</v>
      </c>
      <c r="U66">
        <v>16254</v>
      </c>
      <c r="V66">
        <v>0</v>
      </c>
      <c r="W66">
        <v>0</v>
      </c>
      <c r="X66">
        <v>0</v>
      </c>
      <c r="Y66">
        <v>34592</v>
      </c>
      <c r="Z66">
        <v>0</v>
      </c>
      <c r="AA66">
        <v>0</v>
      </c>
      <c r="AB66">
        <v>0</v>
      </c>
      <c r="AC66">
        <v>10078</v>
      </c>
      <c r="AD66">
        <v>0</v>
      </c>
      <c r="AE66">
        <v>0</v>
      </c>
      <c r="AF66">
        <v>0</v>
      </c>
      <c r="AG66">
        <v>18394</v>
      </c>
      <c r="AH66">
        <v>0</v>
      </c>
      <c r="AI66">
        <v>0</v>
      </c>
      <c r="AJ66">
        <v>0</v>
      </c>
      <c r="AK66">
        <v>21628</v>
      </c>
      <c r="AL66">
        <v>0</v>
      </c>
      <c r="AM66">
        <v>0</v>
      </c>
      <c r="AN66">
        <v>1</v>
      </c>
      <c r="AO66">
        <v>113368</v>
      </c>
      <c r="AP66">
        <v>0</v>
      </c>
      <c r="AQ66">
        <v>0</v>
      </c>
      <c r="AR66">
        <v>0</v>
      </c>
      <c r="AS66">
        <v>6140</v>
      </c>
      <c r="AT66">
        <v>0</v>
      </c>
      <c r="AU66">
        <v>0</v>
      </c>
      <c r="AV66">
        <v>0</v>
      </c>
      <c r="AW66">
        <v>30616</v>
      </c>
      <c r="AX66">
        <v>0</v>
      </c>
      <c r="AY66">
        <v>0</v>
      </c>
    </row>
    <row r="67" spans="1:51" x14ac:dyDescent="0.2">
      <c r="A67">
        <v>2</v>
      </c>
      <c r="B67">
        <v>113820087</v>
      </c>
      <c r="C67" t="s">
        <v>305</v>
      </c>
      <c r="D67" t="s">
        <v>101</v>
      </c>
      <c r="E67" t="s">
        <v>110</v>
      </c>
      <c r="F67" t="s">
        <v>103</v>
      </c>
      <c r="G67" t="s">
        <v>104</v>
      </c>
      <c r="H67" t="s">
        <v>7</v>
      </c>
      <c r="I67" t="s">
        <v>306</v>
      </c>
      <c r="J67" t="s">
        <v>306</v>
      </c>
      <c r="K67" t="s">
        <v>307</v>
      </c>
      <c r="L67" t="s">
        <v>108</v>
      </c>
      <c r="O67">
        <v>1</v>
      </c>
      <c r="P67">
        <v>251044</v>
      </c>
      <c r="Q67">
        <v>3.9833654658147502E-6</v>
      </c>
      <c r="R67">
        <v>0</v>
      </c>
      <c r="S67">
        <v>0</v>
      </c>
      <c r="T67">
        <v>1</v>
      </c>
      <c r="U67">
        <v>16250</v>
      </c>
      <c r="V67">
        <v>0</v>
      </c>
      <c r="W67">
        <v>0</v>
      </c>
      <c r="X67">
        <v>0</v>
      </c>
      <c r="Y67">
        <v>34592</v>
      </c>
      <c r="Z67">
        <v>0</v>
      </c>
      <c r="AA67">
        <v>0</v>
      </c>
      <c r="AB67">
        <v>0</v>
      </c>
      <c r="AC67">
        <v>10078</v>
      </c>
      <c r="AD67">
        <v>0</v>
      </c>
      <c r="AE67">
        <v>0</v>
      </c>
      <c r="AF67">
        <v>0</v>
      </c>
      <c r="AG67">
        <v>18392</v>
      </c>
      <c r="AH67">
        <v>0</v>
      </c>
      <c r="AI67">
        <v>0</v>
      </c>
      <c r="AJ67">
        <v>0</v>
      </c>
      <c r="AK67">
        <v>21628</v>
      </c>
      <c r="AL67">
        <v>0</v>
      </c>
      <c r="AM67">
        <v>0</v>
      </c>
      <c r="AN67">
        <v>0</v>
      </c>
      <c r="AO67">
        <v>113350</v>
      </c>
      <c r="AP67">
        <v>0</v>
      </c>
      <c r="AQ67">
        <v>0</v>
      </c>
      <c r="AR67">
        <v>0</v>
      </c>
      <c r="AS67">
        <v>6138</v>
      </c>
      <c r="AT67">
        <v>0</v>
      </c>
      <c r="AU67">
        <v>0</v>
      </c>
      <c r="AV67">
        <v>0</v>
      </c>
      <c r="AW67">
        <v>30616</v>
      </c>
      <c r="AX67">
        <v>0</v>
      </c>
      <c r="AY67">
        <v>0</v>
      </c>
    </row>
    <row r="68" spans="1:51" x14ac:dyDescent="0.2">
      <c r="A68">
        <v>2</v>
      </c>
      <c r="B68">
        <v>113820088</v>
      </c>
      <c r="C68" t="s">
        <v>308</v>
      </c>
      <c r="D68" t="s">
        <v>114</v>
      </c>
      <c r="E68" t="s">
        <v>101</v>
      </c>
      <c r="F68" t="s">
        <v>146</v>
      </c>
      <c r="G68" t="s">
        <v>104</v>
      </c>
      <c r="H68" t="s">
        <v>104</v>
      </c>
      <c r="I68" t="s">
        <v>309</v>
      </c>
      <c r="J68" t="s">
        <v>309</v>
      </c>
      <c r="K68" t="s">
        <v>310</v>
      </c>
      <c r="L68" t="s">
        <v>108</v>
      </c>
      <c r="O68">
        <v>5</v>
      </c>
      <c r="P68">
        <v>282376</v>
      </c>
      <c r="Q68">
        <v>1.7706887270872801E-5</v>
      </c>
      <c r="R68">
        <v>0</v>
      </c>
      <c r="S68">
        <v>0</v>
      </c>
      <c r="T68">
        <v>5</v>
      </c>
      <c r="U68">
        <v>24944</v>
      </c>
      <c r="V68">
        <v>0</v>
      </c>
      <c r="W68">
        <v>0</v>
      </c>
      <c r="X68">
        <v>0</v>
      </c>
      <c r="Y68">
        <v>35438</v>
      </c>
      <c r="Z68">
        <v>0</v>
      </c>
      <c r="AA68">
        <v>0</v>
      </c>
      <c r="AB68">
        <v>0</v>
      </c>
      <c r="AC68">
        <v>10368</v>
      </c>
      <c r="AD68">
        <v>0</v>
      </c>
      <c r="AE68">
        <v>0</v>
      </c>
      <c r="AF68">
        <v>0</v>
      </c>
      <c r="AG68">
        <v>19950</v>
      </c>
      <c r="AH68">
        <v>0</v>
      </c>
      <c r="AI68">
        <v>0</v>
      </c>
      <c r="AJ68">
        <v>0</v>
      </c>
      <c r="AK68">
        <v>25100</v>
      </c>
      <c r="AL68">
        <v>0</v>
      </c>
      <c r="AM68">
        <v>0</v>
      </c>
      <c r="AN68">
        <v>0</v>
      </c>
      <c r="AO68">
        <v>128732</v>
      </c>
      <c r="AP68">
        <v>0</v>
      </c>
      <c r="AQ68">
        <v>0</v>
      </c>
      <c r="AR68">
        <v>0</v>
      </c>
      <c r="AS68">
        <v>7228</v>
      </c>
      <c r="AT68">
        <v>0</v>
      </c>
      <c r="AU68">
        <v>0</v>
      </c>
      <c r="AV68">
        <v>0</v>
      </c>
      <c r="AW68">
        <v>30616</v>
      </c>
      <c r="AX68">
        <v>0</v>
      </c>
      <c r="AY68">
        <v>0</v>
      </c>
    </row>
    <row r="69" spans="1:51" x14ac:dyDescent="0.2">
      <c r="A69">
        <v>2</v>
      </c>
      <c r="B69">
        <v>113820090</v>
      </c>
      <c r="C69" t="s">
        <v>311</v>
      </c>
      <c r="D69" t="s">
        <v>110</v>
      </c>
      <c r="E69" t="s">
        <v>101</v>
      </c>
      <c r="F69" t="s">
        <v>146</v>
      </c>
      <c r="G69" t="s">
        <v>104</v>
      </c>
      <c r="H69" t="s">
        <v>104</v>
      </c>
      <c r="I69" t="s">
        <v>312</v>
      </c>
      <c r="J69" t="s">
        <v>312</v>
      </c>
      <c r="K69" t="s">
        <v>313</v>
      </c>
      <c r="L69" t="s">
        <v>108</v>
      </c>
      <c r="M69" t="s">
        <v>181</v>
      </c>
      <c r="O69">
        <v>6</v>
      </c>
      <c r="P69">
        <v>282428</v>
      </c>
      <c r="Q69">
        <v>2.12443525429489E-5</v>
      </c>
      <c r="R69">
        <v>0</v>
      </c>
      <c r="S69">
        <v>0</v>
      </c>
      <c r="T69">
        <v>0</v>
      </c>
      <c r="U69">
        <v>24958</v>
      </c>
      <c r="V69">
        <v>0</v>
      </c>
      <c r="W69">
        <v>0</v>
      </c>
      <c r="X69">
        <v>1</v>
      </c>
      <c r="Y69">
        <v>35438</v>
      </c>
      <c r="Z69">
        <v>0</v>
      </c>
      <c r="AA69">
        <v>0</v>
      </c>
      <c r="AB69">
        <v>0</v>
      </c>
      <c r="AC69">
        <v>10368</v>
      </c>
      <c r="AD69">
        <v>0</v>
      </c>
      <c r="AE69">
        <v>0</v>
      </c>
      <c r="AF69">
        <v>4</v>
      </c>
      <c r="AG69">
        <v>19952</v>
      </c>
      <c r="AH69">
        <v>0</v>
      </c>
      <c r="AI69">
        <v>0</v>
      </c>
      <c r="AJ69">
        <v>0</v>
      </c>
      <c r="AK69">
        <v>25084</v>
      </c>
      <c r="AL69">
        <v>0</v>
      </c>
      <c r="AM69">
        <v>0</v>
      </c>
      <c r="AN69">
        <v>1</v>
      </c>
      <c r="AO69">
        <v>128790</v>
      </c>
      <c r="AP69">
        <v>0</v>
      </c>
      <c r="AQ69">
        <v>0</v>
      </c>
      <c r="AR69">
        <v>0</v>
      </c>
      <c r="AS69">
        <v>7224</v>
      </c>
      <c r="AT69">
        <v>0</v>
      </c>
      <c r="AU69">
        <v>0</v>
      </c>
      <c r="AV69">
        <v>0</v>
      </c>
      <c r="AW69">
        <v>30614</v>
      </c>
      <c r="AX69">
        <v>0</v>
      </c>
      <c r="AY69">
        <v>0</v>
      </c>
    </row>
    <row r="70" spans="1:51" x14ac:dyDescent="0.2">
      <c r="A70">
        <v>2</v>
      </c>
      <c r="B70">
        <v>113820091</v>
      </c>
      <c r="C70" t="s">
        <v>314</v>
      </c>
      <c r="D70" t="s">
        <v>102</v>
      </c>
      <c r="E70" t="s">
        <v>114</v>
      </c>
      <c r="F70" t="s">
        <v>103</v>
      </c>
      <c r="G70" t="s">
        <v>104</v>
      </c>
      <c r="H70" t="s">
        <v>7</v>
      </c>
      <c r="I70" t="s">
        <v>315</v>
      </c>
      <c r="J70" t="s">
        <v>315</v>
      </c>
      <c r="K70" t="s">
        <v>316</v>
      </c>
      <c r="L70" t="s">
        <v>108</v>
      </c>
      <c r="O70">
        <v>1</v>
      </c>
      <c r="P70">
        <v>251056</v>
      </c>
      <c r="Q70">
        <v>3.9831750685106101E-6</v>
      </c>
      <c r="R70">
        <v>0</v>
      </c>
      <c r="S70">
        <v>0</v>
      </c>
      <c r="T70">
        <v>0</v>
      </c>
      <c r="U70">
        <v>16248</v>
      </c>
      <c r="V70">
        <v>0</v>
      </c>
      <c r="W70">
        <v>0</v>
      </c>
      <c r="X70">
        <v>0</v>
      </c>
      <c r="Y70">
        <v>34590</v>
      </c>
      <c r="Z70">
        <v>0</v>
      </c>
      <c r="AA70">
        <v>0</v>
      </c>
      <c r="AB70">
        <v>0</v>
      </c>
      <c r="AC70">
        <v>10078</v>
      </c>
      <c r="AD70">
        <v>0</v>
      </c>
      <c r="AE70">
        <v>0</v>
      </c>
      <c r="AF70">
        <v>0</v>
      </c>
      <c r="AG70">
        <v>18392</v>
      </c>
      <c r="AH70">
        <v>0</v>
      </c>
      <c r="AI70">
        <v>0</v>
      </c>
      <c r="AJ70">
        <v>0</v>
      </c>
      <c r="AK70">
        <v>21614</v>
      </c>
      <c r="AL70">
        <v>0</v>
      </c>
      <c r="AM70">
        <v>0</v>
      </c>
      <c r="AN70">
        <v>1</v>
      </c>
      <c r="AO70">
        <v>113378</v>
      </c>
      <c r="AP70">
        <v>0</v>
      </c>
      <c r="AQ70">
        <v>0</v>
      </c>
      <c r="AR70">
        <v>0</v>
      </c>
      <c r="AS70">
        <v>6140</v>
      </c>
      <c r="AT70">
        <v>0</v>
      </c>
      <c r="AU70">
        <v>0</v>
      </c>
      <c r="AV70">
        <v>0</v>
      </c>
      <c r="AW70">
        <v>30616</v>
      </c>
      <c r="AX70">
        <v>0</v>
      </c>
      <c r="AY70">
        <v>0</v>
      </c>
    </row>
    <row r="71" spans="1:51" x14ac:dyDescent="0.2">
      <c r="A71">
        <v>2</v>
      </c>
      <c r="B71">
        <v>113820093</v>
      </c>
      <c r="C71" t="s">
        <v>317</v>
      </c>
      <c r="D71" t="s">
        <v>110</v>
      </c>
      <c r="E71" t="s">
        <v>101</v>
      </c>
      <c r="F71" t="s">
        <v>146</v>
      </c>
      <c r="G71" t="s">
        <v>104</v>
      </c>
      <c r="H71" t="s">
        <v>104</v>
      </c>
      <c r="I71" t="s">
        <v>318</v>
      </c>
      <c r="J71" t="s">
        <v>318</v>
      </c>
      <c r="K71" t="s">
        <v>319</v>
      </c>
      <c r="L71" t="s">
        <v>108</v>
      </c>
      <c r="M71" t="s">
        <v>181</v>
      </c>
      <c r="O71">
        <v>13</v>
      </c>
      <c r="P71">
        <v>282398</v>
      </c>
      <c r="Q71">
        <v>4.6034320356376402E-5</v>
      </c>
      <c r="R71">
        <v>0</v>
      </c>
      <c r="S71">
        <v>0</v>
      </c>
      <c r="T71">
        <v>4</v>
      </c>
      <c r="U71">
        <v>24954</v>
      </c>
      <c r="V71">
        <v>0</v>
      </c>
      <c r="W71">
        <v>0</v>
      </c>
      <c r="X71">
        <v>0</v>
      </c>
      <c r="Y71">
        <v>35438</v>
      </c>
      <c r="Z71">
        <v>0</v>
      </c>
      <c r="AA71">
        <v>0</v>
      </c>
      <c r="AB71">
        <v>0</v>
      </c>
      <c r="AC71">
        <v>10366</v>
      </c>
      <c r="AD71">
        <v>0</v>
      </c>
      <c r="AE71">
        <v>0</v>
      </c>
      <c r="AF71">
        <v>0</v>
      </c>
      <c r="AG71">
        <v>19952</v>
      </c>
      <c r="AH71">
        <v>0</v>
      </c>
      <c r="AI71">
        <v>0</v>
      </c>
      <c r="AJ71">
        <v>0</v>
      </c>
      <c r="AK71">
        <v>25068</v>
      </c>
      <c r="AL71">
        <v>0</v>
      </c>
      <c r="AM71">
        <v>0</v>
      </c>
      <c r="AN71">
        <v>9</v>
      </c>
      <c r="AO71">
        <v>128778</v>
      </c>
      <c r="AP71">
        <v>0</v>
      </c>
      <c r="AQ71">
        <v>0</v>
      </c>
      <c r="AR71">
        <v>0</v>
      </c>
      <c r="AS71">
        <v>7226</v>
      </c>
      <c r="AT71">
        <v>0</v>
      </c>
      <c r="AU71">
        <v>0</v>
      </c>
      <c r="AV71">
        <v>0</v>
      </c>
      <c r="AW71">
        <v>30616</v>
      </c>
      <c r="AX71">
        <v>0</v>
      </c>
      <c r="AY71">
        <v>0</v>
      </c>
    </row>
    <row r="72" spans="1:51" x14ac:dyDescent="0.2">
      <c r="A72">
        <v>2</v>
      </c>
      <c r="B72">
        <v>113820094</v>
      </c>
      <c r="C72" t="s">
        <v>320</v>
      </c>
      <c r="D72" t="s">
        <v>102</v>
      </c>
      <c r="E72" t="s">
        <v>114</v>
      </c>
      <c r="F72" t="s">
        <v>146</v>
      </c>
      <c r="G72" t="s">
        <v>104</v>
      </c>
      <c r="H72" t="s">
        <v>104</v>
      </c>
      <c r="I72" t="s">
        <v>321</v>
      </c>
      <c r="J72" t="s">
        <v>321</v>
      </c>
      <c r="K72" t="s">
        <v>322</v>
      </c>
      <c r="L72" t="s">
        <v>108</v>
      </c>
      <c r="O72">
        <v>13</v>
      </c>
      <c r="P72">
        <v>282424</v>
      </c>
      <c r="Q72">
        <v>4.60300824292553E-5</v>
      </c>
      <c r="R72">
        <v>0</v>
      </c>
      <c r="S72">
        <v>0</v>
      </c>
      <c r="T72">
        <v>0</v>
      </c>
      <c r="U72">
        <v>24950</v>
      </c>
      <c r="V72">
        <v>0</v>
      </c>
      <c r="W72">
        <v>0</v>
      </c>
      <c r="X72">
        <v>3</v>
      </c>
      <c r="Y72">
        <v>35436</v>
      </c>
      <c r="Z72">
        <v>0</v>
      </c>
      <c r="AA72">
        <v>0</v>
      </c>
      <c r="AB72">
        <v>0</v>
      </c>
      <c r="AC72">
        <v>10366</v>
      </c>
      <c r="AD72">
        <v>0</v>
      </c>
      <c r="AE72">
        <v>0</v>
      </c>
      <c r="AF72">
        <v>0</v>
      </c>
      <c r="AG72">
        <v>19952</v>
      </c>
      <c r="AH72">
        <v>0</v>
      </c>
      <c r="AI72">
        <v>0</v>
      </c>
      <c r="AJ72">
        <v>2</v>
      </c>
      <c r="AK72">
        <v>25080</v>
      </c>
      <c r="AL72">
        <v>0</v>
      </c>
      <c r="AM72">
        <v>0</v>
      </c>
      <c r="AN72">
        <v>8</v>
      </c>
      <c r="AO72">
        <v>128804</v>
      </c>
      <c r="AP72">
        <v>0</v>
      </c>
      <c r="AQ72">
        <v>0</v>
      </c>
      <c r="AR72">
        <v>0</v>
      </c>
      <c r="AS72">
        <v>7220</v>
      </c>
      <c r="AT72">
        <v>0</v>
      </c>
      <c r="AU72">
        <v>0</v>
      </c>
      <c r="AV72">
        <v>0</v>
      </c>
      <c r="AW72">
        <v>30616</v>
      </c>
      <c r="AX72">
        <v>0</v>
      </c>
      <c r="AY72">
        <v>0</v>
      </c>
    </row>
    <row r="73" spans="1:51" x14ac:dyDescent="0.2">
      <c r="A73">
        <v>2</v>
      </c>
      <c r="B73">
        <v>113820096</v>
      </c>
      <c r="C73" t="s">
        <v>323</v>
      </c>
      <c r="D73" t="s">
        <v>102</v>
      </c>
      <c r="E73" t="s">
        <v>114</v>
      </c>
      <c r="F73" t="s">
        <v>103</v>
      </c>
      <c r="G73" t="s">
        <v>104</v>
      </c>
      <c r="H73" t="s">
        <v>7</v>
      </c>
      <c r="I73" t="s">
        <v>324</v>
      </c>
      <c r="J73" t="s">
        <v>324</v>
      </c>
      <c r="K73" t="s">
        <v>325</v>
      </c>
      <c r="L73" t="s">
        <v>108</v>
      </c>
      <c r="O73">
        <v>1</v>
      </c>
      <c r="P73">
        <v>251102</v>
      </c>
      <c r="Q73">
        <v>3.9824453807616004E-6</v>
      </c>
      <c r="R73">
        <v>0</v>
      </c>
      <c r="S73">
        <v>0</v>
      </c>
      <c r="T73">
        <v>1</v>
      </c>
      <c r="U73">
        <v>16250</v>
      </c>
      <c r="V73">
        <v>0</v>
      </c>
      <c r="W73">
        <v>0</v>
      </c>
      <c r="X73">
        <v>0</v>
      </c>
      <c r="Y73">
        <v>34590</v>
      </c>
      <c r="Z73">
        <v>0</v>
      </c>
      <c r="AA73">
        <v>0</v>
      </c>
      <c r="AB73">
        <v>0</v>
      </c>
      <c r="AC73">
        <v>10078</v>
      </c>
      <c r="AD73">
        <v>0</v>
      </c>
      <c r="AE73">
        <v>0</v>
      </c>
      <c r="AF73">
        <v>0</v>
      </c>
      <c r="AG73">
        <v>18392</v>
      </c>
      <c r="AH73">
        <v>0</v>
      </c>
      <c r="AI73">
        <v>0</v>
      </c>
      <c r="AJ73">
        <v>0</v>
      </c>
      <c r="AK73">
        <v>21620</v>
      </c>
      <c r="AL73">
        <v>0</v>
      </c>
      <c r="AM73">
        <v>0</v>
      </c>
      <c r="AN73">
        <v>0</v>
      </c>
      <c r="AO73">
        <v>113420</v>
      </c>
      <c r="AP73">
        <v>0</v>
      </c>
      <c r="AQ73">
        <v>0</v>
      </c>
      <c r="AR73">
        <v>0</v>
      </c>
      <c r="AS73">
        <v>6136</v>
      </c>
      <c r="AT73">
        <v>0</v>
      </c>
      <c r="AU73">
        <v>0</v>
      </c>
      <c r="AV73">
        <v>0</v>
      </c>
      <c r="AW73">
        <v>30616</v>
      </c>
      <c r="AX73">
        <v>0</v>
      </c>
      <c r="AY73">
        <v>0</v>
      </c>
    </row>
    <row r="74" spans="1:51" x14ac:dyDescent="0.2">
      <c r="A74">
        <v>2</v>
      </c>
      <c r="B74">
        <v>113820099</v>
      </c>
      <c r="C74" t="s">
        <v>326</v>
      </c>
      <c r="D74" t="s">
        <v>114</v>
      </c>
      <c r="E74" t="s">
        <v>102</v>
      </c>
      <c r="F74" t="s">
        <v>103</v>
      </c>
      <c r="G74" t="s">
        <v>104</v>
      </c>
      <c r="H74" t="s">
        <v>7</v>
      </c>
      <c r="I74" t="s">
        <v>327</v>
      </c>
      <c r="J74" t="s">
        <v>327</v>
      </c>
      <c r="K74" t="s">
        <v>328</v>
      </c>
      <c r="L74" t="s">
        <v>108</v>
      </c>
      <c r="O74">
        <v>6</v>
      </c>
      <c r="P74">
        <v>251124</v>
      </c>
      <c r="Q74">
        <v>2.38925789649734E-5</v>
      </c>
      <c r="R74">
        <v>0</v>
      </c>
      <c r="S74">
        <v>0</v>
      </c>
      <c r="T74">
        <v>0</v>
      </c>
      <c r="U74">
        <v>16248</v>
      </c>
      <c r="V74">
        <v>0</v>
      </c>
      <c r="W74">
        <v>0</v>
      </c>
      <c r="X74">
        <v>6</v>
      </c>
      <c r="Y74">
        <v>34590</v>
      </c>
      <c r="Z74">
        <v>0</v>
      </c>
      <c r="AA74">
        <v>0</v>
      </c>
      <c r="AB74">
        <v>0</v>
      </c>
      <c r="AC74">
        <v>10078</v>
      </c>
      <c r="AD74">
        <v>0</v>
      </c>
      <c r="AE74">
        <v>0</v>
      </c>
      <c r="AF74">
        <v>0</v>
      </c>
      <c r="AG74">
        <v>18392</v>
      </c>
      <c r="AH74">
        <v>0</v>
      </c>
      <c r="AI74">
        <v>0</v>
      </c>
      <c r="AJ74">
        <v>0</v>
      </c>
      <c r="AK74">
        <v>21616</v>
      </c>
      <c r="AL74">
        <v>0</v>
      </c>
      <c r="AM74">
        <v>0</v>
      </c>
      <c r="AN74">
        <v>0</v>
      </c>
      <c r="AO74">
        <v>113450</v>
      </c>
      <c r="AP74">
        <v>0</v>
      </c>
      <c r="AQ74">
        <v>0</v>
      </c>
      <c r="AR74">
        <v>0</v>
      </c>
      <c r="AS74">
        <v>6134</v>
      </c>
      <c r="AT74">
        <v>0</v>
      </c>
      <c r="AU74">
        <v>0</v>
      </c>
      <c r="AV74">
        <v>0</v>
      </c>
      <c r="AW74">
        <v>30616</v>
      </c>
      <c r="AX74">
        <v>0</v>
      </c>
      <c r="AY74">
        <v>0</v>
      </c>
    </row>
    <row r="75" spans="1:51" x14ac:dyDescent="0.2">
      <c r="A75">
        <v>2</v>
      </c>
      <c r="B75">
        <v>113820103</v>
      </c>
      <c r="C75" t="s">
        <v>329</v>
      </c>
      <c r="D75" t="s">
        <v>102</v>
      </c>
      <c r="E75" t="s">
        <v>110</v>
      </c>
      <c r="F75" t="s">
        <v>103</v>
      </c>
      <c r="G75" t="s">
        <v>104</v>
      </c>
      <c r="H75" t="s">
        <v>7</v>
      </c>
      <c r="I75" t="s">
        <v>330</v>
      </c>
      <c r="J75" t="s">
        <v>330</v>
      </c>
      <c r="K75" t="s">
        <v>331</v>
      </c>
      <c r="L75" t="s">
        <v>108</v>
      </c>
      <c r="O75">
        <v>2</v>
      </c>
      <c r="P75">
        <v>251170</v>
      </c>
      <c r="Q75">
        <v>7.9627344029939805E-6</v>
      </c>
      <c r="R75">
        <v>0</v>
      </c>
      <c r="S75">
        <v>0</v>
      </c>
      <c r="T75">
        <v>0</v>
      </c>
      <c r="U75">
        <v>16252</v>
      </c>
      <c r="V75">
        <v>0</v>
      </c>
      <c r="W75">
        <v>0</v>
      </c>
      <c r="X75">
        <v>0</v>
      </c>
      <c r="Y75">
        <v>34590</v>
      </c>
      <c r="Z75">
        <v>0</v>
      </c>
      <c r="AA75">
        <v>0</v>
      </c>
      <c r="AB75">
        <v>0</v>
      </c>
      <c r="AC75">
        <v>10078</v>
      </c>
      <c r="AD75">
        <v>0</v>
      </c>
      <c r="AE75">
        <v>0</v>
      </c>
      <c r="AF75">
        <v>0</v>
      </c>
      <c r="AG75">
        <v>18392</v>
      </c>
      <c r="AH75">
        <v>0</v>
      </c>
      <c r="AI75">
        <v>0</v>
      </c>
      <c r="AJ75">
        <v>0</v>
      </c>
      <c r="AK75">
        <v>21618</v>
      </c>
      <c r="AL75">
        <v>0</v>
      </c>
      <c r="AM75">
        <v>0</v>
      </c>
      <c r="AN75">
        <v>1</v>
      </c>
      <c r="AO75">
        <v>113488</v>
      </c>
      <c r="AP75">
        <v>0</v>
      </c>
      <c r="AQ75">
        <v>0</v>
      </c>
      <c r="AR75">
        <v>1</v>
      </c>
      <c r="AS75">
        <v>6136</v>
      </c>
      <c r="AT75">
        <v>0</v>
      </c>
      <c r="AU75">
        <v>0</v>
      </c>
      <c r="AV75">
        <v>0</v>
      </c>
      <c r="AW75">
        <v>30616</v>
      </c>
      <c r="AX75">
        <v>0</v>
      </c>
      <c r="AY75">
        <v>0</v>
      </c>
    </row>
    <row r="76" spans="1:51" x14ac:dyDescent="0.2">
      <c r="A76">
        <v>2</v>
      </c>
      <c r="B76">
        <v>113820105</v>
      </c>
      <c r="C76" t="s">
        <v>332</v>
      </c>
      <c r="D76" t="s">
        <v>110</v>
      </c>
      <c r="E76" t="s">
        <v>101</v>
      </c>
      <c r="F76" t="s">
        <v>103</v>
      </c>
      <c r="G76" t="s">
        <v>104</v>
      </c>
      <c r="H76" t="s">
        <v>7</v>
      </c>
      <c r="I76" t="s">
        <v>333</v>
      </c>
      <c r="J76" t="s">
        <v>333</v>
      </c>
      <c r="K76" t="s">
        <v>334</v>
      </c>
      <c r="L76" t="s">
        <v>108</v>
      </c>
      <c r="O76">
        <v>2</v>
      </c>
      <c r="P76">
        <v>251052</v>
      </c>
      <c r="Q76">
        <v>7.9664770645125292E-6</v>
      </c>
      <c r="R76">
        <v>0</v>
      </c>
      <c r="S76">
        <v>0</v>
      </c>
      <c r="T76">
        <v>0</v>
      </c>
      <c r="U76">
        <v>16250</v>
      </c>
      <c r="V76">
        <v>0</v>
      </c>
      <c r="W76">
        <v>0</v>
      </c>
      <c r="X76">
        <v>2</v>
      </c>
      <c r="Y76">
        <v>34590</v>
      </c>
      <c r="Z76">
        <v>0</v>
      </c>
      <c r="AA76">
        <v>0</v>
      </c>
      <c r="AB76">
        <v>0</v>
      </c>
      <c r="AC76">
        <v>10076</v>
      </c>
      <c r="AD76">
        <v>0</v>
      </c>
      <c r="AE76">
        <v>0</v>
      </c>
      <c r="AF76">
        <v>0</v>
      </c>
      <c r="AG76">
        <v>18392</v>
      </c>
      <c r="AH76">
        <v>0</v>
      </c>
      <c r="AI76">
        <v>0</v>
      </c>
      <c r="AJ76">
        <v>0</v>
      </c>
      <c r="AK76">
        <v>21606</v>
      </c>
      <c r="AL76">
        <v>0</v>
      </c>
      <c r="AM76">
        <v>0</v>
      </c>
      <c r="AN76">
        <v>0</v>
      </c>
      <c r="AO76">
        <v>113386</v>
      </c>
      <c r="AP76">
        <v>0</v>
      </c>
      <c r="AQ76">
        <v>0</v>
      </c>
      <c r="AR76">
        <v>0</v>
      </c>
      <c r="AS76">
        <v>6136</v>
      </c>
      <c r="AT76">
        <v>0</v>
      </c>
      <c r="AU76">
        <v>0</v>
      </c>
      <c r="AV76">
        <v>0</v>
      </c>
      <c r="AW76">
        <v>30616</v>
      </c>
      <c r="AX76">
        <v>0</v>
      </c>
      <c r="AY76">
        <v>0</v>
      </c>
    </row>
    <row r="77" spans="1:51" x14ac:dyDescent="0.2">
      <c r="A77">
        <v>2</v>
      </c>
      <c r="B77">
        <v>113820106</v>
      </c>
      <c r="C77" t="s">
        <v>335</v>
      </c>
      <c r="D77" t="s">
        <v>101</v>
      </c>
      <c r="E77" t="s">
        <v>110</v>
      </c>
      <c r="F77" t="s">
        <v>103</v>
      </c>
      <c r="G77" t="s">
        <v>104</v>
      </c>
      <c r="H77" t="s">
        <v>7</v>
      </c>
      <c r="I77" t="s">
        <v>336</v>
      </c>
      <c r="J77" t="s">
        <v>336</v>
      </c>
      <c r="K77" t="s">
        <v>337</v>
      </c>
      <c r="L77" t="s">
        <v>108</v>
      </c>
      <c r="O77">
        <v>1</v>
      </c>
      <c r="P77">
        <v>251096</v>
      </c>
      <c r="Q77">
        <v>3.9825405422627203E-6</v>
      </c>
      <c r="R77">
        <v>0</v>
      </c>
      <c r="S77">
        <v>0</v>
      </c>
      <c r="T77">
        <v>0</v>
      </c>
      <c r="U77">
        <v>16252</v>
      </c>
      <c r="V77">
        <v>0</v>
      </c>
      <c r="W77">
        <v>0</v>
      </c>
      <c r="X77">
        <v>0</v>
      </c>
      <c r="Y77">
        <v>34590</v>
      </c>
      <c r="Z77">
        <v>0</v>
      </c>
      <c r="AA77">
        <v>0</v>
      </c>
      <c r="AB77">
        <v>0</v>
      </c>
      <c r="AC77">
        <v>10074</v>
      </c>
      <c r="AD77">
        <v>0</v>
      </c>
      <c r="AE77">
        <v>0</v>
      </c>
      <c r="AF77">
        <v>0</v>
      </c>
      <c r="AG77">
        <v>18392</v>
      </c>
      <c r="AH77">
        <v>0</v>
      </c>
      <c r="AI77">
        <v>0</v>
      </c>
      <c r="AJ77">
        <v>0</v>
      </c>
      <c r="AK77">
        <v>21610</v>
      </c>
      <c r="AL77">
        <v>0</v>
      </c>
      <c r="AM77">
        <v>0</v>
      </c>
      <c r="AN77">
        <v>1</v>
      </c>
      <c r="AO77">
        <v>113426</v>
      </c>
      <c r="AP77">
        <v>0</v>
      </c>
      <c r="AQ77">
        <v>0</v>
      </c>
      <c r="AR77">
        <v>0</v>
      </c>
      <c r="AS77">
        <v>6136</v>
      </c>
      <c r="AT77">
        <v>0</v>
      </c>
      <c r="AU77">
        <v>0</v>
      </c>
      <c r="AV77">
        <v>0</v>
      </c>
      <c r="AW77">
        <v>30616</v>
      </c>
      <c r="AX77">
        <v>0</v>
      </c>
      <c r="AY77">
        <v>0</v>
      </c>
    </row>
    <row r="78" spans="1:51" x14ac:dyDescent="0.2">
      <c r="A78">
        <v>2</v>
      </c>
      <c r="B78">
        <v>113820115</v>
      </c>
      <c r="C78" t="s">
        <v>338</v>
      </c>
      <c r="D78" t="s">
        <v>102</v>
      </c>
      <c r="E78" t="s">
        <v>114</v>
      </c>
      <c r="F78" t="s">
        <v>103</v>
      </c>
      <c r="G78" t="s">
        <v>104</v>
      </c>
      <c r="H78" t="s">
        <v>7</v>
      </c>
      <c r="I78" t="s">
        <v>339</v>
      </c>
      <c r="J78" t="s">
        <v>339</v>
      </c>
      <c r="K78" t="s">
        <v>340</v>
      </c>
      <c r="L78" t="s">
        <v>108</v>
      </c>
      <c r="O78">
        <v>2</v>
      </c>
      <c r="P78">
        <v>251202</v>
      </c>
      <c r="Q78">
        <v>7.9617200499995994E-6</v>
      </c>
      <c r="R78">
        <v>0</v>
      </c>
      <c r="S78">
        <v>0</v>
      </c>
      <c r="T78">
        <v>0</v>
      </c>
      <c r="U78">
        <v>16254</v>
      </c>
      <c r="V78">
        <v>0</v>
      </c>
      <c r="W78">
        <v>0</v>
      </c>
      <c r="X78">
        <v>0</v>
      </c>
      <c r="Y78">
        <v>34590</v>
      </c>
      <c r="Z78">
        <v>0</v>
      </c>
      <c r="AA78">
        <v>0</v>
      </c>
      <c r="AB78">
        <v>0</v>
      </c>
      <c r="AC78">
        <v>10074</v>
      </c>
      <c r="AD78">
        <v>0</v>
      </c>
      <c r="AE78">
        <v>0</v>
      </c>
      <c r="AF78">
        <v>0</v>
      </c>
      <c r="AG78">
        <v>18392</v>
      </c>
      <c r="AH78">
        <v>0</v>
      </c>
      <c r="AI78">
        <v>0</v>
      </c>
      <c r="AJ78">
        <v>0</v>
      </c>
      <c r="AK78">
        <v>21580</v>
      </c>
      <c r="AL78">
        <v>0</v>
      </c>
      <c r="AM78">
        <v>0</v>
      </c>
      <c r="AN78">
        <v>2</v>
      </c>
      <c r="AO78">
        <v>113556</v>
      </c>
      <c r="AP78">
        <v>0</v>
      </c>
      <c r="AQ78">
        <v>0</v>
      </c>
      <c r="AR78">
        <v>0</v>
      </c>
      <c r="AS78">
        <v>6140</v>
      </c>
      <c r="AT78">
        <v>0</v>
      </c>
      <c r="AU78">
        <v>0</v>
      </c>
      <c r="AV78">
        <v>0</v>
      </c>
      <c r="AW78">
        <v>30616</v>
      </c>
      <c r="AX78">
        <v>0</v>
      </c>
      <c r="AY78">
        <v>0</v>
      </c>
    </row>
    <row r="79" spans="1:51" x14ac:dyDescent="0.2">
      <c r="A79">
        <v>2</v>
      </c>
      <c r="B79">
        <v>113820119</v>
      </c>
      <c r="C79" t="s">
        <v>341</v>
      </c>
      <c r="D79" t="s">
        <v>110</v>
      </c>
      <c r="E79" t="s">
        <v>102</v>
      </c>
      <c r="F79" t="s">
        <v>103</v>
      </c>
      <c r="G79" t="s">
        <v>104</v>
      </c>
      <c r="H79" t="s">
        <v>7</v>
      </c>
      <c r="I79" t="s">
        <v>342</v>
      </c>
      <c r="J79" t="s">
        <v>342</v>
      </c>
      <c r="K79" t="s">
        <v>343</v>
      </c>
      <c r="L79" t="s">
        <v>108</v>
      </c>
      <c r="O79">
        <v>1</v>
      </c>
      <c r="P79">
        <v>251224</v>
      </c>
      <c r="Q79">
        <v>3.9805114161067399E-6</v>
      </c>
      <c r="R79">
        <v>0</v>
      </c>
      <c r="S79">
        <v>0</v>
      </c>
      <c r="T79">
        <v>0</v>
      </c>
      <c r="U79">
        <v>16250</v>
      </c>
      <c r="V79">
        <v>0</v>
      </c>
      <c r="W79">
        <v>0</v>
      </c>
      <c r="X79">
        <v>0</v>
      </c>
      <c r="Y79">
        <v>34590</v>
      </c>
      <c r="Z79">
        <v>0</v>
      </c>
      <c r="AA79">
        <v>0</v>
      </c>
      <c r="AB79">
        <v>0</v>
      </c>
      <c r="AC79">
        <v>10074</v>
      </c>
      <c r="AD79">
        <v>0</v>
      </c>
      <c r="AE79">
        <v>0</v>
      </c>
      <c r="AF79">
        <v>0</v>
      </c>
      <c r="AG79">
        <v>18392</v>
      </c>
      <c r="AH79">
        <v>0</v>
      </c>
      <c r="AI79">
        <v>0</v>
      </c>
      <c r="AJ79">
        <v>0</v>
      </c>
      <c r="AK79">
        <v>21580</v>
      </c>
      <c r="AL79">
        <v>0</v>
      </c>
      <c r="AM79">
        <v>0</v>
      </c>
      <c r="AN79">
        <v>1</v>
      </c>
      <c r="AO79">
        <v>113588</v>
      </c>
      <c r="AP79">
        <v>0</v>
      </c>
      <c r="AQ79">
        <v>0</v>
      </c>
      <c r="AR79">
        <v>0</v>
      </c>
      <c r="AS79">
        <v>6134</v>
      </c>
      <c r="AT79">
        <v>0</v>
      </c>
      <c r="AU79">
        <v>0</v>
      </c>
      <c r="AV79">
        <v>0</v>
      </c>
      <c r="AW79">
        <v>30616</v>
      </c>
      <c r="AX79">
        <v>0</v>
      </c>
      <c r="AY79">
        <v>0</v>
      </c>
    </row>
    <row r="80" spans="1:51" x14ac:dyDescent="0.2">
      <c r="A80">
        <v>2</v>
      </c>
      <c r="B80">
        <v>113820120</v>
      </c>
      <c r="C80" t="s">
        <v>344</v>
      </c>
      <c r="D80" t="s">
        <v>102</v>
      </c>
      <c r="E80" t="s">
        <v>114</v>
      </c>
      <c r="F80" t="s">
        <v>146</v>
      </c>
      <c r="G80" t="s">
        <v>104</v>
      </c>
      <c r="H80" t="s">
        <v>104</v>
      </c>
      <c r="I80" t="s">
        <v>345</v>
      </c>
      <c r="J80" t="s">
        <v>345</v>
      </c>
      <c r="K80" t="s">
        <v>346</v>
      </c>
      <c r="L80" t="s">
        <v>108</v>
      </c>
      <c r="O80">
        <v>6</v>
      </c>
      <c r="P80">
        <v>282532</v>
      </c>
      <c r="Q80">
        <v>2.1236532498973499E-5</v>
      </c>
      <c r="R80">
        <v>0</v>
      </c>
      <c r="S80">
        <v>0</v>
      </c>
      <c r="T80">
        <v>3</v>
      </c>
      <c r="U80">
        <v>24948</v>
      </c>
      <c r="V80">
        <v>0</v>
      </c>
      <c r="W80">
        <v>0</v>
      </c>
      <c r="X80">
        <v>0</v>
      </c>
      <c r="Y80">
        <v>35436</v>
      </c>
      <c r="Z80">
        <v>0</v>
      </c>
      <c r="AA80">
        <v>0</v>
      </c>
      <c r="AB80">
        <v>0</v>
      </c>
      <c r="AC80">
        <v>10364</v>
      </c>
      <c r="AD80">
        <v>0</v>
      </c>
      <c r="AE80">
        <v>0</v>
      </c>
      <c r="AF80">
        <v>1</v>
      </c>
      <c r="AG80">
        <v>19950</v>
      </c>
      <c r="AH80">
        <v>0</v>
      </c>
      <c r="AI80">
        <v>0</v>
      </c>
      <c r="AJ80">
        <v>0</v>
      </c>
      <c r="AK80">
        <v>25020</v>
      </c>
      <c r="AL80">
        <v>0</v>
      </c>
      <c r="AM80">
        <v>0</v>
      </c>
      <c r="AN80">
        <v>2</v>
      </c>
      <c r="AO80">
        <v>128980</v>
      </c>
      <c r="AP80">
        <v>0</v>
      </c>
      <c r="AQ80">
        <v>0</v>
      </c>
      <c r="AR80">
        <v>0</v>
      </c>
      <c r="AS80">
        <v>7218</v>
      </c>
      <c r="AT80">
        <v>0</v>
      </c>
      <c r="AU80">
        <v>0</v>
      </c>
      <c r="AV80">
        <v>0</v>
      </c>
      <c r="AW80">
        <v>30616</v>
      </c>
      <c r="AX80">
        <v>0</v>
      </c>
      <c r="AY80">
        <v>0</v>
      </c>
    </row>
    <row r="81" spans="1:51" x14ac:dyDescent="0.2">
      <c r="A81">
        <v>2</v>
      </c>
      <c r="B81">
        <v>113820124</v>
      </c>
      <c r="C81" t="s">
        <v>347</v>
      </c>
      <c r="D81" t="s">
        <v>110</v>
      </c>
      <c r="E81" t="s">
        <v>101</v>
      </c>
      <c r="F81" t="s">
        <v>146</v>
      </c>
      <c r="G81" t="s">
        <v>104</v>
      </c>
      <c r="H81" t="s">
        <v>104</v>
      </c>
      <c r="I81" t="s">
        <v>348</v>
      </c>
      <c r="J81" t="s">
        <v>348</v>
      </c>
      <c r="K81" t="s">
        <v>349</v>
      </c>
      <c r="L81" t="s">
        <v>108</v>
      </c>
      <c r="M81" t="s">
        <v>225</v>
      </c>
      <c r="O81">
        <v>815</v>
      </c>
      <c r="P81">
        <v>282572</v>
      </c>
      <c r="Q81">
        <v>2.8842206588055399E-3</v>
      </c>
      <c r="R81">
        <v>1</v>
      </c>
      <c r="S81">
        <v>0</v>
      </c>
      <c r="T81">
        <v>16</v>
      </c>
      <c r="U81">
        <v>24954</v>
      </c>
      <c r="V81">
        <v>0</v>
      </c>
      <c r="W81">
        <v>0</v>
      </c>
      <c r="X81">
        <v>29</v>
      </c>
      <c r="Y81">
        <v>35436</v>
      </c>
      <c r="Z81">
        <v>0</v>
      </c>
      <c r="AA81">
        <v>0</v>
      </c>
      <c r="AB81">
        <v>2</v>
      </c>
      <c r="AC81">
        <v>10368</v>
      </c>
      <c r="AD81">
        <v>0</v>
      </c>
      <c r="AE81">
        <v>0</v>
      </c>
      <c r="AF81">
        <v>0</v>
      </c>
      <c r="AG81">
        <v>19952</v>
      </c>
      <c r="AH81">
        <v>0</v>
      </c>
      <c r="AI81">
        <v>0</v>
      </c>
      <c r="AJ81">
        <v>166</v>
      </c>
      <c r="AK81">
        <v>25018</v>
      </c>
      <c r="AL81">
        <v>0</v>
      </c>
      <c r="AM81">
        <v>0</v>
      </c>
      <c r="AN81">
        <v>573</v>
      </c>
      <c r="AO81">
        <v>129008</v>
      </c>
      <c r="AP81">
        <v>1</v>
      </c>
      <c r="AQ81">
        <v>0</v>
      </c>
      <c r="AR81">
        <v>15</v>
      </c>
      <c r="AS81">
        <v>7220</v>
      </c>
      <c r="AT81">
        <v>0</v>
      </c>
      <c r="AU81">
        <v>0</v>
      </c>
      <c r="AV81">
        <v>14</v>
      </c>
      <c r="AW81">
        <v>30616</v>
      </c>
      <c r="AX81">
        <v>0</v>
      </c>
      <c r="AY81">
        <v>0</v>
      </c>
    </row>
    <row r="82" spans="1:51" x14ac:dyDescent="0.2">
      <c r="A82">
        <v>2</v>
      </c>
      <c r="B82">
        <v>113820135</v>
      </c>
      <c r="C82" t="s">
        <v>350</v>
      </c>
      <c r="D82" t="s">
        <v>110</v>
      </c>
      <c r="E82" t="s">
        <v>102</v>
      </c>
      <c r="F82" t="s">
        <v>103</v>
      </c>
      <c r="G82" t="s">
        <v>104</v>
      </c>
      <c r="H82" t="s">
        <v>7</v>
      </c>
      <c r="I82" t="s">
        <v>351</v>
      </c>
      <c r="J82" t="s">
        <v>351</v>
      </c>
      <c r="K82" t="s">
        <v>352</v>
      </c>
      <c r="L82" t="s">
        <v>108</v>
      </c>
      <c r="O82">
        <v>9</v>
      </c>
      <c r="P82">
        <v>251230</v>
      </c>
      <c r="Q82">
        <v>3.5823747163953299E-5</v>
      </c>
      <c r="R82">
        <v>0</v>
      </c>
      <c r="S82">
        <v>0</v>
      </c>
      <c r="T82">
        <v>0</v>
      </c>
      <c r="U82">
        <v>16248</v>
      </c>
      <c r="V82">
        <v>0</v>
      </c>
      <c r="W82">
        <v>0</v>
      </c>
      <c r="X82">
        <v>8</v>
      </c>
      <c r="Y82">
        <v>34586</v>
      </c>
      <c r="Z82">
        <v>0</v>
      </c>
      <c r="AA82">
        <v>0</v>
      </c>
      <c r="AB82">
        <v>0</v>
      </c>
      <c r="AC82">
        <v>10074</v>
      </c>
      <c r="AD82">
        <v>0</v>
      </c>
      <c r="AE82">
        <v>0</v>
      </c>
      <c r="AF82">
        <v>0</v>
      </c>
      <c r="AG82">
        <v>18394</v>
      </c>
      <c r="AH82">
        <v>0</v>
      </c>
      <c r="AI82">
        <v>0</v>
      </c>
      <c r="AJ82">
        <v>0</v>
      </c>
      <c r="AK82">
        <v>21528</v>
      </c>
      <c r="AL82">
        <v>0</v>
      </c>
      <c r="AM82">
        <v>0</v>
      </c>
      <c r="AN82">
        <v>1</v>
      </c>
      <c r="AO82">
        <v>113646</v>
      </c>
      <c r="AP82">
        <v>0</v>
      </c>
      <c r="AQ82">
        <v>0</v>
      </c>
      <c r="AR82">
        <v>0</v>
      </c>
      <c r="AS82">
        <v>6138</v>
      </c>
      <c r="AT82">
        <v>0</v>
      </c>
      <c r="AU82">
        <v>0</v>
      </c>
      <c r="AV82">
        <v>0</v>
      </c>
      <c r="AW82">
        <v>30616</v>
      </c>
      <c r="AX82">
        <v>0</v>
      </c>
      <c r="AY82">
        <v>0</v>
      </c>
    </row>
    <row r="83" spans="1:51" x14ac:dyDescent="0.2">
      <c r="A83">
        <v>2</v>
      </c>
      <c r="B83">
        <v>113820136</v>
      </c>
      <c r="C83" t="s">
        <v>353</v>
      </c>
      <c r="D83" t="s">
        <v>110</v>
      </c>
      <c r="E83" t="s">
        <v>101</v>
      </c>
      <c r="F83" t="s">
        <v>146</v>
      </c>
      <c r="G83" t="s">
        <v>104</v>
      </c>
      <c r="H83" t="s">
        <v>104</v>
      </c>
      <c r="I83" t="s">
        <v>354</v>
      </c>
      <c r="J83" t="s">
        <v>354</v>
      </c>
      <c r="K83" t="s">
        <v>355</v>
      </c>
      <c r="L83" t="s">
        <v>108</v>
      </c>
      <c r="M83" t="s">
        <v>181</v>
      </c>
      <c r="O83">
        <v>60</v>
      </c>
      <c r="P83">
        <v>282582</v>
      </c>
      <c r="Q83">
        <v>2.12327749113531E-4</v>
      </c>
      <c r="R83">
        <v>0</v>
      </c>
      <c r="S83">
        <v>0</v>
      </c>
      <c r="T83">
        <v>36</v>
      </c>
      <c r="U83">
        <v>24958</v>
      </c>
      <c r="V83">
        <v>0</v>
      </c>
      <c r="W83">
        <v>0</v>
      </c>
      <c r="X83">
        <v>16</v>
      </c>
      <c r="Y83">
        <v>35436</v>
      </c>
      <c r="Z83">
        <v>0</v>
      </c>
      <c r="AA83">
        <v>0</v>
      </c>
      <c r="AB83">
        <v>0</v>
      </c>
      <c r="AC83">
        <v>10368</v>
      </c>
      <c r="AD83">
        <v>0</v>
      </c>
      <c r="AE83">
        <v>0</v>
      </c>
      <c r="AF83">
        <v>1</v>
      </c>
      <c r="AG83">
        <v>19954</v>
      </c>
      <c r="AH83">
        <v>0</v>
      </c>
      <c r="AI83">
        <v>0</v>
      </c>
      <c r="AJ83">
        <v>4</v>
      </c>
      <c r="AK83">
        <v>24992</v>
      </c>
      <c r="AL83">
        <v>0</v>
      </c>
      <c r="AM83">
        <v>0</v>
      </c>
      <c r="AN83">
        <v>2</v>
      </c>
      <c r="AO83">
        <v>129034</v>
      </c>
      <c r="AP83">
        <v>0</v>
      </c>
      <c r="AQ83">
        <v>0</v>
      </c>
      <c r="AR83">
        <v>0</v>
      </c>
      <c r="AS83">
        <v>7224</v>
      </c>
      <c r="AT83">
        <v>0</v>
      </c>
      <c r="AU83">
        <v>0</v>
      </c>
      <c r="AV83">
        <v>1</v>
      </c>
      <c r="AW83">
        <v>30616</v>
      </c>
      <c r="AX83">
        <v>0</v>
      </c>
      <c r="AY83">
        <v>0</v>
      </c>
    </row>
    <row r="84" spans="1:51" x14ac:dyDescent="0.2">
      <c r="A84">
        <v>2</v>
      </c>
      <c r="B84">
        <v>113820154</v>
      </c>
      <c r="C84" t="s">
        <v>356</v>
      </c>
      <c r="D84" t="s">
        <v>110</v>
      </c>
      <c r="E84" t="s">
        <v>101</v>
      </c>
      <c r="F84" t="s">
        <v>146</v>
      </c>
      <c r="G84" t="s">
        <v>104</v>
      </c>
      <c r="H84" t="s">
        <v>104</v>
      </c>
      <c r="I84" t="s">
        <v>357</v>
      </c>
      <c r="J84" t="s">
        <v>357</v>
      </c>
      <c r="K84" t="s">
        <v>358</v>
      </c>
      <c r="L84" t="s">
        <v>108</v>
      </c>
      <c r="M84" t="s">
        <v>181</v>
      </c>
      <c r="O84">
        <v>11</v>
      </c>
      <c r="P84">
        <v>282506</v>
      </c>
      <c r="Q84">
        <v>3.89372261120117E-5</v>
      </c>
      <c r="R84">
        <v>0</v>
      </c>
      <c r="S84">
        <v>0</v>
      </c>
      <c r="T84">
        <v>1</v>
      </c>
      <c r="U84">
        <v>24948</v>
      </c>
      <c r="V84">
        <v>0</v>
      </c>
      <c r="W84">
        <v>0</v>
      </c>
      <c r="X84">
        <v>0</v>
      </c>
      <c r="Y84">
        <v>35438</v>
      </c>
      <c r="Z84">
        <v>0</v>
      </c>
      <c r="AA84">
        <v>0</v>
      </c>
      <c r="AB84">
        <v>0</v>
      </c>
      <c r="AC84">
        <v>10364</v>
      </c>
      <c r="AD84">
        <v>0</v>
      </c>
      <c r="AE84">
        <v>0</v>
      </c>
      <c r="AF84">
        <v>3</v>
      </c>
      <c r="AG84">
        <v>19944</v>
      </c>
      <c r="AH84">
        <v>0</v>
      </c>
      <c r="AI84">
        <v>0</v>
      </c>
      <c r="AJ84">
        <v>1</v>
      </c>
      <c r="AK84">
        <v>24886</v>
      </c>
      <c r="AL84">
        <v>0</v>
      </c>
      <c r="AM84">
        <v>0</v>
      </c>
      <c r="AN84">
        <v>3</v>
      </c>
      <c r="AO84">
        <v>129086</v>
      </c>
      <c r="AP84">
        <v>0</v>
      </c>
      <c r="AQ84">
        <v>0</v>
      </c>
      <c r="AR84">
        <v>1</v>
      </c>
      <c r="AS84">
        <v>7224</v>
      </c>
      <c r="AT84">
        <v>0</v>
      </c>
      <c r="AU84">
        <v>0</v>
      </c>
      <c r="AV84">
        <v>2</v>
      </c>
      <c r="AW84">
        <v>30616</v>
      </c>
      <c r="AX84">
        <v>0</v>
      </c>
      <c r="AY84">
        <v>0</v>
      </c>
    </row>
    <row r="85" spans="1:51" x14ac:dyDescent="0.2">
      <c r="A85">
        <v>2</v>
      </c>
      <c r="B85">
        <v>113820156</v>
      </c>
      <c r="C85" t="s">
        <v>359</v>
      </c>
      <c r="D85" t="s">
        <v>102</v>
      </c>
      <c r="E85" t="s">
        <v>114</v>
      </c>
      <c r="F85" t="s">
        <v>103</v>
      </c>
      <c r="G85" t="s">
        <v>104</v>
      </c>
      <c r="H85" t="s">
        <v>7</v>
      </c>
      <c r="I85" t="s">
        <v>360</v>
      </c>
      <c r="J85" t="s">
        <v>360</v>
      </c>
      <c r="K85" t="s">
        <v>361</v>
      </c>
      <c r="L85" t="s">
        <v>108</v>
      </c>
      <c r="O85">
        <v>1</v>
      </c>
      <c r="P85">
        <v>251174</v>
      </c>
      <c r="Q85">
        <v>3.9813037973675602E-6</v>
      </c>
      <c r="R85">
        <v>0</v>
      </c>
      <c r="S85">
        <v>0</v>
      </c>
      <c r="T85">
        <v>0</v>
      </c>
      <c r="U85">
        <v>16244</v>
      </c>
      <c r="V85">
        <v>0</v>
      </c>
      <c r="W85">
        <v>0</v>
      </c>
      <c r="X85">
        <v>0</v>
      </c>
      <c r="Y85">
        <v>34590</v>
      </c>
      <c r="Z85">
        <v>0</v>
      </c>
      <c r="AA85">
        <v>0</v>
      </c>
      <c r="AB85">
        <v>0</v>
      </c>
      <c r="AC85">
        <v>10076</v>
      </c>
      <c r="AD85">
        <v>0</v>
      </c>
      <c r="AE85">
        <v>0</v>
      </c>
      <c r="AF85">
        <v>0</v>
      </c>
      <c r="AG85">
        <v>18390</v>
      </c>
      <c r="AH85">
        <v>0</v>
      </c>
      <c r="AI85">
        <v>0</v>
      </c>
      <c r="AJ85">
        <v>0</v>
      </c>
      <c r="AK85">
        <v>21464</v>
      </c>
      <c r="AL85">
        <v>0</v>
      </c>
      <c r="AM85">
        <v>0</v>
      </c>
      <c r="AN85">
        <v>0</v>
      </c>
      <c r="AO85">
        <v>113656</v>
      </c>
      <c r="AP85">
        <v>0</v>
      </c>
      <c r="AQ85">
        <v>0</v>
      </c>
      <c r="AR85">
        <v>0</v>
      </c>
      <c r="AS85">
        <v>6138</v>
      </c>
      <c r="AT85">
        <v>0</v>
      </c>
      <c r="AU85">
        <v>0</v>
      </c>
      <c r="AV85">
        <v>1</v>
      </c>
      <c r="AW85">
        <v>30616</v>
      </c>
      <c r="AX85">
        <v>0</v>
      </c>
      <c r="AY85">
        <v>0</v>
      </c>
    </row>
    <row r="86" spans="1:51" x14ac:dyDescent="0.2">
      <c r="A86">
        <v>2</v>
      </c>
      <c r="B86">
        <v>113820168</v>
      </c>
      <c r="C86" t="s">
        <v>362</v>
      </c>
      <c r="D86" t="s">
        <v>102</v>
      </c>
      <c r="E86" t="s">
        <v>114</v>
      </c>
      <c r="F86" t="s">
        <v>103</v>
      </c>
      <c r="G86" t="s">
        <v>104</v>
      </c>
      <c r="H86" t="s">
        <v>7</v>
      </c>
      <c r="I86" t="s">
        <v>363</v>
      </c>
      <c r="J86" t="s">
        <v>363</v>
      </c>
      <c r="K86" t="s">
        <v>364</v>
      </c>
      <c r="L86" t="s">
        <v>108</v>
      </c>
      <c r="O86">
        <v>3</v>
      </c>
      <c r="P86">
        <v>251078</v>
      </c>
      <c r="Q86">
        <v>1.1948478162164701E-5</v>
      </c>
      <c r="R86">
        <v>0</v>
      </c>
      <c r="S86">
        <v>0</v>
      </c>
      <c r="T86">
        <v>1</v>
      </c>
      <c r="U86">
        <v>16252</v>
      </c>
      <c r="V86">
        <v>0</v>
      </c>
      <c r="W86">
        <v>0</v>
      </c>
      <c r="X86">
        <v>0</v>
      </c>
      <c r="Y86">
        <v>34590</v>
      </c>
      <c r="Z86">
        <v>0</v>
      </c>
      <c r="AA86">
        <v>0</v>
      </c>
      <c r="AB86">
        <v>0</v>
      </c>
      <c r="AC86">
        <v>10076</v>
      </c>
      <c r="AD86">
        <v>0</v>
      </c>
      <c r="AE86">
        <v>0</v>
      </c>
      <c r="AF86">
        <v>1</v>
      </c>
      <c r="AG86">
        <v>18390</v>
      </c>
      <c r="AH86">
        <v>0</v>
      </c>
      <c r="AI86">
        <v>0</v>
      </c>
      <c r="AJ86">
        <v>0</v>
      </c>
      <c r="AK86">
        <v>21322</v>
      </c>
      <c r="AL86">
        <v>0</v>
      </c>
      <c r="AM86">
        <v>0</v>
      </c>
      <c r="AN86">
        <v>1</v>
      </c>
      <c r="AO86">
        <v>113696</v>
      </c>
      <c r="AP86">
        <v>0</v>
      </c>
      <c r="AQ86">
        <v>0</v>
      </c>
      <c r="AR86">
        <v>0</v>
      </c>
      <c r="AS86">
        <v>6136</v>
      </c>
      <c r="AT86">
        <v>0</v>
      </c>
      <c r="AU86">
        <v>0</v>
      </c>
      <c r="AV86">
        <v>0</v>
      </c>
      <c r="AW86">
        <v>30616</v>
      </c>
      <c r="AX86">
        <v>0</v>
      </c>
      <c r="AY86">
        <v>0</v>
      </c>
    </row>
    <row r="87" spans="1:51" x14ac:dyDescent="0.2">
      <c r="A87">
        <v>2</v>
      </c>
      <c r="B87">
        <v>113820168</v>
      </c>
      <c r="C87" t="s">
        <v>362</v>
      </c>
      <c r="D87" t="s">
        <v>102</v>
      </c>
      <c r="E87" t="s">
        <v>101</v>
      </c>
      <c r="F87" t="s">
        <v>103</v>
      </c>
      <c r="G87" t="s">
        <v>104</v>
      </c>
      <c r="H87" t="s">
        <v>7</v>
      </c>
      <c r="I87" t="s">
        <v>365</v>
      </c>
      <c r="J87" t="s">
        <v>365</v>
      </c>
      <c r="K87" t="s">
        <v>366</v>
      </c>
      <c r="L87" t="s">
        <v>108</v>
      </c>
      <c r="O87">
        <v>1</v>
      </c>
      <c r="P87">
        <v>251078</v>
      </c>
      <c r="Q87">
        <v>3.9828260540549098E-6</v>
      </c>
      <c r="R87">
        <v>0</v>
      </c>
      <c r="S87">
        <v>0</v>
      </c>
      <c r="T87">
        <v>0</v>
      </c>
      <c r="U87">
        <v>16252</v>
      </c>
      <c r="V87">
        <v>0</v>
      </c>
      <c r="W87">
        <v>0</v>
      </c>
      <c r="X87">
        <v>0</v>
      </c>
      <c r="Y87">
        <v>34590</v>
      </c>
      <c r="Z87">
        <v>0</v>
      </c>
      <c r="AA87">
        <v>0</v>
      </c>
      <c r="AB87">
        <v>0</v>
      </c>
      <c r="AC87">
        <v>10076</v>
      </c>
      <c r="AD87">
        <v>0</v>
      </c>
      <c r="AE87">
        <v>0</v>
      </c>
      <c r="AF87">
        <v>1</v>
      </c>
      <c r="AG87">
        <v>18390</v>
      </c>
      <c r="AH87">
        <v>0</v>
      </c>
      <c r="AI87">
        <v>0</v>
      </c>
      <c r="AJ87">
        <v>0</v>
      </c>
      <c r="AK87">
        <v>21322</v>
      </c>
      <c r="AL87">
        <v>0</v>
      </c>
      <c r="AM87">
        <v>0</v>
      </c>
      <c r="AN87">
        <v>0</v>
      </c>
      <c r="AO87">
        <v>113696</v>
      </c>
      <c r="AP87">
        <v>0</v>
      </c>
      <c r="AQ87">
        <v>0</v>
      </c>
      <c r="AR87">
        <v>0</v>
      </c>
      <c r="AS87">
        <v>6136</v>
      </c>
      <c r="AT87">
        <v>0</v>
      </c>
      <c r="AU87">
        <v>0</v>
      </c>
      <c r="AV87">
        <v>0</v>
      </c>
      <c r="AW87">
        <v>30616</v>
      </c>
      <c r="AX87">
        <v>0</v>
      </c>
      <c r="AY87">
        <v>0</v>
      </c>
    </row>
    <row r="88" spans="1:51" x14ac:dyDescent="0.2">
      <c r="A88">
        <v>2</v>
      </c>
      <c r="B88">
        <v>113820171</v>
      </c>
      <c r="C88" t="s">
        <v>367</v>
      </c>
      <c r="D88" t="s">
        <v>110</v>
      </c>
      <c r="E88" t="s">
        <v>114</v>
      </c>
      <c r="F88" t="s">
        <v>103</v>
      </c>
      <c r="G88" t="s">
        <v>104</v>
      </c>
      <c r="H88" t="s">
        <v>7</v>
      </c>
      <c r="I88" t="s">
        <v>368</v>
      </c>
      <c r="J88" t="s">
        <v>368</v>
      </c>
      <c r="K88" t="s">
        <v>369</v>
      </c>
      <c r="L88" t="s">
        <v>108</v>
      </c>
      <c r="O88">
        <v>1</v>
      </c>
      <c r="P88">
        <v>251114</v>
      </c>
      <c r="Q88">
        <v>3.98225507140183E-6</v>
      </c>
      <c r="R88">
        <v>0</v>
      </c>
      <c r="S88">
        <v>0</v>
      </c>
      <c r="T88">
        <v>1</v>
      </c>
      <c r="U88">
        <v>16254</v>
      </c>
      <c r="V88">
        <v>0</v>
      </c>
      <c r="W88">
        <v>0</v>
      </c>
      <c r="X88">
        <v>0</v>
      </c>
      <c r="Y88">
        <v>34592</v>
      </c>
      <c r="Z88">
        <v>0</v>
      </c>
      <c r="AA88">
        <v>0</v>
      </c>
      <c r="AB88">
        <v>0</v>
      </c>
      <c r="AC88">
        <v>10076</v>
      </c>
      <c r="AD88">
        <v>0</v>
      </c>
      <c r="AE88">
        <v>0</v>
      </c>
      <c r="AF88">
        <v>0</v>
      </c>
      <c r="AG88">
        <v>18390</v>
      </c>
      <c r="AH88">
        <v>0</v>
      </c>
      <c r="AI88">
        <v>0</v>
      </c>
      <c r="AJ88">
        <v>0</v>
      </c>
      <c r="AK88">
        <v>21352</v>
      </c>
      <c r="AL88">
        <v>0</v>
      </c>
      <c r="AM88">
        <v>0</v>
      </c>
      <c r="AN88">
        <v>0</v>
      </c>
      <c r="AO88">
        <v>113698</v>
      </c>
      <c r="AP88">
        <v>0</v>
      </c>
      <c r="AQ88">
        <v>0</v>
      </c>
      <c r="AR88">
        <v>0</v>
      </c>
      <c r="AS88">
        <v>6136</v>
      </c>
      <c r="AT88">
        <v>0</v>
      </c>
      <c r="AU88">
        <v>0</v>
      </c>
      <c r="AV88">
        <v>0</v>
      </c>
      <c r="AW88">
        <v>30616</v>
      </c>
      <c r="AX88">
        <v>0</v>
      </c>
      <c r="AY88">
        <v>0</v>
      </c>
    </row>
    <row r="89" spans="1:51" x14ac:dyDescent="0.2">
      <c r="A89">
        <v>2</v>
      </c>
      <c r="B89">
        <v>113820172</v>
      </c>
      <c r="C89" t="s">
        <v>370</v>
      </c>
      <c r="D89" t="s">
        <v>114</v>
      </c>
      <c r="E89" t="s">
        <v>102</v>
      </c>
      <c r="F89" t="s">
        <v>103</v>
      </c>
      <c r="G89" t="s">
        <v>104</v>
      </c>
      <c r="H89" t="s">
        <v>7</v>
      </c>
      <c r="I89" t="s">
        <v>371</v>
      </c>
      <c r="J89" t="s">
        <v>371</v>
      </c>
      <c r="K89" t="s">
        <v>372</v>
      </c>
      <c r="L89" t="s">
        <v>108</v>
      </c>
      <c r="M89" t="s">
        <v>181</v>
      </c>
      <c r="O89">
        <v>24</v>
      </c>
      <c r="P89">
        <v>251174</v>
      </c>
      <c r="Q89">
        <v>9.5551291136821405E-5</v>
      </c>
      <c r="R89">
        <v>0</v>
      </c>
      <c r="S89">
        <v>0</v>
      </c>
      <c r="T89">
        <v>0</v>
      </c>
      <c r="U89">
        <v>16254</v>
      </c>
      <c r="V89">
        <v>0</v>
      </c>
      <c r="W89">
        <v>0</v>
      </c>
      <c r="X89">
        <v>0</v>
      </c>
      <c r="Y89">
        <v>34588</v>
      </c>
      <c r="Z89">
        <v>0</v>
      </c>
      <c r="AA89">
        <v>0</v>
      </c>
      <c r="AB89">
        <v>0</v>
      </c>
      <c r="AC89">
        <v>10076</v>
      </c>
      <c r="AD89">
        <v>0</v>
      </c>
      <c r="AE89">
        <v>0</v>
      </c>
      <c r="AF89">
        <v>20</v>
      </c>
      <c r="AG89">
        <v>18390</v>
      </c>
      <c r="AH89">
        <v>0</v>
      </c>
      <c r="AI89">
        <v>0</v>
      </c>
      <c r="AJ89">
        <v>0</v>
      </c>
      <c r="AK89">
        <v>21402</v>
      </c>
      <c r="AL89">
        <v>0</v>
      </c>
      <c r="AM89">
        <v>0</v>
      </c>
      <c r="AN89">
        <v>0</v>
      </c>
      <c r="AO89">
        <v>113708</v>
      </c>
      <c r="AP89">
        <v>0</v>
      </c>
      <c r="AQ89">
        <v>0</v>
      </c>
      <c r="AR89">
        <v>1</v>
      </c>
      <c r="AS89">
        <v>6140</v>
      </c>
      <c r="AT89">
        <v>0</v>
      </c>
      <c r="AU89">
        <v>0</v>
      </c>
      <c r="AV89">
        <v>3</v>
      </c>
      <c r="AW89">
        <v>30616</v>
      </c>
      <c r="AX89">
        <v>0</v>
      </c>
      <c r="AY89">
        <v>0</v>
      </c>
    </row>
    <row r="90" spans="1:51" x14ac:dyDescent="0.2">
      <c r="A90">
        <v>2</v>
      </c>
      <c r="B90">
        <v>113820187</v>
      </c>
      <c r="C90" t="s">
        <v>373</v>
      </c>
      <c r="D90" t="s">
        <v>110</v>
      </c>
      <c r="E90" t="s">
        <v>114</v>
      </c>
      <c r="F90" t="s">
        <v>142</v>
      </c>
      <c r="G90" t="s">
        <v>7</v>
      </c>
      <c r="H90" t="s">
        <v>104</v>
      </c>
      <c r="I90" t="s">
        <v>374</v>
      </c>
      <c r="J90" t="s">
        <v>374</v>
      </c>
      <c r="K90" t="s">
        <v>375</v>
      </c>
      <c r="L90" t="s">
        <v>108</v>
      </c>
      <c r="O90">
        <v>1</v>
      </c>
      <c r="P90">
        <v>31388</v>
      </c>
      <c r="Q90">
        <v>3.18593092901745E-5</v>
      </c>
      <c r="R90">
        <v>0</v>
      </c>
      <c r="S90">
        <v>0</v>
      </c>
      <c r="T90">
        <v>1</v>
      </c>
      <c r="U90">
        <v>8706</v>
      </c>
      <c r="V90">
        <v>0</v>
      </c>
      <c r="W90">
        <v>0</v>
      </c>
      <c r="X90">
        <v>0</v>
      </c>
      <c r="Y90">
        <v>848</v>
      </c>
      <c r="Z90">
        <v>0</v>
      </c>
      <c r="AA90">
        <v>0</v>
      </c>
      <c r="AB90">
        <v>0</v>
      </c>
      <c r="AC90">
        <v>290</v>
      </c>
      <c r="AD90">
        <v>0</v>
      </c>
      <c r="AE90">
        <v>0</v>
      </c>
      <c r="AF90">
        <v>0</v>
      </c>
      <c r="AG90">
        <v>1560</v>
      </c>
      <c r="AH90">
        <v>0</v>
      </c>
      <c r="AI90">
        <v>0</v>
      </c>
      <c r="AJ90">
        <v>0</v>
      </c>
      <c r="AK90">
        <v>3474</v>
      </c>
      <c r="AL90">
        <v>0</v>
      </c>
      <c r="AM90">
        <v>0</v>
      </c>
      <c r="AN90">
        <v>0</v>
      </c>
      <c r="AO90">
        <v>15422</v>
      </c>
      <c r="AP90">
        <v>0</v>
      </c>
      <c r="AQ90">
        <v>0</v>
      </c>
      <c r="AR90">
        <v>0</v>
      </c>
      <c r="AS90">
        <v>1088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">
      <c r="A91">
        <v>2</v>
      </c>
      <c r="B91">
        <v>113820198</v>
      </c>
      <c r="C91" t="s">
        <v>376</v>
      </c>
      <c r="D91" t="s">
        <v>102</v>
      </c>
      <c r="E91" t="s">
        <v>114</v>
      </c>
      <c r="F91" t="s">
        <v>103</v>
      </c>
      <c r="G91" t="s">
        <v>104</v>
      </c>
      <c r="H91" t="s">
        <v>7</v>
      </c>
      <c r="I91" t="s">
        <v>377</v>
      </c>
      <c r="J91" t="s">
        <v>377</v>
      </c>
      <c r="K91" t="s">
        <v>378</v>
      </c>
      <c r="L91" t="s">
        <v>108</v>
      </c>
      <c r="O91">
        <v>4</v>
      </c>
      <c r="P91">
        <v>250774</v>
      </c>
      <c r="Q91">
        <v>1.5950616890108201E-5</v>
      </c>
      <c r="R91">
        <v>0</v>
      </c>
      <c r="S91">
        <v>0</v>
      </c>
      <c r="T91">
        <v>0</v>
      </c>
      <c r="U91">
        <v>16248</v>
      </c>
      <c r="V91">
        <v>0</v>
      </c>
      <c r="W91">
        <v>0</v>
      </c>
      <c r="X91">
        <v>0</v>
      </c>
      <c r="Y91">
        <v>34586</v>
      </c>
      <c r="Z91">
        <v>0</v>
      </c>
      <c r="AA91">
        <v>0</v>
      </c>
      <c r="AB91">
        <v>0</v>
      </c>
      <c r="AC91">
        <v>10074</v>
      </c>
      <c r="AD91">
        <v>0</v>
      </c>
      <c r="AE91">
        <v>0</v>
      </c>
      <c r="AF91">
        <v>0</v>
      </c>
      <c r="AG91">
        <v>18390</v>
      </c>
      <c r="AH91">
        <v>0</v>
      </c>
      <c r="AI91">
        <v>0</v>
      </c>
      <c r="AJ91">
        <v>0</v>
      </c>
      <c r="AK91">
        <v>21068</v>
      </c>
      <c r="AL91">
        <v>0</v>
      </c>
      <c r="AM91">
        <v>0</v>
      </c>
      <c r="AN91">
        <v>3</v>
      </c>
      <c r="AO91">
        <v>113668</v>
      </c>
      <c r="AP91">
        <v>0</v>
      </c>
      <c r="AQ91">
        <v>0</v>
      </c>
      <c r="AR91">
        <v>0</v>
      </c>
      <c r="AS91">
        <v>6126</v>
      </c>
      <c r="AT91">
        <v>0</v>
      </c>
      <c r="AU91">
        <v>0</v>
      </c>
      <c r="AV91">
        <v>1</v>
      </c>
      <c r="AW91">
        <v>30614</v>
      </c>
      <c r="AX91">
        <v>0</v>
      </c>
      <c r="AY91">
        <v>0</v>
      </c>
    </row>
    <row r="92" spans="1:51" x14ac:dyDescent="0.2">
      <c r="A92">
        <v>2</v>
      </c>
      <c r="B92">
        <v>113820202</v>
      </c>
      <c r="C92" t="s">
        <v>379</v>
      </c>
      <c r="D92" t="s">
        <v>114</v>
      </c>
      <c r="E92" t="s">
        <v>102</v>
      </c>
      <c r="F92" t="s">
        <v>103</v>
      </c>
      <c r="G92" t="s">
        <v>104</v>
      </c>
      <c r="H92" t="s">
        <v>7</v>
      </c>
      <c r="I92" t="s">
        <v>380</v>
      </c>
      <c r="J92" t="s">
        <v>380</v>
      </c>
      <c r="K92" t="s">
        <v>381</v>
      </c>
      <c r="L92" t="s">
        <v>108</v>
      </c>
      <c r="O92">
        <v>2</v>
      </c>
      <c r="P92">
        <v>250808</v>
      </c>
      <c r="Q92">
        <v>7.9742272973748799E-6</v>
      </c>
      <c r="R92">
        <v>0</v>
      </c>
      <c r="S92">
        <v>0</v>
      </c>
      <c r="T92">
        <v>0</v>
      </c>
      <c r="U92">
        <v>16250</v>
      </c>
      <c r="V92">
        <v>0</v>
      </c>
      <c r="W92">
        <v>0</v>
      </c>
      <c r="X92">
        <v>2</v>
      </c>
      <c r="Y92">
        <v>34590</v>
      </c>
      <c r="Z92">
        <v>0</v>
      </c>
      <c r="AA92">
        <v>0</v>
      </c>
      <c r="AB92">
        <v>0</v>
      </c>
      <c r="AC92">
        <v>10076</v>
      </c>
      <c r="AD92">
        <v>0</v>
      </c>
      <c r="AE92">
        <v>0</v>
      </c>
      <c r="AF92">
        <v>0</v>
      </c>
      <c r="AG92">
        <v>18390</v>
      </c>
      <c r="AH92">
        <v>0</v>
      </c>
      <c r="AI92">
        <v>0</v>
      </c>
      <c r="AJ92">
        <v>0</v>
      </c>
      <c r="AK92">
        <v>21086</v>
      </c>
      <c r="AL92">
        <v>0</v>
      </c>
      <c r="AM92">
        <v>0</v>
      </c>
      <c r="AN92">
        <v>0</v>
      </c>
      <c r="AO92">
        <v>113672</v>
      </c>
      <c r="AP92">
        <v>0</v>
      </c>
      <c r="AQ92">
        <v>0</v>
      </c>
      <c r="AR92">
        <v>0</v>
      </c>
      <c r="AS92">
        <v>6128</v>
      </c>
      <c r="AT92">
        <v>0</v>
      </c>
      <c r="AU92">
        <v>0</v>
      </c>
      <c r="AV92">
        <v>0</v>
      </c>
      <c r="AW92">
        <v>30616</v>
      </c>
      <c r="AX92">
        <v>0</v>
      </c>
      <c r="AY92">
        <v>0</v>
      </c>
    </row>
    <row r="93" spans="1:51" x14ac:dyDescent="0.2">
      <c r="A93">
        <v>2</v>
      </c>
      <c r="B93">
        <v>113820204</v>
      </c>
      <c r="C93" t="s">
        <v>382</v>
      </c>
      <c r="D93" t="s">
        <v>102</v>
      </c>
      <c r="E93" t="s">
        <v>114</v>
      </c>
      <c r="F93" t="s">
        <v>103</v>
      </c>
      <c r="G93" t="s">
        <v>104</v>
      </c>
      <c r="H93" t="s">
        <v>7</v>
      </c>
      <c r="I93" t="s">
        <v>383</v>
      </c>
      <c r="J93" t="s">
        <v>383</v>
      </c>
      <c r="K93" t="s">
        <v>384</v>
      </c>
      <c r="L93" t="s">
        <v>108</v>
      </c>
      <c r="O93">
        <v>2</v>
      </c>
      <c r="P93">
        <v>250700</v>
      </c>
      <c r="Q93">
        <v>7.9776625448743493E-6</v>
      </c>
      <c r="R93">
        <v>0</v>
      </c>
      <c r="S93">
        <v>0</v>
      </c>
      <c r="T93">
        <v>0</v>
      </c>
      <c r="U93">
        <v>16252</v>
      </c>
      <c r="V93">
        <v>0</v>
      </c>
      <c r="W93">
        <v>0</v>
      </c>
      <c r="X93">
        <v>0</v>
      </c>
      <c r="Y93">
        <v>34590</v>
      </c>
      <c r="Z93">
        <v>0</v>
      </c>
      <c r="AA93">
        <v>0</v>
      </c>
      <c r="AB93">
        <v>0</v>
      </c>
      <c r="AC93">
        <v>10076</v>
      </c>
      <c r="AD93">
        <v>0</v>
      </c>
      <c r="AE93">
        <v>0</v>
      </c>
      <c r="AF93">
        <v>0</v>
      </c>
      <c r="AG93">
        <v>18390</v>
      </c>
      <c r="AH93">
        <v>0</v>
      </c>
      <c r="AI93">
        <v>0</v>
      </c>
      <c r="AJ93">
        <v>0</v>
      </c>
      <c r="AK93">
        <v>21000</v>
      </c>
      <c r="AL93">
        <v>0</v>
      </c>
      <c r="AM93">
        <v>0</v>
      </c>
      <c r="AN93">
        <v>1</v>
      </c>
      <c r="AO93">
        <v>113648</v>
      </c>
      <c r="AP93">
        <v>0</v>
      </c>
      <c r="AQ93">
        <v>0</v>
      </c>
      <c r="AR93">
        <v>1</v>
      </c>
      <c r="AS93">
        <v>6128</v>
      </c>
      <c r="AT93">
        <v>0</v>
      </c>
      <c r="AU93">
        <v>0</v>
      </c>
      <c r="AV93">
        <v>0</v>
      </c>
      <c r="AW93">
        <v>30616</v>
      </c>
      <c r="AX93">
        <v>0</v>
      </c>
      <c r="AY93">
        <v>0</v>
      </c>
    </row>
    <row r="94" spans="1:51" x14ac:dyDescent="0.2">
      <c r="A94">
        <v>2</v>
      </c>
      <c r="B94">
        <v>113820204</v>
      </c>
      <c r="C94" t="s">
        <v>382</v>
      </c>
      <c r="D94" t="s">
        <v>102</v>
      </c>
      <c r="E94" t="s">
        <v>101</v>
      </c>
      <c r="F94" t="s">
        <v>103</v>
      </c>
      <c r="G94" t="s">
        <v>104</v>
      </c>
      <c r="H94" t="s">
        <v>7</v>
      </c>
      <c r="I94" t="s">
        <v>385</v>
      </c>
      <c r="J94" t="s">
        <v>385</v>
      </c>
      <c r="K94" t="s">
        <v>386</v>
      </c>
      <c r="L94" t="s">
        <v>108</v>
      </c>
      <c r="O94">
        <v>1</v>
      </c>
      <c r="P94">
        <v>250700</v>
      </c>
      <c r="Q94">
        <v>3.9888312724371704E-6</v>
      </c>
      <c r="R94">
        <v>0</v>
      </c>
      <c r="S94">
        <v>0</v>
      </c>
      <c r="T94">
        <v>0</v>
      </c>
      <c r="U94">
        <v>16252</v>
      </c>
      <c r="V94">
        <v>0</v>
      </c>
      <c r="W94">
        <v>0</v>
      </c>
      <c r="X94">
        <v>0</v>
      </c>
      <c r="Y94">
        <v>34590</v>
      </c>
      <c r="Z94">
        <v>0</v>
      </c>
      <c r="AA94">
        <v>0</v>
      </c>
      <c r="AB94">
        <v>0</v>
      </c>
      <c r="AC94">
        <v>10076</v>
      </c>
      <c r="AD94">
        <v>0</v>
      </c>
      <c r="AE94">
        <v>0</v>
      </c>
      <c r="AF94">
        <v>0</v>
      </c>
      <c r="AG94">
        <v>18390</v>
      </c>
      <c r="AH94">
        <v>0</v>
      </c>
      <c r="AI94">
        <v>0</v>
      </c>
      <c r="AJ94">
        <v>0</v>
      </c>
      <c r="AK94">
        <v>21000</v>
      </c>
      <c r="AL94">
        <v>0</v>
      </c>
      <c r="AM94">
        <v>0</v>
      </c>
      <c r="AN94">
        <v>1</v>
      </c>
      <c r="AO94">
        <v>113648</v>
      </c>
      <c r="AP94">
        <v>0</v>
      </c>
      <c r="AQ94">
        <v>0</v>
      </c>
      <c r="AR94">
        <v>0</v>
      </c>
      <c r="AS94">
        <v>6128</v>
      </c>
      <c r="AT94">
        <v>0</v>
      </c>
      <c r="AU94">
        <v>0</v>
      </c>
      <c r="AV94">
        <v>0</v>
      </c>
      <c r="AW94">
        <v>30616</v>
      </c>
      <c r="AX94">
        <v>0</v>
      </c>
      <c r="AY94">
        <v>0</v>
      </c>
    </row>
    <row r="95" spans="1:51" x14ac:dyDescent="0.2">
      <c r="A95">
        <v>2</v>
      </c>
      <c r="B95">
        <v>113820207</v>
      </c>
      <c r="C95" t="s">
        <v>387</v>
      </c>
      <c r="D95" t="s">
        <v>102</v>
      </c>
      <c r="E95" t="s">
        <v>114</v>
      </c>
      <c r="F95" t="s">
        <v>103</v>
      </c>
      <c r="G95" t="s">
        <v>104</v>
      </c>
      <c r="H95" t="s">
        <v>7</v>
      </c>
      <c r="I95" t="s">
        <v>388</v>
      </c>
      <c r="J95" t="s">
        <v>388</v>
      </c>
      <c r="K95" t="s">
        <v>389</v>
      </c>
      <c r="L95" t="s">
        <v>108</v>
      </c>
      <c r="M95" t="s">
        <v>181</v>
      </c>
      <c r="O95">
        <v>1</v>
      </c>
      <c r="P95">
        <v>250628</v>
      </c>
      <c r="Q95">
        <v>3.9899771773305398E-6</v>
      </c>
      <c r="R95">
        <v>0</v>
      </c>
      <c r="S95">
        <v>0</v>
      </c>
      <c r="T95">
        <v>0</v>
      </c>
      <c r="U95">
        <v>16252</v>
      </c>
      <c r="V95">
        <v>0</v>
      </c>
      <c r="W95">
        <v>0</v>
      </c>
      <c r="X95">
        <v>0</v>
      </c>
      <c r="Y95">
        <v>34588</v>
      </c>
      <c r="Z95">
        <v>0</v>
      </c>
      <c r="AA95">
        <v>0</v>
      </c>
      <c r="AB95">
        <v>0</v>
      </c>
      <c r="AC95">
        <v>10076</v>
      </c>
      <c r="AD95">
        <v>0</v>
      </c>
      <c r="AE95">
        <v>0</v>
      </c>
      <c r="AF95">
        <v>0</v>
      </c>
      <c r="AG95">
        <v>18392</v>
      </c>
      <c r="AH95">
        <v>0</v>
      </c>
      <c r="AI95">
        <v>0</v>
      </c>
      <c r="AJ95">
        <v>0</v>
      </c>
      <c r="AK95">
        <v>20922</v>
      </c>
      <c r="AL95">
        <v>0</v>
      </c>
      <c r="AM95">
        <v>0</v>
      </c>
      <c r="AN95">
        <v>1</v>
      </c>
      <c r="AO95">
        <v>113656</v>
      </c>
      <c r="AP95">
        <v>0</v>
      </c>
      <c r="AQ95">
        <v>0</v>
      </c>
      <c r="AR95">
        <v>0</v>
      </c>
      <c r="AS95">
        <v>6126</v>
      </c>
      <c r="AT95">
        <v>0</v>
      </c>
      <c r="AU95">
        <v>0</v>
      </c>
      <c r="AV95">
        <v>0</v>
      </c>
      <c r="AW95">
        <v>30616</v>
      </c>
      <c r="AX95">
        <v>0</v>
      </c>
      <c r="AY95">
        <v>0</v>
      </c>
    </row>
    <row r="96" spans="1:51" x14ac:dyDescent="0.2">
      <c r="A96">
        <v>2</v>
      </c>
      <c r="B96">
        <v>113820208</v>
      </c>
      <c r="C96" t="s">
        <v>390</v>
      </c>
      <c r="D96" t="s">
        <v>102</v>
      </c>
      <c r="E96" t="s">
        <v>114</v>
      </c>
      <c r="F96" t="s">
        <v>103</v>
      </c>
      <c r="G96" t="s">
        <v>104</v>
      </c>
      <c r="H96" t="s">
        <v>7</v>
      </c>
      <c r="I96" t="s">
        <v>391</v>
      </c>
      <c r="J96" t="s">
        <v>391</v>
      </c>
      <c r="K96" t="s">
        <v>392</v>
      </c>
      <c r="L96" t="s">
        <v>108</v>
      </c>
      <c r="O96">
        <v>1</v>
      </c>
      <c r="P96">
        <v>250564</v>
      </c>
      <c r="Q96">
        <v>3.9909963123193998E-6</v>
      </c>
      <c r="R96">
        <v>0</v>
      </c>
      <c r="S96">
        <v>0</v>
      </c>
      <c r="T96">
        <v>0</v>
      </c>
      <c r="U96">
        <v>16246</v>
      </c>
      <c r="V96">
        <v>0</v>
      </c>
      <c r="W96">
        <v>0</v>
      </c>
      <c r="X96">
        <v>0</v>
      </c>
      <c r="Y96">
        <v>34588</v>
      </c>
      <c r="Z96">
        <v>0</v>
      </c>
      <c r="AA96">
        <v>0</v>
      </c>
      <c r="AB96">
        <v>0</v>
      </c>
      <c r="AC96">
        <v>10076</v>
      </c>
      <c r="AD96">
        <v>0</v>
      </c>
      <c r="AE96">
        <v>0</v>
      </c>
      <c r="AF96">
        <v>0</v>
      </c>
      <c r="AG96">
        <v>18392</v>
      </c>
      <c r="AH96">
        <v>0</v>
      </c>
      <c r="AI96">
        <v>0</v>
      </c>
      <c r="AJ96">
        <v>1</v>
      </c>
      <c r="AK96">
        <v>20872</v>
      </c>
      <c r="AL96">
        <v>0</v>
      </c>
      <c r="AM96">
        <v>0</v>
      </c>
      <c r="AN96">
        <v>0</v>
      </c>
      <c r="AO96">
        <v>113650</v>
      </c>
      <c r="AP96">
        <v>0</v>
      </c>
      <c r="AQ96">
        <v>0</v>
      </c>
      <c r="AR96">
        <v>0</v>
      </c>
      <c r="AS96">
        <v>6126</v>
      </c>
      <c r="AT96">
        <v>0</v>
      </c>
      <c r="AU96">
        <v>0</v>
      </c>
      <c r="AV96">
        <v>0</v>
      </c>
      <c r="AW96">
        <v>30614</v>
      </c>
      <c r="AX96">
        <v>0</v>
      </c>
      <c r="AY96">
        <v>0</v>
      </c>
    </row>
    <row r="97" spans="1:51" x14ac:dyDescent="0.2">
      <c r="A97">
        <v>2</v>
      </c>
      <c r="B97">
        <v>113820216</v>
      </c>
      <c r="C97" t="s">
        <v>393</v>
      </c>
      <c r="D97" t="s">
        <v>102</v>
      </c>
      <c r="E97" t="s">
        <v>114</v>
      </c>
      <c r="F97" t="s">
        <v>103</v>
      </c>
      <c r="G97" t="s">
        <v>104</v>
      </c>
      <c r="H97" t="s">
        <v>7</v>
      </c>
      <c r="I97" t="s">
        <v>394</v>
      </c>
      <c r="J97" t="s">
        <v>394</v>
      </c>
      <c r="K97" t="s">
        <v>395</v>
      </c>
      <c r="L97" t="s">
        <v>108</v>
      </c>
      <c r="O97">
        <v>4</v>
      </c>
      <c r="P97">
        <v>250326</v>
      </c>
      <c r="Q97">
        <v>1.5979163171224701E-5</v>
      </c>
      <c r="R97">
        <v>0</v>
      </c>
      <c r="S97">
        <v>0</v>
      </c>
      <c r="T97">
        <v>0</v>
      </c>
      <c r="U97">
        <v>16248</v>
      </c>
      <c r="V97">
        <v>0</v>
      </c>
      <c r="W97">
        <v>0</v>
      </c>
      <c r="X97">
        <v>0</v>
      </c>
      <c r="Y97">
        <v>34584</v>
      </c>
      <c r="Z97">
        <v>0</v>
      </c>
      <c r="AA97">
        <v>0</v>
      </c>
      <c r="AB97">
        <v>0</v>
      </c>
      <c r="AC97">
        <v>10070</v>
      </c>
      <c r="AD97">
        <v>0</v>
      </c>
      <c r="AE97">
        <v>0</v>
      </c>
      <c r="AF97">
        <v>0</v>
      </c>
      <c r="AG97">
        <v>18390</v>
      </c>
      <c r="AH97">
        <v>0</v>
      </c>
      <c r="AI97">
        <v>0</v>
      </c>
      <c r="AJ97">
        <v>0</v>
      </c>
      <c r="AK97">
        <v>20656</v>
      </c>
      <c r="AL97">
        <v>0</v>
      </c>
      <c r="AM97">
        <v>0</v>
      </c>
      <c r="AN97">
        <v>4</v>
      </c>
      <c r="AO97">
        <v>113638</v>
      </c>
      <c r="AP97">
        <v>0</v>
      </c>
      <c r="AQ97">
        <v>0</v>
      </c>
      <c r="AR97">
        <v>0</v>
      </c>
      <c r="AS97">
        <v>6126</v>
      </c>
      <c r="AT97">
        <v>0</v>
      </c>
      <c r="AU97">
        <v>0</v>
      </c>
      <c r="AV97">
        <v>0</v>
      </c>
      <c r="AW97">
        <v>30614</v>
      </c>
      <c r="AX97">
        <v>0</v>
      </c>
      <c r="AY97">
        <v>0</v>
      </c>
    </row>
    <row r="98" spans="1:51" x14ac:dyDescent="0.2">
      <c r="A98">
        <v>2</v>
      </c>
      <c r="B98">
        <v>113820220</v>
      </c>
      <c r="C98" t="s">
        <v>396</v>
      </c>
      <c r="D98" t="s">
        <v>110</v>
      </c>
      <c r="E98" t="s">
        <v>101</v>
      </c>
      <c r="F98" t="s">
        <v>103</v>
      </c>
      <c r="G98" t="s">
        <v>104</v>
      </c>
      <c r="H98" t="s">
        <v>7</v>
      </c>
      <c r="I98" t="s">
        <v>397</v>
      </c>
      <c r="J98" t="s">
        <v>397</v>
      </c>
      <c r="K98" t="s">
        <v>398</v>
      </c>
      <c r="L98" t="s">
        <v>108</v>
      </c>
      <c r="O98">
        <v>1</v>
      </c>
      <c r="P98">
        <v>250188</v>
      </c>
      <c r="Q98">
        <v>3.9969942603162397E-6</v>
      </c>
      <c r="R98">
        <v>0</v>
      </c>
      <c r="S98">
        <v>0</v>
      </c>
      <c r="T98">
        <v>0</v>
      </c>
      <c r="U98">
        <v>16236</v>
      </c>
      <c r="V98">
        <v>0</v>
      </c>
      <c r="W98">
        <v>0</v>
      </c>
      <c r="X98">
        <v>0</v>
      </c>
      <c r="Y98">
        <v>34578</v>
      </c>
      <c r="Z98">
        <v>0</v>
      </c>
      <c r="AA98">
        <v>0</v>
      </c>
      <c r="AB98">
        <v>0</v>
      </c>
      <c r="AC98">
        <v>10070</v>
      </c>
      <c r="AD98">
        <v>0</v>
      </c>
      <c r="AE98">
        <v>0</v>
      </c>
      <c r="AF98">
        <v>1</v>
      </c>
      <c r="AG98">
        <v>18388</v>
      </c>
      <c r="AH98">
        <v>0</v>
      </c>
      <c r="AI98">
        <v>0</v>
      </c>
      <c r="AJ98">
        <v>0</v>
      </c>
      <c r="AK98">
        <v>20562</v>
      </c>
      <c r="AL98">
        <v>0</v>
      </c>
      <c r="AM98">
        <v>0</v>
      </c>
      <c r="AN98">
        <v>0</v>
      </c>
      <c r="AO98">
        <v>113616</v>
      </c>
      <c r="AP98">
        <v>0</v>
      </c>
      <c r="AQ98">
        <v>0</v>
      </c>
      <c r="AR98">
        <v>0</v>
      </c>
      <c r="AS98">
        <v>6124</v>
      </c>
      <c r="AT98">
        <v>0</v>
      </c>
      <c r="AU98">
        <v>0</v>
      </c>
      <c r="AV98">
        <v>0</v>
      </c>
      <c r="AW98">
        <v>30614</v>
      </c>
      <c r="AX98">
        <v>0</v>
      </c>
      <c r="AY98">
        <v>0</v>
      </c>
    </row>
    <row r="99" spans="1:51" x14ac:dyDescent="0.2">
      <c r="A99">
        <v>2</v>
      </c>
      <c r="B99">
        <v>113820222</v>
      </c>
      <c r="C99" t="s">
        <v>399</v>
      </c>
      <c r="D99" t="s">
        <v>114</v>
      </c>
      <c r="E99" t="s">
        <v>102</v>
      </c>
      <c r="F99" t="s">
        <v>103</v>
      </c>
      <c r="G99" t="s">
        <v>104</v>
      </c>
      <c r="H99" t="s">
        <v>7</v>
      </c>
      <c r="I99" t="s">
        <v>400</v>
      </c>
      <c r="J99" t="s">
        <v>400</v>
      </c>
      <c r="K99" t="s">
        <v>401</v>
      </c>
      <c r="L99" t="s">
        <v>108</v>
      </c>
      <c r="M99" t="s">
        <v>225</v>
      </c>
      <c r="O99">
        <v>37</v>
      </c>
      <c r="P99">
        <v>250222</v>
      </c>
      <c r="Q99">
        <v>1.4786869260097001E-4</v>
      </c>
      <c r="R99">
        <v>0</v>
      </c>
      <c r="S99">
        <v>0</v>
      </c>
      <c r="T99">
        <v>0</v>
      </c>
      <c r="U99">
        <v>16238</v>
      </c>
      <c r="V99">
        <v>0</v>
      </c>
      <c r="W99">
        <v>0</v>
      </c>
      <c r="X99">
        <v>1</v>
      </c>
      <c r="Y99">
        <v>34576</v>
      </c>
      <c r="Z99">
        <v>0</v>
      </c>
      <c r="AA99">
        <v>0</v>
      </c>
      <c r="AB99">
        <v>26</v>
      </c>
      <c r="AC99">
        <v>10074</v>
      </c>
      <c r="AD99">
        <v>0</v>
      </c>
      <c r="AE99">
        <v>0</v>
      </c>
      <c r="AF99">
        <v>0</v>
      </c>
      <c r="AG99">
        <v>18388</v>
      </c>
      <c r="AH99">
        <v>0</v>
      </c>
      <c r="AI99">
        <v>0</v>
      </c>
      <c r="AJ99">
        <v>0</v>
      </c>
      <c r="AK99">
        <v>20578</v>
      </c>
      <c r="AL99">
        <v>0</v>
      </c>
      <c r="AM99">
        <v>0</v>
      </c>
      <c r="AN99">
        <v>10</v>
      </c>
      <c r="AO99">
        <v>113630</v>
      </c>
      <c r="AP99">
        <v>0</v>
      </c>
      <c r="AQ99">
        <v>0</v>
      </c>
      <c r="AR99">
        <v>0</v>
      </c>
      <c r="AS99">
        <v>6124</v>
      </c>
      <c r="AT99">
        <v>0</v>
      </c>
      <c r="AU99">
        <v>0</v>
      </c>
      <c r="AV99">
        <v>0</v>
      </c>
      <c r="AW99">
        <v>30614</v>
      </c>
      <c r="AX99">
        <v>0</v>
      </c>
      <c r="AY99">
        <v>0</v>
      </c>
    </row>
    <row r="100" spans="1:51" x14ac:dyDescent="0.2">
      <c r="A100">
        <v>2</v>
      </c>
      <c r="B100">
        <v>113820228</v>
      </c>
      <c r="C100" t="s">
        <v>402</v>
      </c>
      <c r="D100" t="s">
        <v>102</v>
      </c>
      <c r="E100" t="s">
        <v>110</v>
      </c>
      <c r="F100" t="s">
        <v>103</v>
      </c>
      <c r="G100" t="s">
        <v>104</v>
      </c>
      <c r="H100" t="s">
        <v>7</v>
      </c>
      <c r="I100" t="s">
        <v>403</v>
      </c>
      <c r="J100" t="s">
        <v>403</v>
      </c>
      <c r="K100" t="s">
        <v>404</v>
      </c>
      <c r="L100" t="s">
        <v>108</v>
      </c>
      <c r="O100">
        <v>1</v>
      </c>
      <c r="P100">
        <v>249902</v>
      </c>
      <c r="Q100">
        <v>4.0015686148970399E-6</v>
      </c>
      <c r="R100">
        <v>0</v>
      </c>
      <c r="S100">
        <v>0</v>
      </c>
      <c r="T100">
        <v>0</v>
      </c>
      <c r="U100">
        <v>16240</v>
      </c>
      <c r="V100">
        <v>0</v>
      </c>
      <c r="W100">
        <v>0</v>
      </c>
      <c r="X100">
        <v>0</v>
      </c>
      <c r="Y100">
        <v>34570</v>
      </c>
      <c r="Z100">
        <v>0</v>
      </c>
      <c r="AA100">
        <v>0</v>
      </c>
      <c r="AB100">
        <v>0</v>
      </c>
      <c r="AC100">
        <v>10070</v>
      </c>
      <c r="AD100">
        <v>0</v>
      </c>
      <c r="AE100">
        <v>0</v>
      </c>
      <c r="AF100">
        <v>0</v>
      </c>
      <c r="AG100">
        <v>18384</v>
      </c>
      <c r="AH100">
        <v>0</v>
      </c>
      <c r="AI100">
        <v>0</v>
      </c>
      <c r="AJ100">
        <v>0</v>
      </c>
      <c r="AK100">
        <v>20322</v>
      </c>
      <c r="AL100">
        <v>0</v>
      </c>
      <c r="AM100">
        <v>0</v>
      </c>
      <c r="AN100">
        <v>1</v>
      </c>
      <c r="AO100">
        <v>113578</v>
      </c>
      <c r="AP100">
        <v>0</v>
      </c>
      <c r="AQ100">
        <v>0</v>
      </c>
      <c r="AR100">
        <v>0</v>
      </c>
      <c r="AS100">
        <v>6124</v>
      </c>
      <c r="AT100">
        <v>0</v>
      </c>
      <c r="AU100">
        <v>0</v>
      </c>
      <c r="AV100">
        <v>0</v>
      </c>
      <c r="AW100">
        <v>30614</v>
      </c>
      <c r="AX100">
        <v>0</v>
      </c>
      <c r="AY100">
        <v>0</v>
      </c>
    </row>
    <row r="101" spans="1:51" x14ac:dyDescent="0.2">
      <c r="A101">
        <v>2</v>
      </c>
      <c r="B101">
        <v>113820234</v>
      </c>
      <c r="C101" t="s">
        <v>405</v>
      </c>
      <c r="D101" t="s">
        <v>101</v>
      </c>
      <c r="E101" t="s">
        <v>114</v>
      </c>
      <c r="F101" t="s">
        <v>103</v>
      </c>
      <c r="G101" t="s">
        <v>104</v>
      </c>
      <c r="H101" t="s">
        <v>7</v>
      </c>
      <c r="I101" t="s">
        <v>406</v>
      </c>
      <c r="J101" t="s">
        <v>406</v>
      </c>
      <c r="K101" t="s">
        <v>407</v>
      </c>
      <c r="L101" t="s">
        <v>108</v>
      </c>
      <c r="O101">
        <v>1</v>
      </c>
      <c r="P101">
        <v>249536</v>
      </c>
      <c r="Q101">
        <v>4.0074378045652703E-6</v>
      </c>
      <c r="R101">
        <v>0</v>
      </c>
      <c r="S101">
        <v>0</v>
      </c>
      <c r="T101">
        <v>0</v>
      </c>
      <c r="U101">
        <v>16228</v>
      </c>
      <c r="V101">
        <v>0</v>
      </c>
      <c r="W101">
        <v>0</v>
      </c>
      <c r="X101">
        <v>0</v>
      </c>
      <c r="Y101">
        <v>34566</v>
      </c>
      <c r="Z101">
        <v>0</v>
      </c>
      <c r="AA101">
        <v>0</v>
      </c>
      <c r="AB101">
        <v>0</v>
      </c>
      <c r="AC101">
        <v>10066</v>
      </c>
      <c r="AD101">
        <v>0</v>
      </c>
      <c r="AE101">
        <v>0</v>
      </c>
      <c r="AF101">
        <v>1</v>
      </c>
      <c r="AG101">
        <v>18384</v>
      </c>
      <c r="AH101">
        <v>0</v>
      </c>
      <c r="AI101">
        <v>0</v>
      </c>
      <c r="AJ101">
        <v>0</v>
      </c>
      <c r="AK101">
        <v>20040</v>
      </c>
      <c r="AL101">
        <v>0</v>
      </c>
      <c r="AM101">
        <v>0</v>
      </c>
      <c r="AN101">
        <v>0</v>
      </c>
      <c r="AO101">
        <v>113520</v>
      </c>
      <c r="AP101">
        <v>0</v>
      </c>
      <c r="AQ101">
        <v>0</v>
      </c>
      <c r="AR101">
        <v>0</v>
      </c>
      <c r="AS101">
        <v>6118</v>
      </c>
      <c r="AT101">
        <v>0</v>
      </c>
      <c r="AU101">
        <v>0</v>
      </c>
      <c r="AV101">
        <v>0</v>
      </c>
      <c r="AW101">
        <v>30614</v>
      </c>
      <c r="AX101">
        <v>0</v>
      </c>
      <c r="AY101">
        <v>0</v>
      </c>
    </row>
    <row r="102" spans="1:51" x14ac:dyDescent="0.2">
      <c r="A102">
        <v>2</v>
      </c>
      <c r="B102">
        <v>113820235</v>
      </c>
      <c r="C102" t="s">
        <v>408</v>
      </c>
      <c r="D102" t="s">
        <v>114</v>
      </c>
      <c r="E102" t="s">
        <v>102</v>
      </c>
      <c r="F102" t="s">
        <v>103</v>
      </c>
      <c r="G102" t="s">
        <v>104</v>
      </c>
      <c r="H102" t="s">
        <v>7</v>
      </c>
      <c r="I102" t="s">
        <v>409</v>
      </c>
      <c r="J102" t="s">
        <v>409</v>
      </c>
      <c r="K102" t="s">
        <v>410</v>
      </c>
      <c r="L102" t="s">
        <v>108</v>
      </c>
      <c r="O102">
        <v>1</v>
      </c>
      <c r="P102">
        <v>249418</v>
      </c>
      <c r="Q102">
        <v>4.0093337289209199E-6</v>
      </c>
      <c r="R102">
        <v>0</v>
      </c>
      <c r="S102">
        <v>0</v>
      </c>
      <c r="T102">
        <v>0</v>
      </c>
      <c r="U102">
        <v>16216</v>
      </c>
      <c r="V102">
        <v>0</v>
      </c>
      <c r="W102">
        <v>0</v>
      </c>
      <c r="X102">
        <v>0</v>
      </c>
      <c r="Y102">
        <v>34564</v>
      </c>
      <c r="Z102">
        <v>0</v>
      </c>
      <c r="AA102">
        <v>0</v>
      </c>
      <c r="AB102">
        <v>0</v>
      </c>
      <c r="AC102">
        <v>10066</v>
      </c>
      <c r="AD102">
        <v>0</v>
      </c>
      <c r="AE102">
        <v>0</v>
      </c>
      <c r="AF102">
        <v>0</v>
      </c>
      <c r="AG102">
        <v>18378</v>
      </c>
      <c r="AH102">
        <v>0</v>
      </c>
      <c r="AI102">
        <v>0</v>
      </c>
      <c r="AJ102">
        <v>0</v>
      </c>
      <c r="AK102">
        <v>19960</v>
      </c>
      <c r="AL102">
        <v>0</v>
      </c>
      <c r="AM102">
        <v>0</v>
      </c>
      <c r="AN102">
        <v>0</v>
      </c>
      <c r="AO102">
        <v>113502</v>
      </c>
      <c r="AP102">
        <v>0</v>
      </c>
      <c r="AQ102">
        <v>0</v>
      </c>
      <c r="AR102">
        <v>0</v>
      </c>
      <c r="AS102">
        <v>6118</v>
      </c>
      <c r="AT102">
        <v>0</v>
      </c>
      <c r="AU102">
        <v>0</v>
      </c>
      <c r="AV102">
        <v>1</v>
      </c>
      <c r="AW102">
        <v>30614</v>
      </c>
      <c r="AX102">
        <v>0</v>
      </c>
      <c r="AY102">
        <v>0</v>
      </c>
    </row>
    <row r="103" spans="1:51" x14ac:dyDescent="0.2">
      <c r="A103">
        <v>2</v>
      </c>
      <c r="B103">
        <v>113820235</v>
      </c>
      <c r="C103" t="s">
        <v>408</v>
      </c>
      <c r="D103" t="s">
        <v>114</v>
      </c>
      <c r="E103" t="s">
        <v>110</v>
      </c>
      <c r="F103" t="s">
        <v>146</v>
      </c>
      <c r="G103" t="s">
        <v>104</v>
      </c>
      <c r="H103" t="s">
        <v>104</v>
      </c>
      <c r="I103" t="s">
        <v>411</v>
      </c>
      <c r="J103" t="s">
        <v>411</v>
      </c>
      <c r="K103" t="s">
        <v>412</v>
      </c>
      <c r="L103" t="s">
        <v>108</v>
      </c>
      <c r="O103">
        <v>7</v>
      </c>
      <c r="P103">
        <v>280778</v>
      </c>
      <c r="Q103">
        <v>2.4930728190955099E-5</v>
      </c>
      <c r="R103">
        <v>0</v>
      </c>
      <c r="S103">
        <v>0</v>
      </c>
      <c r="T103">
        <v>0</v>
      </c>
      <c r="U103">
        <v>24912</v>
      </c>
      <c r="V103">
        <v>0</v>
      </c>
      <c r="W103">
        <v>0</v>
      </c>
      <c r="X103">
        <v>0</v>
      </c>
      <c r="Y103">
        <v>35412</v>
      </c>
      <c r="Z103">
        <v>0</v>
      </c>
      <c r="AA103">
        <v>0</v>
      </c>
      <c r="AB103">
        <v>0</v>
      </c>
      <c r="AC103">
        <v>10356</v>
      </c>
      <c r="AD103">
        <v>0</v>
      </c>
      <c r="AE103">
        <v>0</v>
      </c>
      <c r="AF103">
        <v>0</v>
      </c>
      <c r="AG103">
        <v>19932</v>
      </c>
      <c r="AH103">
        <v>0</v>
      </c>
      <c r="AI103">
        <v>0</v>
      </c>
      <c r="AJ103">
        <v>1</v>
      </c>
      <c r="AK103">
        <v>23436</v>
      </c>
      <c r="AL103">
        <v>0</v>
      </c>
      <c r="AM103">
        <v>0</v>
      </c>
      <c r="AN103">
        <v>5</v>
      </c>
      <c r="AO103">
        <v>128912</v>
      </c>
      <c r="AP103">
        <v>0</v>
      </c>
      <c r="AQ103">
        <v>0</v>
      </c>
      <c r="AR103">
        <v>1</v>
      </c>
      <c r="AS103">
        <v>7204</v>
      </c>
      <c r="AT103">
        <v>0</v>
      </c>
      <c r="AU103">
        <v>0</v>
      </c>
      <c r="AV103">
        <v>0</v>
      </c>
      <c r="AW103">
        <v>30614</v>
      </c>
      <c r="AX103">
        <v>0</v>
      </c>
      <c r="AY103">
        <v>0</v>
      </c>
    </row>
    <row r="104" spans="1:51" x14ac:dyDescent="0.2">
      <c r="A104">
        <v>2</v>
      </c>
      <c r="B104">
        <v>113820235</v>
      </c>
      <c r="C104" t="s">
        <v>408</v>
      </c>
      <c r="D104" t="s">
        <v>114</v>
      </c>
      <c r="E104" t="s">
        <v>101</v>
      </c>
      <c r="F104" t="s">
        <v>103</v>
      </c>
      <c r="G104" t="s">
        <v>104</v>
      </c>
      <c r="H104" t="s">
        <v>7</v>
      </c>
      <c r="I104" t="s">
        <v>413</v>
      </c>
      <c r="J104" t="s">
        <v>413</v>
      </c>
      <c r="K104" t="s">
        <v>414</v>
      </c>
      <c r="L104" t="s">
        <v>108</v>
      </c>
      <c r="O104">
        <v>1</v>
      </c>
      <c r="P104">
        <v>249418</v>
      </c>
      <c r="Q104">
        <v>4.0093337289209199E-6</v>
      </c>
      <c r="R104">
        <v>0</v>
      </c>
      <c r="S104">
        <v>0</v>
      </c>
      <c r="T104">
        <v>0</v>
      </c>
      <c r="U104">
        <v>16216</v>
      </c>
      <c r="V104">
        <v>0</v>
      </c>
      <c r="W104">
        <v>0</v>
      </c>
      <c r="X104">
        <v>0</v>
      </c>
      <c r="Y104">
        <v>34564</v>
      </c>
      <c r="Z104">
        <v>0</v>
      </c>
      <c r="AA104">
        <v>0</v>
      </c>
      <c r="AB104">
        <v>0</v>
      </c>
      <c r="AC104">
        <v>10066</v>
      </c>
      <c r="AD104">
        <v>0</v>
      </c>
      <c r="AE104">
        <v>0</v>
      </c>
      <c r="AF104">
        <v>1</v>
      </c>
      <c r="AG104">
        <v>18378</v>
      </c>
      <c r="AH104">
        <v>0</v>
      </c>
      <c r="AI104">
        <v>0</v>
      </c>
      <c r="AJ104">
        <v>0</v>
      </c>
      <c r="AK104">
        <v>19960</v>
      </c>
      <c r="AL104">
        <v>0</v>
      </c>
      <c r="AM104">
        <v>0</v>
      </c>
      <c r="AN104">
        <v>0</v>
      </c>
      <c r="AO104">
        <v>113502</v>
      </c>
      <c r="AP104">
        <v>0</v>
      </c>
      <c r="AQ104">
        <v>0</v>
      </c>
      <c r="AR104">
        <v>0</v>
      </c>
      <c r="AS104">
        <v>6118</v>
      </c>
      <c r="AT104">
        <v>0</v>
      </c>
      <c r="AU104">
        <v>0</v>
      </c>
      <c r="AV104">
        <v>0</v>
      </c>
      <c r="AW104">
        <v>30614</v>
      </c>
      <c r="AX104">
        <v>0</v>
      </c>
      <c r="AY104">
        <v>0</v>
      </c>
    </row>
    <row r="105" spans="1:51" x14ac:dyDescent="0.2">
      <c r="A105">
        <v>2</v>
      </c>
      <c r="B105">
        <v>113820237</v>
      </c>
      <c r="C105" t="s">
        <v>415</v>
      </c>
      <c r="D105" t="s">
        <v>101</v>
      </c>
      <c r="E105" t="s">
        <v>114</v>
      </c>
      <c r="F105" t="s">
        <v>103</v>
      </c>
      <c r="G105" t="s">
        <v>104</v>
      </c>
      <c r="H105" t="s">
        <v>7</v>
      </c>
      <c r="I105" t="s">
        <v>416</v>
      </c>
      <c r="J105" t="s">
        <v>416</v>
      </c>
      <c r="K105" t="s">
        <v>417</v>
      </c>
      <c r="L105" t="s">
        <v>108</v>
      </c>
      <c r="O105">
        <v>27</v>
      </c>
      <c r="P105">
        <v>249276</v>
      </c>
      <c r="Q105">
        <v>1.08313676406874E-4</v>
      </c>
      <c r="R105">
        <v>0</v>
      </c>
      <c r="S105">
        <v>0</v>
      </c>
      <c r="T105">
        <v>0</v>
      </c>
      <c r="U105">
        <v>16212</v>
      </c>
      <c r="V105">
        <v>0</v>
      </c>
      <c r="W105">
        <v>0</v>
      </c>
      <c r="X105">
        <v>0</v>
      </c>
      <c r="Y105">
        <v>34564</v>
      </c>
      <c r="Z105">
        <v>0</v>
      </c>
      <c r="AA105">
        <v>0</v>
      </c>
      <c r="AB105">
        <v>0</v>
      </c>
      <c r="AC105">
        <v>10066</v>
      </c>
      <c r="AD105">
        <v>0</v>
      </c>
      <c r="AE105">
        <v>0</v>
      </c>
      <c r="AF105">
        <v>0</v>
      </c>
      <c r="AG105">
        <v>18382</v>
      </c>
      <c r="AH105">
        <v>0</v>
      </c>
      <c r="AI105">
        <v>0</v>
      </c>
      <c r="AJ105">
        <v>0</v>
      </c>
      <c r="AK105">
        <v>19842</v>
      </c>
      <c r="AL105">
        <v>0</v>
      </c>
      <c r="AM105">
        <v>0</v>
      </c>
      <c r="AN105">
        <v>0</v>
      </c>
      <c r="AO105">
        <v>113486</v>
      </c>
      <c r="AP105">
        <v>0</v>
      </c>
      <c r="AQ105">
        <v>0</v>
      </c>
      <c r="AR105">
        <v>3</v>
      </c>
      <c r="AS105">
        <v>6114</v>
      </c>
      <c r="AT105">
        <v>0</v>
      </c>
      <c r="AU105">
        <v>0</v>
      </c>
      <c r="AV105">
        <v>24</v>
      </c>
      <c r="AW105">
        <v>30610</v>
      </c>
      <c r="AX105">
        <v>0</v>
      </c>
      <c r="AY105">
        <v>0</v>
      </c>
    </row>
    <row r="106" spans="1:51" x14ac:dyDescent="0.2">
      <c r="A106">
        <v>2</v>
      </c>
      <c r="B106">
        <v>113820244</v>
      </c>
      <c r="C106" t="s">
        <v>418</v>
      </c>
      <c r="D106" t="s">
        <v>114</v>
      </c>
      <c r="E106" t="s">
        <v>102</v>
      </c>
      <c r="F106" t="s">
        <v>146</v>
      </c>
      <c r="G106" t="s">
        <v>104</v>
      </c>
      <c r="H106" t="s">
        <v>104</v>
      </c>
      <c r="I106" t="s">
        <v>419</v>
      </c>
      <c r="J106" t="s">
        <v>419</v>
      </c>
      <c r="K106" t="s">
        <v>420</v>
      </c>
      <c r="L106" t="s">
        <v>108</v>
      </c>
      <c r="O106">
        <v>7</v>
      </c>
      <c r="P106">
        <v>279942</v>
      </c>
      <c r="Q106">
        <v>2.5005179644354899E-5</v>
      </c>
      <c r="R106">
        <v>0</v>
      </c>
      <c r="S106">
        <v>0</v>
      </c>
      <c r="T106">
        <v>1</v>
      </c>
      <c r="U106">
        <v>24892</v>
      </c>
      <c r="V106">
        <v>0</v>
      </c>
      <c r="W106">
        <v>0</v>
      </c>
      <c r="X106">
        <v>0</v>
      </c>
      <c r="Y106">
        <v>35392</v>
      </c>
      <c r="Z106">
        <v>0</v>
      </c>
      <c r="AA106">
        <v>0</v>
      </c>
      <c r="AB106">
        <v>0</v>
      </c>
      <c r="AC106">
        <v>10352</v>
      </c>
      <c r="AD106">
        <v>0</v>
      </c>
      <c r="AE106">
        <v>0</v>
      </c>
      <c r="AF106">
        <v>0</v>
      </c>
      <c r="AG106">
        <v>19936</v>
      </c>
      <c r="AH106">
        <v>0</v>
      </c>
      <c r="AI106">
        <v>0</v>
      </c>
      <c r="AJ106">
        <v>0</v>
      </c>
      <c r="AK106">
        <v>22766</v>
      </c>
      <c r="AL106">
        <v>0</v>
      </c>
      <c r="AM106">
        <v>0</v>
      </c>
      <c r="AN106">
        <v>5</v>
      </c>
      <c r="AO106">
        <v>128808</v>
      </c>
      <c r="AP106">
        <v>0</v>
      </c>
      <c r="AQ106">
        <v>0</v>
      </c>
      <c r="AR106">
        <v>1</v>
      </c>
      <c r="AS106">
        <v>7194</v>
      </c>
      <c r="AT106">
        <v>0</v>
      </c>
      <c r="AU106">
        <v>0</v>
      </c>
      <c r="AV106">
        <v>0</v>
      </c>
      <c r="AW106">
        <v>30602</v>
      </c>
      <c r="AX106">
        <v>0</v>
      </c>
      <c r="AY106">
        <v>0</v>
      </c>
    </row>
    <row r="107" spans="1:51" x14ac:dyDescent="0.2">
      <c r="A107">
        <v>2</v>
      </c>
      <c r="B107">
        <v>113820247</v>
      </c>
      <c r="C107" t="s">
        <v>421</v>
      </c>
      <c r="D107" t="s">
        <v>102</v>
      </c>
      <c r="E107" t="s">
        <v>114</v>
      </c>
      <c r="F107" t="s">
        <v>103</v>
      </c>
      <c r="G107" t="s">
        <v>104</v>
      </c>
      <c r="H107" t="s">
        <v>7</v>
      </c>
      <c r="I107" t="s">
        <v>422</v>
      </c>
      <c r="J107" t="s">
        <v>422</v>
      </c>
      <c r="K107" t="s">
        <v>423</v>
      </c>
      <c r="L107" t="s">
        <v>108</v>
      </c>
      <c r="O107">
        <v>1</v>
      </c>
      <c r="P107">
        <v>248176</v>
      </c>
      <c r="Q107">
        <v>4.0293984913931999E-6</v>
      </c>
      <c r="R107">
        <v>0</v>
      </c>
      <c r="S107">
        <v>0</v>
      </c>
      <c r="T107">
        <v>0</v>
      </c>
      <c r="U107">
        <v>16182</v>
      </c>
      <c r="V107">
        <v>0</v>
      </c>
      <c r="W107">
        <v>0</v>
      </c>
      <c r="X107">
        <v>0</v>
      </c>
      <c r="Y107">
        <v>34542</v>
      </c>
      <c r="Z107">
        <v>0</v>
      </c>
      <c r="AA107">
        <v>0</v>
      </c>
      <c r="AB107">
        <v>0</v>
      </c>
      <c r="AC107">
        <v>10058</v>
      </c>
      <c r="AD107">
        <v>0</v>
      </c>
      <c r="AE107">
        <v>0</v>
      </c>
      <c r="AF107">
        <v>0</v>
      </c>
      <c r="AG107">
        <v>18370</v>
      </c>
      <c r="AH107">
        <v>0</v>
      </c>
      <c r="AI107">
        <v>0</v>
      </c>
      <c r="AJ107">
        <v>0</v>
      </c>
      <c r="AK107">
        <v>19056</v>
      </c>
      <c r="AL107">
        <v>0</v>
      </c>
      <c r="AM107">
        <v>0</v>
      </c>
      <c r="AN107">
        <v>1</v>
      </c>
      <c r="AO107">
        <v>113290</v>
      </c>
      <c r="AP107">
        <v>0</v>
      </c>
      <c r="AQ107">
        <v>0</v>
      </c>
      <c r="AR107">
        <v>0</v>
      </c>
      <c r="AS107">
        <v>6098</v>
      </c>
      <c r="AT107">
        <v>0</v>
      </c>
      <c r="AU107">
        <v>0</v>
      </c>
      <c r="AV107">
        <v>0</v>
      </c>
      <c r="AW107">
        <v>30580</v>
      </c>
      <c r="AX107">
        <v>0</v>
      </c>
      <c r="AY107">
        <v>0</v>
      </c>
    </row>
    <row r="108" spans="1:51" x14ac:dyDescent="0.2">
      <c r="A108">
        <v>2</v>
      </c>
      <c r="B108">
        <v>113820249</v>
      </c>
      <c r="C108" t="s">
        <v>424</v>
      </c>
      <c r="D108" t="s">
        <v>102</v>
      </c>
      <c r="E108" t="s">
        <v>114</v>
      </c>
      <c r="F108" t="s">
        <v>103</v>
      </c>
      <c r="G108" t="s">
        <v>104</v>
      </c>
      <c r="H108" t="s">
        <v>7</v>
      </c>
      <c r="I108" t="s">
        <v>425</v>
      </c>
      <c r="J108" t="s">
        <v>425</v>
      </c>
      <c r="K108" t="s">
        <v>426</v>
      </c>
      <c r="L108" t="s">
        <v>108</v>
      </c>
      <c r="O108">
        <v>1</v>
      </c>
      <c r="P108">
        <v>247874</v>
      </c>
      <c r="Q108">
        <v>4.0343077531326302E-6</v>
      </c>
      <c r="R108">
        <v>0</v>
      </c>
      <c r="S108">
        <v>0</v>
      </c>
      <c r="T108">
        <v>0</v>
      </c>
      <c r="U108">
        <v>16168</v>
      </c>
      <c r="V108">
        <v>0</v>
      </c>
      <c r="W108">
        <v>0</v>
      </c>
      <c r="X108">
        <v>0</v>
      </c>
      <c r="Y108">
        <v>34534</v>
      </c>
      <c r="Z108">
        <v>0</v>
      </c>
      <c r="AA108">
        <v>0</v>
      </c>
      <c r="AB108">
        <v>0</v>
      </c>
      <c r="AC108">
        <v>10058</v>
      </c>
      <c r="AD108">
        <v>0</v>
      </c>
      <c r="AE108">
        <v>0</v>
      </c>
      <c r="AF108">
        <v>0</v>
      </c>
      <c r="AG108">
        <v>18362</v>
      </c>
      <c r="AH108">
        <v>0</v>
      </c>
      <c r="AI108">
        <v>0</v>
      </c>
      <c r="AJ108">
        <v>1</v>
      </c>
      <c r="AK108">
        <v>18828</v>
      </c>
      <c r="AL108">
        <v>0</v>
      </c>
      <c r="AM108">
        <v>0</v>
      </c>
      <c r="AN108">
        <v>0</v>
      </c>
      <c r="AO108">
        <v>113236</v>
      </c>
      <c r="AP108">
        <v>0</v>
      </c>
      <c r="AQ108">
        <v>0</v>
      </c>
      <c r="AR108">
        <v>0</v>
      </c>
      <c r="AS108">
        <v>6100</v>
      </c>
      <c r="AT108">
        <v>0</v>
      </c>
      <c r="AU108">
        <v>0</v>
      </c>
      <c r="AV108">
        <v>0</v>
      </c>
      <c r="AW108">
        <v>30588</v>
      </c>
      <c r="AX108">
        <v>0</v>
      </c>
      <c r="AY1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3640-F7ED-F145-A272-56934C3BFF5F}">
  <dimension ref="A1:BG69"/>
  <sheetViews>
    <sheetView workbookViewId="0">
      <selection sqref="A1:Q69"/>
    </sheetView>
  </sheetViews>
  <sheetFormatPr baseColWidth="10" defaultRowHeight="16" x14ac:dyDescent="0.2"/>
  <cols>
    <col min="1" max="1" width="12" bestFit="1" customWidth="1"/>
    <col min="2" max="2" width="10.1640625" bestFit="1" customWidth="1"/>
    <col min="3" max="3" width="12.6640625" bestFit="1" customWidth="1"/>
    <col min="4" max="4" width="9.5" bestFit="1" customWidth="1"/>
    <col min="5" max="5" width="8.83203125" bestFit="1" customWidth="1"/>
    <col min="6" max="6" width="16.6640625" bestFit="1" customWidth="1"/>
    <col min="7" max="7" width="14.33203125" bestFit="1" customWidth="1"/>
    <col min="8" max="8" width="15.5" bestFit="1" customWidth="1"/>
    <col min="9" max="10" width="20.5" bestFit="1" customWidth="1"/>
    <col min="11" max="11" width="20.6640625" bestFit="1" customWidth="1"/>
    <col min="12" max="12" width="15.5" bestFit="1" customWidth="1"/>
    <col min="13" max="13" width="37" bestFit="1" customWidth="1"/>
    <col min="14" max="14" width="5.5" bestFit="1" customWidth="1"/>
    <col min="15" max="15" width="11" bestFit="1" customWidth="1"/>
    <col min="16" max="16" width="13" bestFit="1" customWidth="1"/>
    <col min="17" max="17" width="14.6640625" bestFit="1" customWidth="1"/>
    <col min="18" max="18" width="16.6640625" bestFit="1" customWidth="1"/>
    <col min="19" max="19" width="16" bestFit="1" customWidth="1"/>
    <col min="20" max="20" width="16.33203125" bestFit="1" customWidth="1"/>
    <col min="21" max="21" width="18.33203125" bestFit="1" customWidth="1"/>
    <col min="22" max="22" width="22" bestFit="1" customWidth="1"/>
    <col min="23" max="23" width="21.5" bestFit="1" customWidth="1"/>
    <col min="24" max="24" width="33.5" bestFit="1" customWidth="1"/>
    <col min="25" max="25" width="35.5" bestFit="1" customWidth="1"/>
    <col min="26" max="26" width="39.1640625" bestFit="1" customWidth="1"/>
    <col min="27" max="27" width="38.6640625" bestFit="1" customWidth="1"/>
    <col min="28" max="28" width="27.33203125" bestFit="1" customWidth="1"/>
    <col min="29" max="29" width="29.33203125" bestFit="1" customWidth="1"/>
    <col min="30" max="30" width="33" bestFit="1" customWidth="1"/>
    <col min="31" max="31" width="32.5" bestFit="1" customWidth="1"/>
    <col min="32" max="32" width="16.83203125" bestFit="1" customWidth="1"/>
    <col min="33" max="33" width="18.83203125" bestFit="1" customWidth="1"/>
    <col min="34" max="34" width="22.5" bestFit="1" customWidth="1"/>
    <col min="35" max="35" width="22" bestFit="1" customWidth="1"/>
    <col min="36" max="36" width="20.1640625" bestFit="1" customWidth="1"/>
    <col min="37" max="37" width="22.33203125" bestFit="1" customWidth="1"/>
    <col min="38" max="38" width="25.83203125" bestFit="1" customWidth="1"/>
    <col min="39" max="39" width="25.33203125" bestFit="1" customWidth="1"/>
    <col min="40" max="40" width="24.1640625" bestFit="1" customWidth="1"/>
    <col min="41" max="41" width="26.1640625" bestFit="1" customWidth="1"/>
    <col min="42" max="42" width="29.83203125" bestFit="1" customWidth="1"/>
    <col min="43" max="43" width="29.33203125" bestFit="1" customWidth="1"/>
    <col min="44" max="44" width="21.5" bestFit="1" customWidth="1"/>
    <col min="45" max="45" width="23.5" bestFit="1" customWidth="1"/>
    <col min="46" max="46" width="27.1640625" bestFit="1" customWidth="1"/>
    <col min="47" max="47" width="26.6640625" bestFit="1" customWidth="1"/>
    <col min="48" max="48" width="26" bestFit="1" customWidth="1"/>
    <col min="49" max="49" width="28.1640625" bestFit="1" customWidth="1"/>
    <col min="50" max="50" width="31.83203125" bestFit="1" customWidth="1"/>
    <col min="51" max="51" width="31.1640625" bestFit="1" customWidth="1"/>
    <col min="52" max="52" width="33.1640625" bestFit="1" customWidth="1"/>
    <col min="53" max="53" width="35.1640625" bestFit="1" customWidth="1"/>
    <col min="54" max="54" width="38.83203125" bestFit="1" customWidth="1"/>
    <col min="55" max="55" width="38.33203125" bestFit="1" customWidth="1"/>
    <col min="56" max="56" width="31" bestFit="1" customWidth="1"/>
    <col min="57" max="57" width="33.1640625" bestFit="1" customWidth="1"/>
    <col min="58" max="58" width="36.6640625" bestFit="1" customWidth="1"/>
    <col min="59" max="59" width="36.1640625" bestFit="1" customWidth="1"/>
  </cols>
  <sheetData>
    <row r="1" spans="1:59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93</v>
      </c>
      <c r="U1" t="s">
        <v>94</v>
      </c>
      <c r="V1" t="s">
        <v>95</v>
      </c>
      <c r="W1" t="s">
        <v>96</v>
      </c>
      <c r="X1" t="s">
        <v>73</v>
      </c>
      <c r="Y1" t="s">
        <v>74</v>
      </c>
      <c r="Z1" t="s">
        <v>75</v>
      </c>
      <c r="AA1" t="s">
        <v>76</v>
      </c>
      <c r="AB1" t="s">
        <v>85</v>
      </c>
      <c r="AC1" t="s">
        <v>86</v>
      </c>
      <c r="AD1" t="s">
        <v>87</v>
      </c>
      <c r="AE1" t="s">
        <v>88</v>
      </c>
      <c r="AF1" t="s">
        <v>427</v>
      </c>
      <c r="AG1" t="s">
        <v>428</v>
      </c>
      <c r="AH1" t="s">
        <v>429</v>
      </c>
      <c r="AI1" t="s">
        <v>430</v>
      </c>
      <c r="AJ1" t="s">
        <v>81</v>
      </c>
      <c r="AK1" t="s">
        <v>82</v>
      </c>
      <c r="AL1" t="s">
        <v>83</v>
      </c>
      <c r="AM1" t="s">
        <v>84</v>
      </c>
      <c r="AN1" t="s">
        <v>431</v>
      </c>
      <c r="AO1" t="s">
        <v>432</v>
      </c>
      <c r="AP1" t="s">
        <v>433</v>
      </c>
      <c r="AQ1" t="s">
        <v>434</v>
      </c>
      <c r="AR1" t="s">
        <v>97</v>
      </c>
      <c r="AS1" t="s">
        <v>98</v>
      </c>
      <c r="AT1" t="s">
        <v>99</v>
      </c>
      <c r="AU1" t="s">
        <v>100</v>
      </c>
      <c r="AV1" t="s">
        <v>77</v>
      </c>
      <c r="AW1" t="s">
        <v>78</v>
      </c>
      <c r="AX1" t="s">
        <v>79</v>
      </c>
      <c r="AY1" t="s">
        <v>80</v>
      </c>
      <c r="AZ1" t="s">
        <v>69</v>
      </c>
      <c r="BA1" t="s">
        <v>70</v>
      </c>
      <c r="BB1" t="s">
        <v>71</v>
      </c>
      <c r="BC1" t="s">
        <v>72</v>
      </c>
      <c r="BD1" t="s">
        <v>89</v>
      </c>
      <c r="BE1" t="s">
        <v>90</v>
      </c>
      <c r="BF1" t="s">
        <v>91</v>
      </c>
      <c r="BG1" t="s">
        <v>92</v>
      </c>
    </row>
    <row r="2" spans="1:59" x14ac:dyDescent="0.2">
      <c r="A2">
        <v>2</v>
      </c>
      <c r="B2">
        <v>113059455</v>
      </c>
      <c r="C2" t="s">
        <v>117</v>
      </c>
      <c r="D2" t="s">
        <v>110</v>
      </c>
      <c r="E2" t="s">
        <v>101</v>
      </c>
      <c r="F2" t="s">
        <v>142</v>
      </c>
      <c r="G2" t="s">
        <v>7</v>
      </c>
      <c r="H2" t="s">
        <v>104</v>
      </c>
      <c r="I2" t="s">
        <v>118</v>
      </c>
      <c r="J2" t="s">
        <v>118</v>
      </c>
      <c r="K2" t="s">
        <v>119</v>
      </c>
      <c r="L2" t="s">
        <v>108</v>
      </c>
      <c r="O2">
        <v>2</v>
      </c>
      <c r="P2">
        <v>152022</v>
      </c>
      <c r="Q2">
        <v>1.31559905803107E-5</v>
      </c>
      <c r="R2">
        <v>0</v>
      </c>
      <c r="S2">
        <v>0</v>
      </c>
      <c r="T2">
        <v>0</v>
      </c>
      <c r="U2">
        <v>2092</v>
      </c>
      <c r="V2">
        <v>0</v>
      </c>
      <c r="W2">
        <v>0</v>
      </c>
      <c r="X2">
        <v>0</v>
      </c>
      <c r="Y2">
        <v>15264</v>
      </c>
      <c r="Z2">
        <v>0</v>
      </c>
      <c r="AA2">
        <v>0</v>
      </c>
      <c r="AB2">
        <v>2</v>
      </c>
      <c r="AC2">
        <v>10576</v>
      </c>
      <c r="AD2">
        <v>0</v>
      </c>
      <c r="AE2">
        <v>0</v>
      </c>
      <c r="AF2">
        <v>0</v>
      </c>
      <c r="AG2">
        <v>912</v>
      </c>
      <c r="AH2">
        <v>0</v>
      </c>
      <c r="AI2">
        <v>0</v>
      </c>
      <c r="AJ2">
        <v>0</v>
      </c>
      <c r="AK2">
        <v>5184</v>
      </c>
      <c r="AL2">
        <v>0</v>
      </c>
      <c r="AM2">
        <v>0</v>
      </c>
      <c r="AN2">
        <v>0</v>
      </c>
      <c r="AO2">
        <v>316</v>
      </c>
      <c r="AP2">
        <v>0</v>
      </c>
      <c r="AQ2">
        <v>0</v>
      </c>
      <c r="AR2">
        <v>0</v>
      </c>
      <c r="AS2">
        <v>4806</v>
      </c>
      <c r="AT2">
        <v>0</v>
      </c>
      <c r="AU2">
        <v>0</v>
      </c>
      <c r="AV2">
        <v>0</v>
      </c>
      <c r="AW2">
        <v>3470</v>
      </c>
      <c r="AX2">
        <v>0</v>
      </c>
      <c r="AY2">
        <v>0</v>
      </c>
      <c r="AZ2">
        <v>0</v>
      </c>
      <c r="BA2">
        <v>41388</v>
      </c>
      <c r="BB2">
        <v>0</v>
      </c>
      <c r="BC2">
        <v>0</v>
      </c>
      <c r="BD2">
        <v>0</v>
      </c>
      <c r="BE2">
        <v>68014</v>
      </c>
      <c r="BF2">
        <v>0</v>
      </c>
      <c r="BG2">
        <v>0</v>
      </c>
    </row>
    <row r="3" spans="1:59" x14ac:dyDescent="0.2">
      <c r="A3">
        <v>2</v>
      </c>
      <c r="B3">
        <v>113059467</v>
      </c>
      <c r="C3" t="s">
        <v>123</v>
      </c>
      <c r="D3" t="s">
        <v>102</v>
      </c>
      <c r="E3" t="s">
        <v>114</v>
      </c>
      <c r="F3" t="s">
        <v>142</v>
      </c>
      <c r="G3" t="s">
        <v>7</v>
      </c>
      <c r="H3" t="s">
        <v>104</v>
      </c>
      <c r="I3" t="s">
        <v>124</v>
      </c>
      <c r="J3" t="s">
        <v>124</v>
      </c>
      <c r="K3" t="s">
        <v>125</v>
      </c>
      <c r="L3" t="s">
        <v>108</v>
      </c>
      <c r="O3">
        <v>2</v>
      </c>
      <c r="P3">
        <v>152148</v>
      </c>
      <c r="Q3">
        <v>1.31450955648447E-5</v>
      </c>
      <c r="R3">
        <v>0</v>
      </c>
      <c r="S3">
        <v>0</v>
      </c>
      <c r="T3">
        <v>0</v>
      </c>
      <c r="U3">
        <v>2090</v>
      </c>
      <c r="V3">
        <v>0</v>
      </c>
      <c r="W3">
        <v>0</v>
      </c>
      <c r="X3">
        <v>0</v>
      </c>
      <c r="Y3">
        <v>15280</v>
      </c>
      <c r="Z3">
        <v>0</v>
      </c>
      <c r="AA3">
        <v>0</v>
      </c>
      <c r="AB3">
        <v>0</v>
      </c>
      <c r="AC3">
        <v>10608</v>
      </c>
      <c r="AD3">
        <v>0</v>
      </c>
      <c r="AE3">
        <v>0</v>
      </c>
      <c r="AF3">
        <v>0</v>
      </c>
      <c r="AG3">
        <v>912</v>
      </c>
      <c r="AH3">
        <v>0</v>
      </c>
      <c r="AI3">
        <v>0</v>
      </c>
      <c r="AJ3">
        <v>0</v>
      </c>
      <c r="AK3">
        <v>5196</v>
      </c>
      <c r="AL3">
        <v>0</v>
      </c>
      <c r="AM3">
        <v>0</v>
      </c>
      <c r="AN3">
        <v>0</v>
      </c>
      <c r="AO3">
        <v>316</v>
      </c>
      <c r="AP3">
        <v>0</v>
      </c>
      <c r="AQ3">
        <v>0</v>
      </c>
      <c r="AR3">
        <v>0</v>
      </c>
      <c r="AS3">
        <v>4828</v>
      </c>
      <c r="AT3">
        <v>0</v>
      </c>
      <c r="AU3">
        <v>0</v>
      </c>
      <c r="AV3">
        <v>0</v>
      </c>
      <c r="AW3">
        <v>3468</v>
      </c>
      <c r="AX3">
        <v>0</v>
      </c>
      <c r="AY3">
        <v>0</v>
      </c>
      <c r="AZ3">
        <v>1</v>
      </c>
      <c r="BA3">
        <v>41428</v>
      </c>
      <c r="BB3">
        <v>0</v>
      </c>
      <c r="BC3">
        <v>0</v>
      </c>
      <c r="BD3">
        <v>1</v>
      </c>
      <c r="BE3">
        <v>68022</v>
      </c>
      <c r="BF3">
        <v>0</v>
      </c>
      <c r="BG3">
        <v>0</v>
      </c>
    </row>
    <row r="4" spans="1:59" x14ac:dyDescent="0.2">
      <c r="A4">
        <v>2</v>
      </c>
      <c r="B4">
        <v>113060863</v>
      </c>
      <c r="C4" t="s">
        <v>126</v>
      </c>
      <c r="D4" t="s">
        <v>110</v>
      </c>
      <c r="E4" t="s">
        <v>101</v>
      </c>
      <c r="F4" t="s">
        <v>142</v>
      </c>
      <c r="G4" t="s">
        <v>7</v>
      </c>
      <c r="H4" t="s">
        <v>104</v>
      </c>
      <c r="I4" t="s">
        <v>127</v>
      </c>
      <c r="J4" t="s">
        <v>127</v>
      </c>
      <c r="K4" t="s">
        <v>128</v>
      </c>
      <c r="L4" t="s">
        <v>108</v>
      </c>
      <c r="O4">
        <v>1</v>
      </c>
      <c r="P4">
        <v>152212</v>
      </c>
      <c r="Q4">
        <v>6.5697842482852796E-6</v>
      </c>
      <c r="R4">
        <v>0</v>
      </c>
      <c r="S4">
        <v>0</v>
      </c>
      <c r="T4">
        <v>0</v>
      </c>
      <c r="U4">
        <v>2090</v>
      </c>
      <c r="V4">
        <v>0</v>
      </c>
      <c r="W4">
        <v>0</v>
      </c>
      <c r="X4">
        <v>0</v>
      </c>
      <c r="Y4">
        <v>15288</v>
      </c>
      <c r="Z4">
        <v>0</v>
      </c>
      <c r="AA4">
        <v>0</v>
      </c>
      <c r="AB4">
        <v>0</v>
      </c>
      <c r="AC4">
        <v>10618</v>
      </c>
      <c r="AD4">
        <v>0</v>
      </c>
      <c r="AE4">
        <v>0</v>
      </c>
      <c r="AF4">
        <v>0</v>
      </c>
      <c r="AG4">
        <v>912</v>
      </c>
      <c r="AH4">
        <v>0</v>
      </c>
      <c r="AI4">
        <v>0</v>
      </c>
      <c r="AJ4">
        <v>0</v>
      </c>
      <c r="AK4">
        <v>5204</v>
      </c>
      <c r="AL4">
        <v>0</v>
      </c>
      <c r="AM4">
        <v>0</v>
      </c>
      <c r="AN4">
        <v>0</v>
      </c>
      <c r="AO4">
        <v>316</v>
      </c>
      <c r="AP4">
        <v>0</v>
      </c>
      <c r="AQ4">
        <v>0</v>
      </c>
      <c r="AR4">
        <v>0</v>
      </c>
      <c r="AS4">
        <v>4832</v>
      </c>
      <c r="AT4">
        <v>0</v>
      </c>
      <c r="AU4">
        <v>0</v>
      </c>
      <c r="AV4">
        <v>0</v>
      </c>
      <c r="AW4">
        <v>3472</v>
      </c>
      <c r="AX4">
        <v>0</v>
      </c>
      <c r="AY4">
        <v>0</v>
      </c>
      <c r="AZ4">
        <v>0</v>
      </c>
      <c r="BA4">
        <v>41434</v>
      </c>
      <c r="BB4">
        <v>0</v>
      </c>
      <c r="BC4">
        <v>0</v>
      </c>
      <c r="BD4">
        <v>1</v>
      </c>
      <c r="BE4">
        <v>68046</v>
      </c>
      <c r="BF4">
        <v>0</v>
      </c>
      <c r="BG4">
        <v>0</v>
      </c>
    </row>
    <row r="5" spans="1:59" x14ac:dyDescent="0.2">
      <c r="A5">
        <v>2</v>
      </c>
      <c r="B5">
        <v>113060865</v>
      </c>
      <c r="C5" t="s">
        <v>129</v>
      </c>
      <c r="D5" t="s">
        <v>102</v>
      </c>
      <c r="E5" t="s">
        <v>114</v>
      </c>
      <c r="F5" t="s">
        <v>142</v>
      </c>
      <c r="G5" t="s">
        <v>7</v>
      </c>
      <c r="H5" t="s">
        <v>104</v>
      </c>
      <c r="I5" t="s">
        <v>130</v>
      </c>
      <c r="J5" t="s">
        <v>130</v>
      </c>
      <c r="K5" t="s">
        <v>131</v>
      </c>
      <c r="L5" t="s">
        <v>108</v>
      </c>
      <c r="O5">
        <v>1</v>
      </c>
      <c r="P5">
        <v>152228</v>
      </c>
      <c r="Q5">
        <v>6.5690937278292996E-6</v>
      </c>
      <c r="R5">
        <v>0</v>
      </c>
      <c r="S5">
        <v>0</v>
      </c>
      <c r="T5">
        <v>0</v>
      </c>
      <c r="U5">
        <v>2084</v>
      </c>
      <c r="V5">
        <v>0</v>
      </c>
      <c r="W5">
        <v>0</v>
      </c>
      <c r="X5">
        <v>1</v>
      </c>
      <c r="Y5">
        <v>15288</v>
      </c>
      <c r="Z5">
        <v>0</v>
      </c>
      <c r="AA5">
        <v>0</v>
      </c>
      <c r="AB5">
        <v>0</v>
      </c>
      <c r="AC5">
        <v>10620</v>
      </c>
      <c r="AD5">
        <v>0</v>
      </c>
      <c r="AE5">
        <v>0</v>
      </c>
      <c r="AF5">
        <v>0</v>
      </c>
      <c r="AG5">
        <v>912</v>
      </c>
      <c r="AH5">
        <v>0</v>
      </c>
      <c r="AI5">
        <v>0</v>
      </c>
      <c r="AJ5">
        <v>0</v>
      </c>
      <c r="AK5">
        <v>5198</v>
      </c>
      <c r="AL5">
        <v>0</v>
      </c>
      <c r="AM5">
        <v>0</v>
      </c>
      <c r="AN5">
        <v>0</v>
      </c>
      <c r="AO5">
        <v>316</v>
      </c>
      <c r="AP5">
        <v>0</v>
      </c>
      <c r="AQ5">
        <v>0</v>
      </c>
      <c r="AR5">
        <v>0</v>
      </c>
      <c r="AS5">
        <v>4832</v>
      </c>
      <c r="AT5">
        <v>0</v>
      </c>
      <c r="AU5">
        <v>0</v>
      </c>
      <c r="AV5">
        <v>0</v>
      </c>
      <c r="AW5">
        <v>3472</v>
      </c>
      <c r="AX5">
        <v>0</v>
      </c>
      <c r="AY5">
        <v>0</v>
      </c>
      <c r="AZ5">
        <v>0</v>
      </c>
      <c r="BA5">
        <v>41462</v>
      </c>
      <c r="BB5">
        <v>0</v>
      </c>
      <c r="BC5">
        <v>0</v>
      </c>
      <c r="BD5">
        <v>0</v>
      </c>
      <c r="BE5">
        <v>68044</v>
      </c>
      <c r="BF5">
        <v>0</v>
      </c>
      <c r="BG5">
        <v>0</v>
      </c>
    </row>
    <row r="6" spans="1:59" x14ac:dyDescent="0.2">
      <c r="A6">
        <v>2</v>
      </c>
      <c r="B6">
        <v>113060874</v>
      </c>
      <c r="C6" t="s">
        <v>135</v>
      </c>
      <c r="D6" t="s">
        <v>102</v>
      </c>
      <c r="E6" t="s">
        <v>101</v>
      </c>
      <c r="F6" t="s">
        <v>142</v>
      </c>
      <c r="G6" t="s">
        <v>7</v>
      </c>
      <c r="H6" t="s">
        <v>104</v>
      </c>
      <c r="I6" t="s">
        <v>136</v>
      </c>
      <c r="J6" t="s">
        <v>136</v>
      </c>
      <c r="K6" t="s">
        <v>137</v>
      </c>
      <c r="L6" t="s">
        <v>108</v>
      </c>
      <c r="O6">
        <v>1</v>
      </c>
      <c r="P6">
        <v>152208</v>
      </c>
      <c r="Q6">
        <v>6.5699569010827204E-6</v>
      </c>
      <c r="R6">
        <v>0</v>
      </c>
      <c r="S6">
        <v>0</v>
      </c>
      <c r="T6">
        <v>0</v>
      </c>
      <c r="U6">
        <v>2088</v>
      </c>
      <c r="V6">
        <v>0</v>
      </c>
      <c r="W6">
        <v>0</v>
      </c>
      <c r="X6">
        <v>0</v>
      </c>
      <c r="Y6">
        <v>15288</v>
      </c>
      <c r="Z6">
        <v>0</v>
      </c>
      <c r="AA6">
        <v>0</v>
      </c>
      <c r="AB6">
        <v>0</v>
      </c>
      <c r="AC6">
        <v>10622</v>
      </c>
      <c r="AD6">
        <v>0</v>
      </c>
      <c r="AE6">
        <v>0</v>
      </c>
      <c r="AF6">
        <v>0</v>
      </c>
      <c r="AG6">
        <v>912</v>
      </c>
      <c r="AH6">
        <v>0</v>
      </c>
      <c r="AI6">
        <v>0</v>
      </c>
      <c r="AJ6">
        <v>1</v>
      </c>
      <c r="AK6">
        <v>5194</v>
      </c>
      <c r="AL6">
        <v>0</v>
      </c>
      <c r="AM6">
        <v>0</v>
      </c>
      <c r="AN6">
        <v>0</v>
      </c>
      <c r="AO6">
        <v>316</v>
      </c>
      <c r="AP6">
        <v>0</v>
      </c>
      <c r="AQ6">
        <v>0</v>
      </c>
      <c r="AR6">
        <v>0</v>
      </c>
      <c r="AS6">
        <v>4832</v>
      </c>
      <c r="AT6">
        <v>0</v>
      </c>
      <c r="AU6">
        <v>0</v>
      </c>
      <c r="AV6">
        <v>0</v>
      </c>
      <c r="AW6">
        <v>3470</v>
      </c>
      <c r="AX6">
        <v>0</v>
      </c>
      <c r="AY6">
        <v>0</v>
      </c>
      <c r="AZ6">
        <v>0</v>
      </c>
      <c r="BA6">
        <v>41446</v>
      </c>
      <c r="BB6">
        <v>0</v>
      </c>
      <c r="BC6">
        <v>0</v>
      </c>
      <c r="BD6">
        <v>0</v>
      </c>
      <c r="BE6">
        <v>68040</v>
      </c>
      <c r="BF6">
        <v>0</v>
      </c>
      <c r="BG6">
        <v>0</v>
      </c>
    </row>
    <row r="7" spans="1:59" x14ac:dyDescent="0.2">
      <c r="A7">
        <v>2</v>
      </c>
      <c r="B7">
        <v>113060874</v>
      </c>
      <c r="D7" t="s">
        <v>102</v>
      </c>
      <c r="E7" t="s">
        <v>114</v>
      </c>
      <c r="F7" t="s">
        <v>142</v>
      </c>
      <c r="G7" t="s">
        <v>7</v>
      </c>
      <c r="H7" t="s">
        <v>104</v>
      </c>
      <c r="I7" t="s">
        <v>435</v>
      </c>
      <c r="J7" t="s">
        <v>435</v>
      </c>
      <c r="K7" t="s">
        <v>436</v>
      </c>
      <c r="L7" t="s">
        <v>108</v>
      </c>
      <c r="O7">
        <v>2</v>
      </c>
      <c r="P7">
        <v>152208</v>
      </c>
      <c r="Q7">
        <v>1.31399138021654E-5</v>
      </c>
      <c r="R7">
        <v>0</v>
      </c>
      <c r="S7">
        <v>0</v>
      </c>
      <c r="T7">
        <v>0</v>
      </c>
      <c r="U7">
        <v>2088</v>
      </c>
      <c r="V7">
        <v>0</v>
      </c>
      <c r="W7">
        <v>0</v>
      </c>
      <c r="X7">
        <v>0</v>
      </c>
      <c r="Y7">
        <v>15288</v>
      </c>
      <c r="Z7">
        <v>0</v>
      </c>
      <c r="AA7">
        <v>0</v>
      </c>
      <c r="AB7">
        <v>0</v>
      </c>
      <c r="AC7">
        <v>10622</v>
      </c>
      <c r="AD7">
        <v>0</v>
      </c>
      <c r="AE7">
        <v>0</v>
      </c>
      <c r="AF7">
        <v>0</v>
      </c>
      <c r="AG7">
        <v>912</v>
      </c>
      <c r="AH7">
        <v>0</v>
      </c>
      <c r="AI7">
        <v>0</v>
      </c>
      <c r="AJ7">
        <v>0</v>
      </c>
      <c r="AK7">
        <v>5194</v>
      </c>
      <c r="AL7">
        <v>0</v>
      </c>
      <c r="AM7">
        <v>0</v>
      </c>
      <c r="AN7">
        <v>0</v>
      </c>
      <c r="AO7">
        <v>316</v>
      </c>
      <c r="AP7">
        <v>0</v>
      </c>
      <c r="AQ7">
        <v>0</v>
      </c>
      <c r="AR7">
        <v>0</v>
      </c>
      <c r="AS7">
        <v>4832</v>
      </c>
      <c r="AT7">
        <v>0</v>
      </c>
      <c r="AU7">
        <v>0</v>
      </c>
      <c r="AV7">
        <v>0</v>
      </c>
      <c r="AW7">
        <v>3470</v>
      </c>
      <c r="AX7">
        <v>0</v>
      </c>
      <c r="AY7">
        <v>0</v>
      </c>
      <c r="AZ7">
        <v>2</v>
      </c>
      <c r="BA7">
        <v>41446</v>
      </c>
      <c r="BB7">
        <v>0</v>
      </c>
      <c r="BC7">
        <v>0</v>
      </c>
      <c r="BD7">
        <v>0</v>
      </c>
      <c r="BE7">
        <v>68040</v>
      </c>
      <c r="BF7">
        <v>0</v>
      </c>
      <c r="BG7">
        <v>0</v>
      </c>
    </row>
    <row r="8" spans="1:59" x14ac:dyDescent="0.2">
      <c r="A8">
        <v>2</v>
      </c>
      <c r="B8">
        <v>113060886</v>
      </c>
      <c r="C8" t="s">
        <v>437</v>
      </c>
      <c r="D8" t="s">
        <v>110</v>
      </c>
      <c r="E8" t="s">
        <v>114</v>
      </c>
      <c r="F8" t="s">
        <v>142</v>
      </c>
      <c r="G8" t="s">
        <v>7</v>
      </c>
      <c r="H8" t="s">
        <v>104</v>
      </c>
      <c r="I8" t="s">
        <v>438</v>
      </c>
      <c r="J8" t="s">
        <v>438</v>
      </c>
      <c r="K8" t="s">
        <v>439</v>
      </c>
      <c r="L8" t="s">
        <v>108</v>
      </c>
      <c r="O8">
        <v>3</v>
      </c>
      <c r="P8">
        <v>152208</v>
      </c>
      <c r="Q8">
        <v>1.9709870703248099E-5</v>
      </c>
      <c r="R8">
        <v>0</v>
      </c>
      <c r="S8">
        <v>0</v>
      </c>
      <c r="T8">
        <v>0</v>
      </c>
      <c r="U8">
        <v>2088</v>
      </c>
      <c r="V8">
        <v>0</v>
      </c>
      <c r="W8">
        <v>0</v>
      </c>
      <c r="X8">
        <v>0</v>
      </c>
      <c r="Y8">
        <v>15288</v>
      </c>
      <c r="Z8">
        <v>0</v>
      </c>
      <c r="AA8">
        <v>0</v>
      </c>
      <c r="AB8">
        <v>0</v>
      </c>
      <c r="AC8">
        <v>10616</v>
      </c>
      <c r="AD8">
        <v>0</v>
      </c>
      <c r="AE8">
        <v>0</v>
      </c>
      <c r="AF8">
        <v>0</v>
      </c>
      <c r="AG8">
        <v>912</v>
      </c>
      <c r="AH8">
        <v>0</v>
      </c>
      <c r="AI8">
        <v>0</v>
      </c>
      <c r="AJ8">
        <v>0</v>
      </c>
      <c r="AK8">
        <v>5198</v>
      </c>
      <c r="AL8">
        <v>0</v>
      </c>
      <c r="AM8">
        <v>0</v>
      </c>
      <c r="AN8">
        <v>0</v>
      </c>
      <c r="AO8">
        <v>316</v>
      </c>
      <c r="AP8">
        <v>0</v>
      </c>
      <c r="AQ8">
        <v>0</v>
      </c>
      <c r="AR8">
        <v>0</v>
      </c>
      <c r="AS8">
        <v>4828</v>
      </c>
      <c r="AT8">
        <v>0</v>
      </c>
      <c r="AU8">
        <v>0</v>
      </c>
      <c r="AV8">
        <v>0</v>
      </c>
      <c r="AW8">
        <v>3468</v>
      </c>
      <c r="AX8">
        <v>0</v>
      </c>
      <c r="AY8">
        <v>0</v>
      </c>
      <c r="AZ8">
        <v>2</v>
      </c>
      <c r="BA8">
        <v>41442</v>
      </c>
      <c r="BB8">
        <v>0</v>
      </c>
      <c r="BC8">
        <v>0</v>
      </c>
      <c r="BD8">
        <v>1</v>
      </c>
      <c r="BE8">
        <v>68052</v>
      </c>
      <c r="BF8">
        <v>0</v>
      </c>
      <c r="BG8">
        <v>0</v>
      </c>
    </row>
    <row r="9" spans="1:59" x14ac:dyDescent="0.2">
      <c r="A9">
        <v>2</v>
      </c>
      <c r="B9">
        <v>113060898</v>
      </c>
      <c r="C9" t="s">
        <v>141</v>
      </c>
      <c r="D9" t="s">
        <v>110</v>
      </c>
      <c r="E9" t="s">
        <v>101</v>
      </c>
      <c r="F9" t="s">
        <v>142</v>
      </c>
      <c r="G9" t="s">
        <v>7</v>
      </c>
      <c r="H9" t="s">
        <v>104</v>
      </c>
      <c r="I9" t="s">
        <v>143</v>
      </c>
      <c r="J9" t="s">
        <v>143</v>
      </c>
      <c r="K9" t="s">
        <v>144</v>
      </c>
      <c r="L9" t="s">
        <v>108</v>
      </c>
      <c r="O9">
        <v>1</v>
      </c>
      <c r="P9">
        <v>152190</v>
      </c>
      <c r="Q9">
        <v>6.5707339509823204E-6</v>
      </c>
      <c r="R9">
        <v>0</v>
      </c>
      <c r="S9">
        <v>0</v>
      </c>
      <c r="T9">
        <v>0</v>
      </c>
      <c r="U9">
        <v>2090</v>
      </c>
      <c r="V9">
        <v>0</v>
      </c>
      <c r="W9">
        <v>0</v>
      </c>
      <c r="X9">
        <v>0</v>
      </c>
      <c r="Y9">
        <v>15282</v>
      </c>
      <c r="Z9">
        <v>0</v>
      </c>
      <c r="AA9">
        <v>0</v>
      </c>
      <c r="AB9">
        <v>0</v>
      </c>
      <c r="AC9">
        <v>10622</v>
      </c>
      <c r="AD9">
        <v>0</v>
      </c>
      <c r="AE9">
        <v>0</v>
      </c>
      <c r="AF9">
        <v>0</v>
      </c>
      <c r="AG9">
        <v>910</v>
      </c>
      <c r="AH9">
        <v>0</v>
      </c>
      <c r="AI9">
        <v>0</v>
      </c>
      <c r="AJ9">
        <v>0</v>
      </c>
      <c r="AK9">
        <v>5194</v>
      </c>
      <c r="AL9">
        <v>0</v>
      </c>
      <c r="AM9">
        <v>0</v>
      </c>
      <c r="AN9">
        <v>0</v>
      </c>
      <c r="AO9">
        <v>316</v>
      </c>
      <c r="AP9">
        <v>0</v>
      </c>
      <c r="AQ9">
        <v>0</v>
      </c>
      <c r="AR9">
        <v>0</v>
      </c>
      <c r="AS9">
        <v>4828</v>
      </c>
      <c r="AT9">
        <v>0</v>
      </c>
      <c r="AU9">
        <v>0</v>
      </c>
      <c r="AV9">
        <v>0</v>
      </c>
      <c r="AW9">
        <v>3468</v>
      </c>
      <c r="AX9">
        <v>0</v>
      </c>
      <c r="AY9">
        <v>0</v>
      </c>
      <c r="AZ9">
        <v>1</v>
      </c>
      <c r="BA9">
        <v>41434</v>
      </c>
      <c r="BB9">
        <v>0</v>
      </c>
      <c r="BC9">
        <v>0</v>
      </c>
      <c r="BD9">
        <v>0</v>
      </c>
      <c r="BE9">
        <v>68046</v>
      </c>
      <c r="BF9">
        <v>0</v>
      </c>
      <c r="BG9">
        <v>0</v>
      </c>
    </row>
    <row r="10" spans="1:59" x14ac:dyDescent="0.2">
      <c r="A10">
        <v>2</v>
      </c>
      <c r="B10">
        <v>113060902</v>
      </c>
      <c r="C10" t="s">
        <v>145</v>
      </c>
      <c r="D10" t="s">
        <v>101</v>
      </c>
      <c r="E10" t="s">
        <v>110</v>
      </c>
      <c r="F10" t="s">
        <v>142</v>
      </c>
      <c r="G10" t="s">
        <v>7</v>
      </c>
      <c r="H10" t="s">
        <v>104</v>
      </c>
      <c r="I10" t="s">
        <v>147</v>
      </c>
      <c r="J10" t="s">
        <v>147</v>
      </c>
      <c r="K10" t="s">
        <v>148</v>
      </c>
      <c r="L10" t="s">
        <v>108</v>
      </c>
      <c r="M10" t="s">
        <v>149</v>
      </c>
      <c r="O10">
        <v>3</v>
      </c>
      <c r="P10">
        <v>152220</v>
      </c>
      <c r="Q10">
        <v>1.9708316909735899E-5</v>
      </c>
      <c r="R10">
        <v>0</v>
      </c>
      <c r="S10">
        <v>0</v>
      </c>
      <c r="T10">
        <v>0</v>
      </c>
      <c r="U10">
        <v>2086</v>
      </c>
      <c r="V10">
        <v>0</v>
      </c>
      <c r="W10">
        <v>0</v>
      </c>
      <c r="X10">
        <v>3</v>
      </c>
      <c r="Y10">
        <v>15284</v>
      </c>
      <c r="Z10">
        <v>0</v>
      </c>
      <c r="AA10">
        <v>0</v>
      </c>
      <c r="AB10">
        <v>0</v>
      </c>
      <c r="AC10">
        <v>10630</v>
      </c>
      <c r="AD10">
        <v>0</v>
      </c>
      <c r="AE10">
        <v>0</v>
      </c>
      <c r="AF10">
        <v>0</v>
      </c>
      <c r="AG10">
        <v>912</v>
      </c>
      <c r="AH10">
        <v>0</v>
      </c>
      <c r="AI10">
        <v>0</v>
      </c>
      <c r="AJ10">
        <v>0</v>
      </c>
      <c r="AK10">
        <v>5198</v>
      </c>
      <c r="AL10">
        <v>0</v>
      </c>
      <c r="AM10">
        <v>0</v>
      </c>
      <c r="AN10">
        <v>0</v>
      </c>
      <c r="AO10">
        <v>316</v>
      </c>
      <c r="AP10">
        <v>0</v>
      </c>
      <c r="AQ10">
        <v>0</v>
      </c>
      <c r="AR10">
        <v>0</v>
      </c>
      <c r="AS10">
        <v>4836</v>
      </c>
      <c r="AT10">
        <v>0</v>
      </c>
      <c r="AU10">
        <v>0</v>
      </c>
      <c r="AV10">
        <v>0</v>
      </c>
      <c r="AW10">
        <v>3470</v>
      </c>
      <c r="AX10">
        <v>0</v>
      </c>
      <c r="AY10">
        <v>0</v>
      </c>
      <c r="AZ10">
        <v>0</v>
      </c>
      <c r="BA10">
        <v>41438</v>
      </c>
      <c r="BB10">
        <v>0</v>
      </c>
      <c r="BC10">
        <v>0</v>
      </c>
      <c r="BD10">
        <v>0</v>
      </c>
      <c r="BE10">
        <v>68050</v>
      </c>
      <c r="BF10">
        <v>0</v>
      </c>
      <c r="BG10">
        <v>0</v>
      </c>
    </row>
    <row r="11" spans="1:59" x14ac:dyDescent="0.2">
      <c r="A11">
        <v>2</v>
      </c>
      <c r="B11">
        <v>113060913</v>
      </c>
      <c r="C11" t="s">
        <v>153</v>
      </c>
      <c r="D11" t="s">
        <v>110</v>
      </c>
      <c r="E11" t="s">
        <v>114</v>
      </c>
      <c r="F11" t="s">
        <v>142</v>
      </c>
      <c r="G11" t="s">
        <v>7</v>
      </c>
      <c r="H11" t="s">
        <v>104</v>
      </c>
      <c r="I11" t="s">
        <v>154</v>
      </c>
      <c r="J11" t="s">
        <v>154</v>
      </c>
      <c r="K11" t="s">
        <v>155</v>
      </c>
      <c r="L11" t="s">
        <v>108</v>
      </c>
      <c r="O11">
        <v>1</v>
      </c>
      <c r="P11">
        <v>152184</v>
      </c>
      <c r="Q11">
        <v>6.5709930084634298E-6</v>
      </c>
      <c r="R11">
        <v>0</v>
      </c>
      <c r="S11">
        <v>0</v>
      </c>
      <c r="T11">
        <v>0</v>
      </c>
      <c r="U11">
        <v>2086</v>
      </c>
      <c r="V11">
        <v>0</v>
      </c>
      <c r="W11">
        <v>0</v>
      </c>
      <c r="X11">
        <v>0</v>
      </c>
      <c r="Y11">
        <v>15290</v>
      </c>
      <c r="Z11">
        <v>0</v>
      </c>
      <c r="AA11">
        <v>0</v>
      </c>
      <c r="AB11">
        <v>0</v>
      </c>
      <c r="AC11">
        <v>10616</v>
      </c>
      <c r="AD11">
        <v>0</v>
      </c>
      <c r="AE11">
        <v>0</v>
      </c>
      <c r="AF11">
        <v>0</v>
      </c>
      <c r="AG11">
        <v>912</v>
      </c>
      <c r="AH11">
        <v>0</v>
      </c>
      <c r="AI11">
        <v>0</v>
      </c>
      <c r="AJ11">
        <v>0</v>
      </c>
      <c r="AK11">
        <v>5190</v>
      </c>
      <c r="AL11">
        <v>0</v>
      </c>
      <c r="AM11">
        <v>0</v>
      </c>
      <c r="AN11">
        <v>0</v>
      </c>
      <c r="AO11">
        <v>316</v>
      </c>
      <c r="AP11">
        <v>0</v>
      </c>
      <c r="AQ11">
        <v>0</v>
      </c>
      <c r="AR11">
        <v>0</v>
      </c>
      <c r="AS11">
        <v>4830</v>
      </c>
      <c r="AT11">
        <v>0</v>
      </c>
      <c r="AU11">
        <v>0</v>
      </c>
      <c r="AV11">
        <v>0</v>
      </c>
      <c r="AW11">
        <v>3472</v>
      </c>
      <c r="AX11">
        <v>0</v>
      </c>
      <c r="AY11">
        <v>0</v>
      </c>
      <c r="AZ11">
        <v>0</v>
      </c>
      <c r="BA11">
        <v>41438</v>
      </c>
      <c r="BB11">
        <v>0</v>
      </c>
      <c r="BC11">
        <v>0</v>
      </c>
      <c r="BD11">
        <v>1</v>
      </c>
      <c r="BE11">
        <v>68034</v>
      </c>
      <c r="BF11">
        <v>0</v>
      </c>
      <c r="BG11">
        <v>0</v>
      </c>
    </row>
    <row r="12" spans="1:59" x14ac:dyDescent="0.2">
      <c r="A12">
        <v>2</v>
      </c>
      <c r="B12">
        <v>113060926</v>
      </c>
      <c r="C12" t="s">
        <v>162</v>
      </c>
      <c r="D12" t="s">
        <v>114</v>
      </c>
      <c r="E12" t="s">
        <v>102</v>
      </c>
      <c r="F12" t="s">
        <v>142</v>
      </c>
      <c r="G12" t="s">
        <v>7</v>
      </c>
      <c r="H12" t="s">
        <v>104</v>
      </c>
      <c r="I12" t="s">
        <v>163</v>
      </c>
      <c r="J12" t="s">
        <v>163</v>
      </c>
      <c r="K12" t="s">
        <v>164</v>
      </c>
      <c r="L12" t="s">
        <v>108</v>
      </c>
      <c r="M12" t="s">
        <v>149</v>
      </c>
      <c r="O12">
        <v>9</v>
      </c>
      <c r="P12">
        <v>152178</v>
      </c>
      <c r="Q12">
        <v>5.91412687773528E-5</v>
      </c>
      <c r="R12">
        <v>0</v>
      </c>
      <c r="S12">
        <v>0</v>
      </c>
      <c r="T12">
        <v>0</v>
      </c>
      <c r="U12">
        <v>2090</v>
      </c>
      <c r="V12">
        <v>0</v>
      </c>
      <c r="W12">
        <v>0</v>
      </c>
      <c r="X12">
        <v>0</v>
      </c>
      <c r="Y12">
        <v>15286</v>
      </c>
      <c r="Z12">
        <v>0</v>
      </c>
      <c r="AA12">
        <v>0</v>
      </c>
      <c r="AB12">
        <v>5</v>
      </c>
      <c r="AC12">
        <v>10614</v>
      </c>
      <c r="AD12">
        <v>0</v>
      </c>
      <c r="AE12">
        <v>0</v>
      </c>
      <c r="AF12">
        <v>0</v>
      </c>
      <c r="AG12">
        <v>912</v>
      </c>
      <c r="AH12">
        <v>0</v>
      </c>
      <c r="AI12">
        <v>0</v>
      </c>
      <c r="AJ12">
        <v>0</v>
      </c>
      <c r="AK12">
        <v>5182</v>
      </c>
      <c r="AL12">
        <v>0</v>
      </c>
      <c r="AM12">
        <v>0</v>
      </c>
      <c r="AN12">
        <v>0</v>
      </c>
      <c r="AO12">
        <v>316</v>
      </c>
      <c r="AP12">
        <v>0</v>
      </c>
      <c r="AQ12">
        <v>0</v>
      </c>
      <c r="AR12">
        <v>0</v>
      </c>
      <c r="AS12">
        <v>4836</v>
      </c>
      <c r="AT12">
        <v>0</v>
      </c>
      <c r="AU12">
        <v>0</v>
      </c>
      <c r="AV12">
        <v>0</v>
      </c>
      <c r="AW12">
        <v>3470</v>
      </c>
      <c r="AX12">
        <v>0</v>
      </c>
      <c r="AY12">
        <v>0</v>
      </c>
      <c r="AZ12">
        <v>0</v>
      </c>
      <c r="BA12">
        <v>41432</v>
      </c>
      <c r="BB12">
        <v>0</v>
      </c>
      <c r="BC12">
        <v>0</v>
      </c>
      <c r="BD12">
        <v>4</v>
      </c>
      <c r="BE12">
        <v>68040</v>
      </c>
      <c r="BF12">
        <v>0</v>
      </c>
      <c r="BG12">
        <v>0</v>
      </c>
    </row>
    <row r="13" spans="1:59" x14ac:dyDescent="0.2">
      <c r="A13">
        <v>2</v>
      </c>
      <c r="B13">
        <v>113062129</v>
      </c>
      <c r="D13" t="s">
        <v>102</v>
      </c>
      <c r="E13" t="s">
        <v>110</v>
      </c>
      <c r="F13" t="s">
        <v>142</v>
      </c>
      <c r="G13" t="s">
        <v>7</v>
      </c>
      <c r="H13" t="s">
        <v>104</v>
      </c>
      <c r="I13" t="s">
        <v>170</v>
      </c>
      <c r="J13" t="s">
        <v>170</v>
      </c>
      <c r="K13" t="s">
        <v>171</v>
      </c>
      <c r="L13" t="s">
        <v>108</v>
      </c>
      <c r="O13">
        <v>1</v>
      </c>
      <c r="P13">
        <v>152180</v>
      </c>
      <c r="Q13">
        <v>6.5711657247995699E-6</v>
      </c>
      <c r="R13">
        <v>0</v>
      </c>
      <c r="S13">
        <v>0</v>
      </c>
      <c r="T13">
        <v>0</v>
      </c>
      <c r="U13">
        <v>2094</v>
      </c>
      <c r="V13">
        <v>0</v>
      </c>
      <c r="W13">
        <v>0</v>
      </c>
      <c r="X13">
        <v>0</v>
      </c>
      <c r="Y13">
        <v>15280</v>
      </c>
      <c r="Z13">
        <v>0</v>
      </c>
      <c r="AA13">
        <v>0</v>
      </c>
      <c r="AB13">
        <v>0</v>
      </c>
      <c r="AC13">
        <v>10624</v>
      </c>
      <c r="AD13">
        <v>0</v>
      </c>
      <c r="AE13">
        <v>0</v>
      </c>
      <c r="AF13">
        <v>0</v>
      </c>
      <c r="AG13">
        <v>912</v>
      </c>
      <c r="AH13">
        <v>0</v>
      </c>
      <c r="AI13">
        <v>0</v>
      </c>
      <c r="AJ13">
        <v>1</v>
      </c>
      <c r="AK13">
        <v>5176</v>
      </c>
      <c r="AL13">
        <v>0</v>
      </c>
      <c r="AM13">
        <v>0</v>
      </c>
      <c r="AN13">
        <v>0</v>
      </c>
      <c r="AO13">
        <v>316</v>
      </c>
      <c r="AP13">
        <v>0</v>
      </c>
      <c r="AQ13">
        <v>0</v>
      </c>
      <c r="AR13">
        <v>0</v>
      </c>
      <c r="AS13">
        <v>4832</v>
      </c>
      <c r="AT13">
        <v>0</v>
      </c>
      <c r="AU13">
        <v>0</v>
      </c>
      <c r="AV13">
        <v>0</v>
      </c>
      <c r="AW13">
        <v>3472</v>
      </c>
      <c r="AX13">
        <v>0</v>
      </c>
      <c r="AY13">
        <v>0</v>
      </c>
      <c r="AZ13">
        <v>0</v>
      </c>
      <c r="BA13">
        <v>41448</v>
      </c>
      <c r="BB13">
        <v>0</v>
      </c>
      <c r="BC13">
        <v>0</v>
      </c>
      <c r="BD13">
        <v>0</v>
      </c>
      <c r="BE13">
        <v>68026</v>
      </c>
      <c r="BF13">
        <v>0</v>
      </c>
      <c r="BG13">
        <v>0</v>
      </c>
    </row>
    <row r="14" spans="1:59" x14ac:dyDescent="0.2">
      <c r="A14">
        <v>2</v>
      </c>
      <c r="B14">
        <v>113062138</v>
      </c>
      <c r="D14" t="s">
        <v>102</v>
      </c>
      <c r="E14" t="s">
        <v>114</v>
      </c>
      <c r="F14" t="s">
        <v>142</v>
      </c>
      <c r="G14" t="s">
        <v>7</v>
      </c>
      <c r="H14" t="s">
        <v>104</v>
      </c>
      <c r="I14" t="s">
        <v>179</v>
      </c>
      <c r="J14" t="s">
        <v>179</v>
      </c>
      <c r="K14" t="s">
        <v>180</v>
      </c>
      <c r="L14" t="s">
        <v>108</v>
      </c>
      <c r="M14" t="s">
        <v>181</v>
      </c>
      <c r="O14">
        <v>4</v>
      </c>
      <c r="P14">
        <v>152164</v>
      </c>
      <c r="Q14">
        <v>2.6287426723798001E-5</v>
      </c>
      <c r="R14">
        <v>0</v>
      </c>
      <c r="S14">
        <v>0</v>
      </c>
      <c r="T14">
        <v>0</v>
      </c>
      <c r="U14">
        <v>2092</v>
      </c>
      <c r="V14">
        <v>0</v>
      </c>
      <c r="W14">
        <v>0</v>
      </c>
      <c r="X14">
        <v>0</v>
      </c>
      <c r="Y14">
        <v>15282</v>
      </c>
      <c r="Z14">
        <v>0</v>
      </c>
      <c r="AA14">
        <v>0</v>
      </c>
      <c r="AB14">
        <v>0</v>
      </c>
      <c r="AC14">
        <v>10614</v>
      </c>
      <c r="AD14">
        <v>0</v>
      </c>
      <c r="AE14">
        <v>0</v>
      </c>
      <c r="AF14">
        <v>0</v>
      </c>
      <c r="AG14">
        <v>912</v>
      </c>
      <c r="AH14">
        <v>0</v>
      </c>
      <c r="AI14">
        <v>0</v>
      </c>
      <c r="AJ14">
        <v>0</v>
      </c>
      <c r="AK14">
        <v>5186</v>
      </c>
      <c r="AL14">
        <v>0</v>
      </c>
      <c r="AM14">
        <v>0</v>
      </c>
      <c r="AN14">
        <v>0</v>
      </c>
      <c r="AO14">
        <v>316</v>
      </c>
      <c r="AP14">
        <v>0</v>
      </c>
      <c r="AQ14">
        <v>0</v>
      </c>
      <c r="AR14">
        <v>0</v>
      </c>
      <c r="AS14">
        <v>4830</v>
      </c>
      <c r="AT14">
        <v>0</v>
      </c>
      <c r="AU14">
        <v>0</v>
      </c>
      <c r="AV14">
        <v>0</v>
      </c>
      <c r="AW14">
        <v>3468</v>
      </c>
      <c r="AX14">
        <v>0</v>
      </c>
      <c r="AY14">
        <v>0</v>
      </c>
      <c r="AZ14">
        <v>0</v>
      </c>
      <c r="BA14">
        <v>41448</v>
      </c>
      <c r="BB14">
        <v>0</v>
      </c>
      <c r="BC14">
        <v>0</v>
      </c>
      <c r="BD14">
        <v>4</v>
      </c>
      <c r="BE14">
        <v>68016</v>
      </c>
      <c r="BF14">
        <v>0</v>
      </c>
      <c r="BG14">
        <v>0</v>
      </c>
    </row>
    <row r="15" spans="1:59" x14ac:dyDescent="0.2">
      <c r="A15">
        <v>2</v>
      </c>
      <c r="B15">
        <v>113062141</v>
      </c>
      <c r="D15" t="s">
        <v>102</v>
      </c>
      <c r="E15" t="s">
        <v>101</v>
      </c>
      <c r="F15" t="s">
        <v>142</v>
      </c>
      <c r="G15" t="s">
        <v>7</v>
      </c>
      <c r="H15" t="s">
        <v>104</v>
      </c>
      <c r="I15" t="s">
        <v>440</v>
      </c>
      <c r="J15" t="s">
        <v>440</v>
      </c>
      <c r="K15" t="s">
        <v>441</v>
      </c>
      <c r="L15" t="s">
        <v>108</v>
      </c>
      <c r="O15">
        <v>1</v>
      </c>
      <c r="P15">
        <v>152148</v>
      </c>
      <c r="Q15">
        <v>6.5725477824223697E-6</v>
      </c>
      <c r="R15">
        <v>0</v>
      </c>
      <c r="S15">
        <v>0</v>
      </c>
      <c r="T15">
        <v>0</v>
      </c>
      <c r="U15">
        <v>2094</v>
      </c>
      <c r="V15">
        <v>0</v>
      </c>
      <c r="W15">
        <v>0</v>
      </c>
      <c r="X15">
        <v>0</v>
      </c>
      <c r="Y15">
        <v>15278</v>
      </c>
      <c r="Z15">
        <v>0</v>
      </c>
      <c r="AA15">
        <v>0</v>
      </c>
      <c r="AB15">
        <v>0</v>
      </c>
      <c r="AC15">
        <v>10620</v>
      </c>
      <c r="AD15">
        <v>0</v>
      </c>
      <c r="AE15">
        <v>0</v>
      </c>
      <c r="AF15">
        <v>0</v>
      </c>
      <c r="AG15">
        <v>912</v>
      </c>
      <c r="AH15">
        <v>0</v>
      </c>
      <c r="AI15">
        <v>0</v>
      </c>
      <c r="AJ15">
        <v>0</v>
      </c>
      <c r="AK15">
        <v>5174</v>
      </c>
      <c r="AL15">
        <v>0</v>
      </c>
      <c r="AM15">
        <v>0</v>
      </c>
      <c r="AN15">
        <v>0</v>
      </c>
      <c r="AO15">
        <v>314</v>
      </c>
      <c r="AP15">
        <v>0</v>
      </c>
      <c r="AQ15">
        <v>0</v>
      </c>
      <c r="AR15">
        <v>0</v>
      </c>
      <c r="AS15">
        <v>4822</v>
      </c>
      <c r="AT15">
        <v>0</v>
      </c>
      <c r="AU15">
        <v>0</v>
      </c>
      <c r="AV15">
        <v>0</v>
      </c>
      <c r="AW15">
        <v>3470</v>
      </c>
      <c r="AX15">
        <v>0</v>
      </c>
      <c r="AY15">
        <v>0</v>
      </c>
      <c r="AZ15">
        <v>0</v>
      </c>
      <c r="BA15">
        <v>41442</v>
      </c>
      <c r="BB15">
        <v>0</v>
      </c>
      <c r="BC15">
        <v>0</v>
      </c>
      <c r="BD15">
        <v>1</v>
      </c>
      <c r="BE15">
        <v>68022</v>
      </c>
      <c r="BF15">
        <v>0</v>
      </c>
      <c r="BG15">
        <v>0</v>
      </c>
    </row>
    <row r="16" spans="1:59" x14ac:dyDescent="0.2">
      <c r="A16">
        <v>2</v>
      </c>
      <c r="B16">
        <v>113062142</v>
      </c>
      <c r="C16" t="s">
        <v>184</v>
      </c>
      <c r="D16" t="s">
        <v>101</v>
      </c>
      <c r="E16" t="s">
        <v>110</v>
      </c>
      <c r="F16" t="s">
        <v>142</v>
      </c>
      <c r="G16" t="s">
        <v>7</v>
      </c>
      <c r="H16" t="s">
        <v>104</v>
      </c>
      <c r="I16" t="s">
        <v>185</v>
      </c>
      <c r="J16" t="s">
        <v>185</v>
      </c>
      <c r="K16" t="s">
        <v>186</v>
      </c>
      <c r="L16" t="s">
        <v>108</v>
      </c>
      <c r="O16">
        <v>2</v>
      </c>
      <c r="P16">
        <v>152076</v>
      </c>
      <c r="Q16">
        <v>1.3151319077303401E-5</v>
      </c>
      <c r="R16">
        <v>0</v>
      </c>
      <c r="S16">
        <v>0</v>
      </c>
      <c r="T16">
        <v>0</v>
      </c>
      <c r="U16">
        <v>2088</v>
      </c>
      <c r="V16">
        <v>0</v>
      </c>
      <c r="W16">
        <v>0</v>
      </c>
      <c r="X16">
        <v>0</v>
      </c>
      <c r="Y16">
        <v>15266</v>
      </c>
      <c r="Z16">
        <v>0</v>
      </c>
      <c r="AA16">
        <v>0</v>
      </c>
      <c r="AB16">
        <v>0</v>
      </c>
      <c r="AC16">
        <v>10600</v>
      </c>
      <c r="AD16">
        <v>0</v>
      </c>
      <c r="AE16">
        <v>0</v>
      </c>
      <c r="AF16">
        <v>0</v>
      </c>
      <c r="AG16">
        <v>912</v>
      </c>
      <c r="AH16">
        <v>0</v>
      </c>
      <c r="AI16">
        <v>0</v>
      </c>
      <c r="AJ16">
        <v>0</v>
      </c>
      <c r="AK16">
        <v>5178</v>
      </c>
      <c r="AL16">
        <v>0</v>
      </c>
      <c r="AM16">
        <v>0</v>
      </c>
      <c r="AN16">
        <v>0</v>
      </c>
      <c r="AO16">
        <v>316</v>
      </c>
      <c r="AP16">
        <v>0</v>
      </c>
      <c r="AQ16">
        <v>0</v>
      </c>
      <c r="AR16">
        <v>0</v>
      </c>
      <c r="AS16">
        <v>4826</v>
      </c>
      <c r="AT16">
        <v>0</v>
      </c>
      <c r="AU16">
        <v>0</v>
      </c>
      <c r="AV16">
        <v>0</v>
      </c>
      <c r="AW16">
        <v>3470</v>
      </c>
      <c r="AX16">
        <v>0</v>
      </c>
      <c r="AY16">
        <v>0</v>
      </c>
      <c r="AZ16">
        <v>0</v>
      </c>
      <c r="BA16">
        <v>41418</v>
      </c>
      <c r="BB16">
        <v>0</v>
      </c>
      <c r="BC16">
        <v>0</v>
      </c>
      <c r="BD16">
        <v>2</v>
      </c>
      <c r="BE16">
        <v>68002</v>
      </c>
      <c r="BF16">
        <v>0</v>
      </c>
      <c r="BG16">
        <v>0</v>
      </c>
    </row>
    <row r="17" spans="1:59" x14ac:dyDescent="0.2">
      <c r="A17">
        <v>2</v>
      </c>
      <c r="B17">
        <v>113062144</v>
      </c>
      <c r="C17" t="s">
        <v>187</v>
      </c>
      <c r="D17" t="s">
        <v>110</v>
      </c>
      <c r="E17" t="s">
        <v>101</v>
      </c>
      <c r="F17" t="s">
        <v>142</v>
      </c>
      <c r="G17" t="s">
        <v>7</v>
      </c>
      <c r="H17" t="s">
        <v>104</v>
      </c>
      <c r="I17" t="s">
        <v>188</v>
      </c>
      <c r="J17" t="s">
        <v>188</v>
      </c>
      <c r="K17" t="s">
        <v>189</v>
      </c>
      <c r="L17" t="s">
        <v>108</v>
      </c>
      <c r="M17" t="s">
        <v>181</v>
      </c>
      <c r="O17">
        <v>59</v>
      </c>
      <c r="P17">
        <v>152152</v>
      </c>
      <c r="Q17">
        <v>3.8777012461222902E-4</v>
      </c>
      <c r="R17">
        <v>1</v>
      </c>
      <c r="S17">
        <v>0</v>
      </c>
      <c r="T17">
        <v>1</v>
      </c>
      <c r="U17">
        <v>2094</v>
      </c>
      <c r="V17">
        <v>0</v>
      </c>
      <c r="W17">
        <v>0</v>
      </c>
      <c r="X17">
        <v>3</v>
      </c>
      <c r="Y17">
        <v>15276</v>
      </c>
      <c r="Z17">
        <v>0</v>
      </c>
      <c r="AA17">
        <v>0</v>
      </c>
      <c r="AB17">
        <v>0</v>
      </c>
      <c r="AC17">
        <v>10616</v>
      </c>
      <c r="AD17">
        <v>0</v>
      </c>
      <c r="AE17">
        <v>0</v>
      </c>
      <c r="AF17">
        <v>0</v>
      </c>
      <c r="AG17">
        <v>912</v>
      </c>
      <c r="AH17">
        <v>0</v>
      </c>
      <c r="AI17">
        <v>0</v>
      </c>
      <c r="AJ17">
        <v>0</v>
      </c>
      <c r="AK17">
        <v>5180</v>
      </c>
      <c r="AL17">
        <v>0</v>
      </c>
      <c r="AM17">
        <v>0</v>
      </c>
      <c r="AN17">
        <v>0</v>
      </c>
      <c r="AO17">
        <v>316</v>
      </c>
      <c r="AP17">
        <v>0</v>
      </c>
      <c r="AQ17">
        <v>0</v>
      </c>
      <c r="AR17">
        <v>0</v>
      </c>
      <c r="AS17">
        <v>4832</v>
      </c>
      <c r="AT17">
        <v>0</v>
      </c>
      <c r="AU17">
        <v>0</v>
      </c>
      <c r="AV17">
        <v>0</v>
      </c>
      <c r="AW17">
        <v>3472</v>
      </c>
      <c r="AX17">
        <v>0</v>
      </c>
      <c r="AY17">
        <v>0</v>
      </c>
      <c r="AZ17">
        <v>55</v>
      </c>
      <c r="BA17">
        <v>41438</v>
      </c>
      <c r="BB17">
        <v>1</v>
      </c>
      <c r="BC17">
        <v>0</v>
      </c>
      <c r="BD17">
        <v>0</v>
      </c>
      <c r="BE17">
        <v>68016</v>
      </c>
      <c r="BF17">
        <v>0</v>
      </c>
      <c r="BG17">
        <v>0</v>
      </c>
    </row>
    <row r="18" spans="1:59" x14ac:dyDescent="0.2">
      <c r="A18">
        <v>2</v>
      </c>
      <c r="B18">
        <v>113062145</v>
      </c>
      <c r="C18" t="s">
        <v>442</v>
      </c>
      <c r="D18" t="s">
        <v>110</v>
      </c>
      <c r="E18" t="s">
        <v>101</v>
      </c>
      <c r="F18" t="s">
        <v>142</v>
      </c>
      <c r="G18" t="s">
        <v>7</v>
      </c>
      <c r="H18" t="s">
        <v>104</v>
      </c>
      <c r="I18" t="s">
        <v>443</v>
      </c>
      <c r="J18" t="s">
        <v>443</v>
      </c>
      <c r="K18" t="s">
        <v>444</v>
      </c>
      <c r="L18" t="s">
        <v>108</v>
      </c>
      <c r="O18">
        <v>1</v>
      </c>
      <c r="P18">
        <v>152134</v>
      </c>
      <c r="Q18">
        <v>6.5731526154574204E-6</v>
      </c>
      <c r="R18">
        <v>0</v>
      </c>
      <c r="S18">
        <v>0</v>
      </c>
      <c r="T18">
        <v>0</v>
      </c>
      <c r="U18">
        <v>2094</v>
      </c>
      <c r="V18">
        <v>0</v>
      </c>
      <c r="W18">
        <v>0</v>
      </c>
      <c r="X18">
        <v>0</v>
      </c>
      <c r="Y18">
        <v>15276</v>
      </c>
      <c r="Z18">
        <v>0</v>
      </c>
      <c r="AA18">
        <v>0</v>
      </c>
      <c r="AB18">
        <v>0</v>
      </c>
      <c r="AC18">
        <v>10618</v>
      </c>
      <c r="AD18">
        <v>0</v>
      </c>
      <c r="AE18">
        <v>0</v>
      </c>
      <c r="AF18">
        <v>0</v>
      </c>
      <c r="AG18">
        <v>912</v>
      </c>
      <c r="AH18">
        <v>0</v>
      </c>
      <c r="AI18">
        <v>0</v>
      </c>
      <c r="AJ18">
        <v>0</v>
      </c>
      <c r="AK18">
        <v>5182</v>
      </c>
      <c r="AL18">
        <v>0</v>
      </c>
      <c r="AM18">
        <v>0</v>
      </c>
      <c r="AN18">
        <v>0</v>
      </c>
      <c r="AO18">
        <v>316</v>
      </c>
      <c r="AP18">
        <v>0</v>
      </c>
      <c r="AQ18">
        <v>0</v>
      </c>
      <c r="AR18">
        <v>0</v>
      </c>
      <c r="AS18">
        <v>4832</v>
      </c>
      <c r="AT18">
        <v>0</v>
      </c>
      <c r="AU18">
        <v>0</v>
      </c>
      <c r="AV18">
        <v>0</v>
      </c>
      <c r="AW18">
        <v>3470</v>
      </c>
      <c r="AX18">
        <v>0</v>
      </c>
      <c r="AY18">
        <v>0</v>
      </c>
      <c r="AZ18">
        <v>0</v>
      </c>
      <c r="BA18">
        <v>41426</v>
      </c>
      <c r="BB18">
        <v>0</v>
      </c>
      <c r="BC18">
        <v>0</v>
      </c>
      <c r="BD18">
        <v>1</v>
      </c>
      <c r="BE18">
        <v>68008</v>
      </c>
      <c r="BF18">
        <v>0</v>
      </c>
      <c r="BG18">
        <v>0</v>
      </c>
    </row>
    <row r="19" spans="1:59" x14ac:dyDescent="0.2">
      <c r="A19">
        <v>2</v>
      </c>
      <c r="B19">
        <v>113062147</v>
      </c>
      <c r="D19" t="s">
        <v>114</v>
      </c>
      <c r="E19" t="s">
        <v>102</v>
      </c>
      <c r="F19" t="s">
        <v>142</v>
      </c>
      <c r="G19" t="s">
        <v>7</v>
      </c>
      <c r="H19" t="s">
        <v>104</v>
      </c>
      <c r="I19" t="s">
        <v>445</v>
      </c>
      <c r="J19" t="s">
        <v>445</v>
      </c>
      <c r="K19" t="s">
        <v>446</v>
      </c>
      <c r="L19" t="s">
        <v>108</v>
      </c>
      <c r="O19">
        <v>1</v>
      </c>
      <c r="P19">
        <v>152188</v>
      </c>
      <c r="Q19">
        <v>6.5708203012063996E-6</v>
      </c>
      <c r="R19">
        <v>0</v>
      </c>
      <c r="S19">
        <v>0</v>
      </c>
      <c r="T19">
        <v>0</v>
      </c>
      <c r="U19">
        <v>2090</v>
      </c>
      <c r="V19">
        <v>0</v>
      </c>
      <c r="W19">
        <v>0</v>
      </c>
      <c r="X19">
        <v>1</v>
      </c>
      <c r="Y19">
        <v>15282</v>
      </c>
      <c r="Z19">
        <v>0</v>
      </c>
      <c r="AA19">
        <v>0</v>
      </c>
      <c r="AB19">
        <v>0</v>
      </c>
      <c r="AC19">
        <v>10628</v>
      </c>
      <c r="AD19">
        <v>0</v>
      </c>
      <c r="AE19">
        <v>0</v>
      </c>
      <c r="AF19">
        <v>0</v>
      </c>
      <c r="AG19">
        <v>912</v>
      </c>
      <c r="AH19">
        <v>0</v>
      </c>
      <c r="AI19">
        <v>0</v>
      </c>
      <c r="AJ19">
        <v>0</v>
      </c>
      <c r="AK19">
        <v>5186</v>
      </c>
      <c r="AL19">
        <v>0</v>
      </c>
      <c r="AM19">
        <v>0</v>
      </c>
      <c r="AN19">
        <v>0</v>
      </c>
      <c r="AO19">
        <v>316</v>
      </c>
      <c r="AP19">
        <v>0</v>
      </c>
      <c r="AQ19">
        <v>0</v>
      </c>
      <c r="AR19">
        <v>0</v>
      </c>
      <c r="AS19">
        <v>4832</v>
      </c>
      <c r="AT19">
        <v>0</v>
      </c>
      <c r="AU19">
        <v>0</v>
      </c>
      <c r="AV19">
        <v>0</v>
      </c>
      <c r="AW19">
        <v>3470</v>
      </c>
      <c r="AX19">
        <v>0</v>
      </c>
      <c r="AY19">
        <v>0</v>
      </c>
      <c r="AZ19">
        <v>0</v>
      </c>
      <c r="BA19">
        <v>41456</v>
      </c>
      <c r="BB19">
        <v>0</v>
      </c>
      <c r="BC19">
        <v>0</v>
      </c>
      <c r="BD19">
        <v>0</v>
      </c>
      <c r="BE19">
        <v>68016</v>
      </c>
      <c r="BF19">
        <v>0</v>
      </c>
      <c r="BG19">
        <v>0</v>
      </c>
    </row>
    <row r="20" spans="1:59" x14ac:dyDescent="0.2">
      <c r="A20">
        <v>2</v>
      </c>
      <c r="B20">
        <v>113062148</v>
      </c>
      <c r="D20" t="s">
        <v>114</v>
      </c>
      <c r="E20" t="s">
        <v>102</v>
      </c>
      <c r="F20" t="s">
        <v>142</v>
      </c>
      <c r="G20" t="s">
        <v>7</v>
      </c>
      <c r="H20" t="s">
        <v>104</v>
      </c>
      <c r="I20" t="s">
        <v>193</v>
      </c>
      <c r="J20" t="s">
        <v>193</v>
      </c>
      <c r="K20" t="s">
        <v>194</v>
      </c>
      <c r="L20" t="s">
        <v>108</v>
      </c>
      <c r="M20" t="s">
        <v>195</v>
      </c>
      <c r="O20">
        <v>350</v>
      </c>
      <c r="P20">
        <v>152046</v>
      </c>
      <c r="Q20">
        <v>2.3019349407416099E-3</v>
      </c>
      <c r="R20">
        <v>12</v>
      </c>
      <c r="S20">
        <v>0</v>
      </c>
      <c r="T20">
        <v>5</v>
      </c>
      <c r="U20">
        <v>2092</v>
      </c>
      <c r="V20">
        <v>0</v>
      </c>
      <c r="W20">
        <v>0</v>
      </c>
      <c r="X20">
        <v>6</v>
      </c>
      <c r="Y20">
        <v>15276</v>
      </c>
      <c r="Z20">
        <v>0</v>
      </c>
      <c r="AA20">
        <v>0</v>
      </c>
      <c r="AB20">
        <v>12</v>
      </c>
      <c r="AC20">
        <v>10612</v>
      </c>
      <c r="AD20">
        <v>0</v>
      </c>
      <c r="AE20">
        <v>0</v>
      </c>
      <c r="AF20">
        <v>0</v>
      </c>
      <c r="AG20">
        <v>912</v>
      </c>
      <c r="AH20">
        <v>0</v>
      </c>
      <c r="AI20">
        <v>0</v>
      </c>
      <c r="AJ20">
        <v>255</v>
      </c>
      <c r="AK20">
        <v>5176</v>
      </c>
      <c r="AL20">
        <v>12</v>
      </c>
      <c r="AM20">
        <v>0</v>
      </c>
      <c r="AN20">
        <v>0</v>
      </c>
      <c r="AO20">
        <v>316</v>
      </c>
      <c r="AP20">
        <v>0</v>
      </c>
      <c r="AQ20">
        <v>0</v>
      </c>
      <c r="AR20">
        <v>15</v>
      </c>
      <c r="AS20">
        <v>4822</v>
      </c>
      <c r="AT20">
        <v>0</v>
      </c>
      <c r="AU20">
        <v>0</v>
      </c>
      <c r="AV20">
        <v>0</v>
      </c>
      <c r="AW20">
        <v>3466</v>
      </c>
      <c r="AX20">
        <v>0</v>
      </c>
      <c r="AY20">
        <v>0</v>
      </c>
      <c r="AZ20">
        <v>40</v>
      </c>
      <c r="BA20">
        <v>41396</v>
      </c>
      <c r="BB20">
        <v>0</v>
      </c>
      <c r="BC20">
        <v>0</v>
      </c>
      <c r="BD20">
        <v>17</v>
      </c>
      <c r="BE20">
        <v>67978</v>
      </c>
      <c r="BF20">
        <v>0</v>
      </c>
      <c r="BG20">
        <v>0</v>
      </c>
    </row>
    <row r="21" spans="1:59" x14ac:dyDescent="0.2">
      <c r="A21">
        <v>2</v>
      </c>
      <c r="B21">
        <v>113062148</v>
      </c>
      <c r="D21" t="s">
        <v>114</v>
      </c>
      <c r="E21" t="s">
        <v>110</v>
      </c>
      <c r="F21" t="s">
        <v>142</v>
      </c>
      <c r="G21" t="s">
        <v>7</v>
      </c>
      <c r="H21" t="s">
        <v>104</v>
      </c>
      <c r="I21" t="s">
        <v>447</v>
      </c>
      <c r="J21" t="s">
        <v>447</v>
      </c>
      <c r="K21" t="s">
        <v>448</v>
      </c>
      <c r="L21" t="s">
        <v>108</v>
      </c>
      <c r="O21">
        <v>1</v>
      </c>
      <c r="P21">
        <v>152046</v>
      </c>
      <c r="Q21">
        <v>6.57695697354747E-6</v>
      </c>
      <c r="R21">
        <v>0</v>
      </c>
      <c r="S21">
        <v>0</v>
      </c>
      <c r="T21">
        <v>0</v>
      </c>
      <c r="U21">
        <v>2092</v>
      </c>
      <c r="V21">
        <v>0</v>
      </c>
      <c r="W21">
        <v>0</v>
      </c>
      <c r="X21">
        <v>1</v>
      </c>
      <c r="Y21">
        <v>15276</v>
      </c>
      <c r="Z21">
        <v>0</v>
      </c>
      <c r="AA21">
        <v>0</v>
      </c>
      <c r="AB21">
        <v>0</v>
      </c>
      <c r="AC21">
        <v>10612</v>
      </c>
      <c r="AD21">
        <v>0</v>
      </c>
      <c r="AE21">
        <v>0</v>
      </c>
      <c r="AF21">
        <v>0</v>
      </c>
      <c r="AG21">
        <v>912</v>
      </c>
      <c r="AH21">
        <v>0</v>
      </c>
      <c r="AI21">
        <v>0</v>
      </c>
      <c r="AJ21">
        <v>0</v>
      </c>
      <c r="AK21">
        <v>5176</v>
      </c>
      <c r="AL21">
        <v>0</v>
      </c>
      <c r="AM21">
        <v>0</v>
      </c>
      <c r="AN21">
        <v>0</v>
      </c>
      <c r="AO21">
        <v>316</v>
      </c>
      <c r="AP21">
        <v>0</v>
      </c>
      <c r="AQ21">
        <v>0</v>
      </c>
      <c r="AR21">
        <v>0</v>
      </c>
      <c r="AS21">
        <v>4822</v>
      </c>
      <c r="AT21">
        <v>0</v>
      </c>
      <c r="AU21">
        <v>0</v>
      </c>
      <c r="AV21">
        <v>0</v>
      </c>
      <c r="AW21">
        <v>3466</v>
      </c>
      <c r="AX21">
        <v>0</v>
      </c>
      <c r="AY21">
        <v>0</v>
      </c>
      <c r="AZ21">
        <v>0</v>
      </c>
      <c r="BA21">
        <v>41396</v>
      </c>
      <c r="BB21">
        <v>0</v>
      </c>
      <c r="BC21">
        <v>0</v>
      </c>
      <c r="BD21">
        <v>0</v>
      </c>
      <c r="BE21">
        <v>67978</v>
      </c>
      <c r="BF21">
        <v>0</v>
      </c>
      <c r="BG21">
        <v>0</v>
      </c>
    </row>
    <row r="22" spans="1:59" x14ac:dyDescent="0.2">
      <c r="A22">
        <v>2</v>
      </c>
      <c r="B22">
        <v>113062148</v>
      </c>
      <c r="D22" t="s">
        <v>114</v>
      </c>
      <c r="E22" t="s">
        <v>101</v>
      </c>
      <c r="F22" t="s">
        <v>142</v>
      </c>
      <c r="G22" t="s">
        <v>7</v>
      </c>
      <c r="H22" t="s">
        <v>104</v>
      </c>
      <c r="I22" t="s">
        <v>191</v>
      </c>
      <c r="J22" t="s">
        <v>191</v>
      </c>
      <c r="K22" t="s">
        <v>192</v>
      </c>
      <c r="L22" t="s">
        <v>108</v>
      </c>
      <c r="O22">
        <v>2</v>
      </c>
      <c r="P22">
        <v>152046</v>
      </c>
      <c r="Q22">
        <v>1.3153913947094899E-5</v>
      </c>
      <c r="R22">
        <v>0</v>
      </c>
      <c r="S22">
        <v>0</v>
      </c>
      <c r="T22">
        <v>0</v>
      </c>
      <c r="U22">
        <v>2092</v>
      </c>
      <c r="V22">
        <v>0</v>
      </c>
      <c r="W22">
        <v>0</v>
      </c>
      <c r="X22">
        <v>0</v>
      </c>
      <c r="Y22">
        <v>15276</v>
      </c>
      <c r="Z22">
        <v>0</v>
      </c>
      <c r="AA22">
        <v>0</v>
      </c>
      <c r="AB22">
        <v>0</v>
      </c>
      <c r="AC22">
        <v>10612</v>
      </c>
      <c r="AD22">
        <v>0</v>
      </c>
      <c r="AE22">
        <v>0</v>
      </c>
      <c r="AF22">
        <v>0</v>
      </c>
      <c r="AG22">
        <v>912</v>
      </c>
      <c r="AH22">
        <v>0</v>
      </c>
      <c r="AI22">
        <v>0</v>
      </c>
      <c r="AJ22">
        <v>0</v>
      </c>
      <c r="AK22">
        <v>5176</v>
      </c>
      <c r="AL22">
        <v>0</v>
      </c>
      <c r="AM22">
        <v>0</v>
      </c>
      <c r="AN22">
        <v>0</v>
      </c>
      <c r="AO22">
        <v>316</v>
      </c>
      <c r="AP22">
        <v>0</v>
      </c>
      <c r="AQ22">
        <v>0</v>
      </c>
      <c r="AR22">
        <v>0</v>
      </c>
      <c r="AS22">
        <v>4822</v>
      </c>
      <c r="AT22">
        <v>0</v>
      </c>
      <c r="AU22">
        <v>0</v>
      </c>
      <c r="AV22">
        <v>0</v>
      </c>
      <c r="AW22">
        <v>3466</v>
      </c>
      <c r="AX22">
        <v>0</v>
      </c>
      <c r="AY22">
        <v>0</v>
      </c>
      <c r="AZ22">
        <v>1</v>
      </c>
      <c r="BA22">
        <v>41396</v>
      </c>
      <c r="BB22">
        <v>0</v>
      </c>
      <c r="BC22">
        <v>0</v>
      </c>
      <c r="BD22">
        <v>1</v>
      </c>
      <c r="BE22">
        <v>67978</v>
      </c>
      <c r="BF22">
        <v>0</v>
      </c>
      <c r="BG22">
        <v>0</v>
      </c>
    </row>
    <row r="23" spans="1:59" x14ac:dyDescent="0.2">
      <c r="A23">
        <v>2</v>
      </c>
      <c r="B23">
        <v>113062150</v>
      </c>
      <c r="C23" t="s">
        <v>196</v>
      </c>
      <c r="D23" t="s">
        <v>110</v>
      </c>
      <c r="E23" t="s">
        <v>101</v>
      </c>
      <c r="F23" t="s">
        <v>142</v>
      </c>
      <c r="G23" t="s">
        <v>7</v>
      </c>
      <c r="H23" t="s">
        <v>104</v>
      </c>
      <c r="I23" t="s">
        <v>197</v>
      </c>
      <c r="J23" t="s">
        <v>197</v>
      </c>
      <c r="K23" t="s">
        <v>198</v>
      </c>
      <c r="L23" t="s">
        <v>108</v>
      </c>
      <c r="M23" t="s">
        <v>181</v>
      </c>
      <c r="O23">
        <v>15</v>
      </c>
      <c r="P23">
        <v>152134</v>
      </c>
      <c r="Q23">
        <v>9.8597289231861299E-5</v>
      </c>
      <c r="R23">
        <v>0</v>
      </c>
      <c r="S23">
        <v>0</v>
      </c>
      <c r="T23">
        <v>0</v>
      </c>
      <c r="U23">
        <v>2092</v>
      </c>
      <c r="V23">
        <v>0</v>
      </c>
      <c r="W23">
        <v>0</v>
      </c>
      <c r="X23">
        <v>1</v>
      </c>
      <c r="Y23">
        <v>15282</v>
      </c>
      <c r="Z23">
        <v>0</v>
      </c>
      <c r="AA23">
        <v>0</v>
      </c>
      <c r="AB23">
        <v>4</v>
      </c>
      <c r="AC23">
        <v>10626</v>
      </c>
      <c r="AD23">
        <v>0</v>
      </c>
      <c r="AE23">
        <v>0</v>
      </c>
      <c r="AF23">
        <v>0</v>
      </c>
      <c r="AG23">
        <v>912</v>
      </c>
      <c r="AH23">
        <v>0</v>
      </c>
      <c r="AI23">
        <v>0</v>
      </c>
      <c r="AJ23">
        <v>0</v>
      </c>
      <c r="AK23">
        <v>5176</v>
      </c>
      <c r="AL23">
        <v>0</v>
      </c>
      <c r="AM23">
        <v>0</v>
      </c>
      <c r="AN23">
        <v>0</v>
      </c>
      <c r="AO23">
        <v>316</v>
      </c>
      <c r="AP23">
        <v>0</v>
      </c>
      <c r="AQ23">
        <v>0</v>
      </c>
      <c r="AR23">
        <v>0</v>
      </c>
      <c r="AS23">
        <v>4832</v>
      </c>
      <c r="AT23">
        <v>0</v>
      </c>
      <c r="AU23">
        <v>0</v>
      </c>
      <c r="AV23">
        <v>0</v>
      </c>
      <c r="AW23">
        <v>3470</v>
      </c>
      <c r="AX23">
        <v>0</v>
      </c>
      <c r="AY23">
        <v>0</v>
      </c>
      <c r="AZ23">
        <v>0</v>
      </c>
      <c r="BA23">
        <v>41422</v>
      </c>
      <c r="BB23">
        <v>0</v>
      </c>
      <c r="BC23">
        <v>0</v>
      </c>
      <c r="BD23">
        <v>10</v>
      </c>
      <c r="BE23">
        <v>68006</v>
      </c>
      <c r="BF23">
        <v>0</v>
      </c>
      <c r="BG23">
        <v>0</v>
      </c>
    </row>
    <row r="24" spans="1:59" x14ac:dyDescent="0.2">
      <c r="A24">
        <v>2</v>
      </c>
      <c r="B24">
        <v>113062151</v>
      </c>
      <c r="C24" t="s">
        <v>199</v>
      </c>
      <c r="D24" t="s">
        <v>102</v>
      </c>
      <c r="E24" t="s">
        <v>114</v>
      </c>
      <c r="F24" t="s">
        <v>142</v>
      </c>
      <c r="G24" t="s">
        <v>7</v>
      </c>
      <c r="H24" t="s">
        <v>104</v>
      </c>
      <c r="I24" t="s">
        <v>200</v>
      </c>
      <c r="J24" t="s">
        <v>200</v>
      </c>
      <c r="K24" t="s">
        <v>201</v>
      </c>
      <c r="L24" t="s">
        <v>108</v>
      </c>
      <c r="O24">
        <v>2</v>
      </c>
      <c r="P24">
        <v>152114</v>
      </c>
      <c r="Q24">
        <v>1.31480337115584E-5</v>
      </c>
      <c r="R24">
        <v>0</v>
      </c>
      <c r="S24">
        <v>0</v>
      </c>
      <c r="T24">
        <v>0</v>
      </c>
      <c r="U24">
        <v>2090</v>
      </c>
      <c r="V24">
        <v>0</v>
      </c>
      <c r="W24">
        <v>0</v>
      </c>
      <c r="X24">
        <v>0</v>
      </c>
      <c r="Y24">
        <v>15280</v>
      </c>
      <c r="Z24">
        <v>0</v>
      </c>
      <c r="AA24">
        <v>0</v>
      </c>
      <c r="AB24">
        <v>0</v>
      </c>
      <c r="AC24">
        <v>10614</v>
      </c>
      <c r="AD24">
        <v>0</v>
      </c>
      <c r="AE24">
        <v>0</v>
      </c>
      <c r="AF24">
        <v>0</v>
      </c>
      <c r="AG24">
        <v>912</v>
      </c>
      <c r="AH24">
        <v>0</v>
      </c>
      <c r="AI24">
        <v>0</v>
      </c>
      <c r="AJ24">
        <v>0</v>
      </c>
      <c r="AK24">
        <v>5180</v>
      </c>
      <c r="AL24">
        <v>0</v>
      </c>
      <c r="AM24">
        <v>0</v>
      </c>
      <c r="AN24">
        <v>0</v>
      </c>
      <c r="AO24">
        <v>316</v>
      </c>
      <c r="AP24">
        <v>0</v>
      </c>
      <c r="AQ24">
        <v>0</v>
      </c>
      <c r="AR24">
        <v>0</v>
      </c>
      <c r="AS24">
        <v>4824</v>
      </c>
      <c r="AT24">
        <v>0</v>
      </c>
      <c r="AU24">
        <v>0</v>
      </c>
      <c r="AV24">
        <v>0</v>
      </c>
      <c r="AW24">
        <v>3470</v>
      </c>
      <c r="AX24">
        <v>0</v>
      </c>
      <c r="AY24">
        <v>0</v>
      </c>
      <c r="AZ24">
        <v>0</v>
      </c>
      <c r="BA24">
        <v>41424</v>
      </c>
      <c r="BB24">
        <v>0</v>
      </c>
      <c r="BC24">
        <v>0</v>
      </c>
      <c r="BD24">
        <v>2</v>
      </c>
      <c r="BE24">
        <v>68004</v>
      </c>
      <c r="BF24">
        <v>0</v>
      </c>
      <c r="BG24">
        <v>0</v>
      </c>
    </row>
    <row r="25" spans="1:59" x14ac:dyDescent="0.2">
      <c r="A25">
        <v>2</v>
      </c>
      <c r="B25">
        <v>113062161</v>
      </c>
      <c r="C25" t="s">
        <v>202</v>
      </c>
      <c r="D25" t="s">
        <v>101</v>
      </c>
      <c r="E25" t="s">
        <v>102</v>
      </c>
      <c r="F25" t="s">
        <v>142</v>
      </c>
      <c r="G25" t="s">
        <v>7</v>
      </c>
      <c r="H25" t="s">
        <v>104</v>
      </c>
      <c r="I25" t="s">
        <v>203</v>
      </c>
      <c r="J25" t="s">
        <v>203</v>
      </c>
      <c r="K25" t="s">
        <v>204</v>
      </c>
      <c r="L25" t="s">
        <v>108</v>
      </c>
      <c r="O25">
        <v>2</v>
      </c>
      <c r="P25">
        <v>152080</v>
      </c>
      <c r="Q25">
        <v>1.31509731720147E-5</v>
      </c>
      <c r="R25">
        <v>0</v>
      </c>
      <c r="S25">
        <v>0</v>
      </c>
      <c r="T25">
        <v>0</v>
      </c>
      <c r="U25">
        <v>2086</v>
      </c>
      <c r="V25">
        <v>0</v>
      </c>
      <c r="W25">
        <v>0</v>
      </c>
      <c r="X25">
        <v>0</v>
      </c>
      <c r="Y25">
        <v>15276</v>
      </c>
      <c r="Z25">
        <v>0</v>
      </c>
      <c r="AA25">
        <v>0</v>
      </c>
      <c r="AB25">
        <v>0</v>
      </c>
      <c r="AC25">
        <v>10616</v>
      </c>
      <c r="AD25">
        <v>0</v>
      </c>
      <c r="AE25">
        <v>0</v>
      </c>
      <c r="AF25">
        <v>0</v>
      </c>
      <c r="AG25">
        <v>912</v>
      </c>
      <c r="AH25">
        <v>0</v>
      </c>
      <c r="AI25">
        <v>0</v>
      </c>
      <c r="AJ25">
        <v>0</v>
      </c>
      <c r="AK25">
        <v>5172</v>
      </c>
      <c r="AL25">
        <v>0</v>
      </c>
      <c r="AM25">
        <v>0</v>
      </c>
      <c r="AN25">
        <v>0</v>
      </c>
      <c r="AO25">
        <v>316</v>
      </c>
      <c r="AP25">
        <v>0</v>
      </c>
      <c r="AQ25">
        <v>0</v>
      </c>
      <c r="AR25">
        <v>0</v>
      </c>
      <c r="AS25">
        <v>4824</v>
      </c>
      <c r="AT25">
        <v>0</v>
      </c>
      <c r="AU25">
        <v>0</v>
      </c>
      <c r="AV25">
        <v>0</v>
      </c>
      <c r="AW25">
        <v>3472</v>
      </c>
      <c r="AX25">
        <v>0</v>
      </c>
      <c r="AY25">
        <v>0</v>
      </c>
      <c r="AZ25">
        <v>0</v>
      </c>
      <c r="BA25">
        <v>41422</v>
      </c>
      <c r="BB25">
        <v>0</v>
      </c>
      <c r="BC25">
        <v>0</v>
      </c>
      <c r="BD25">
        <v>2</v>
      </c>
      <c r="BE25">
        <v>67984</v>
      </c>
      <c r="BF25">
        <v>0</v>
      </c>
      <c r="BG25">
        <v>0</v>
      </c>
    </row>
    <row r="26" spans="1:59" x14ac:dyDescent="0.2">
      <c r="A26">
        <v>2</v>
      </c>
      <c r="B26">
        <v>113062177</v>
      </c>
      <c r="C26" t="s">
        <v>222</v>
      </c>
      <c r="D26" t="s">
        <v>102</v>
      </c>
      <c r="E26" t="s">
        <v>114</v>
      </c>
      <c r="F26" t="s">
        <v>142</v>
      </c>
      <c r="G26" t="s">
        <v>7</v>
      </c>
      <c r="H26" t="s">
        <v>104</v>
      </c>
      <c r="I26" t="s">
        <v>223</v>
      </c>
      <c r="J26" t="s">
        <v>223</v>
      </c>
      <c r="K26" t="s">
        <v>224</v>
      </c>
      <c r="L26" t="s">
        <v>108</v>
      </c>
      <c r="M26" t="s">
        <v>225</v>
      </c>
      <c r="O26">
        <v>182</v>
      </c>
      <c r="P26">
        <v>152118</v>
      </c>
      <c r="Q26">
        <v>1.19643960609526E-3</v>
      </c>
      <c r="R26">
        <v>0</v>
      </c>
      <c r="S26">
        <v>0</v>
      </c>
      <c r="T26">
        <v>1</v>
      </c>
      <c r="U26">
        <v>2088</v>
      </c>
      <c r="V26">
        <v>0</v>
      </c>
      <c r="W26">
        <v>0</v>
      </c>
      <c r="X26">
        <v>1</v>
      </c>
      <c r="Y26">
        <v>15280</v>
      </c>
      <c r="Z26">
        <v>0</v>
      </c>
      <c r="AA26">
        <v>0</v>
      </c>
      <c r="AB26">
        <v>0</v>
      </c>
      <c r="AC26">
        <v>10610</v>
      </c>
      <c r="AD26">
        <v>0</v>
      </c>
      <c r="AE26">
        <v>0</v>
      </c>
      <c r="AF26">
        <v>0</v>
      </c>
      <c r="AG26">
        <v>912</v>
      </c>
      <c r="AH26">
        <v>0</v>
      </c>
      <c r="AI26">
        <v>0</v>
      </c>
      <c r="AJ26">
        <v>14</v>
      </c>
      <c r="AK26">
        <v>5184</v>
      </c>
      <c r="AL26">
        <v>0</v>
      </c>
      <c r="AM26">
        <v>0</v>
      </c>
      <c r="AN26">
        <v>0</v>
      </c>
      <c r="AO26">
        <v>316</v>
      </c>
      <c r="AP26">
        <v>0</v>
      </c>
      <c r="AQ26">
        <v>0</v>
      </c>
      <c r="AR26">
        <v>0</v>
      </c>
      <c r="AS26">
        <v>4832</v>
      </c>
      <c r="AT26">
        <v>0</v>
      </c>
      <c r="AU26">
        <v>0</v>
      </c>
      <c r="AV26">
        <v>0</v>
      </c>
      <c r="AW26">
        <v>3468</v>
      </c>
      <c r="AX26">
        <v>0</v>
      </c>
      <c r="AY26">
        <v>0</v>
      </c>
      <c r="AZ26">
        <v>163</v>
      </c>
      <c r="BA26">
        <v>41426</v>
      </c>
      <c r="BB26">
        <v>0</v>
      </c>
      <c r="BC26">
        <v>0</v>
      </c>
      <c r="BD26">
        <v>3</v>
      </c>
      <c r="BE26">
        <v>68002</v>
      </c>
      <c r="BF26">
        <v>0</v>
      </c>
      <c r="BG26">
        <v>0</v>
      </c>
    </row>
    <row r="27" spans="1:59" x14ac:dyDescent="0.2">
      <c r="A27">
        <v>2</v>
      </c>
      <c r="B27">
        <v>113062196</v>
      </c>
      <c r="C27" t="s">
        <v>229</v>
      </c>
      <c r="D27" t="s">
        <v>102</v>
      </c>
      <c r="E27" t="s">
        <v>101</v>
      </c>
      <c r="F27" t="s">
        <v>142</v>
      </c>
      <c r="G27" t="s">
        <v>7</v>
      </c>
      <c r="H27" t="s">
        <v>104</v>
      </c>
      <c r="I27" t="s">
        <v>230</v>
      </c>
      <c r="J27" t="s">
        <v>230</v>
      </c>
      <c r="K27" t="s">
        <v>231</v>
      </c>
      <c r="L27" t="s">
        <v>108</v>
      </c>
      <c r="O27">
        <v>4</v>
      </c>
      <c r="P27">
        <v>152176</v>
      </c>
      <c r="Q27">
        <v>2.6285353800862098E-5</v>
      </c>
      <c r="R27">
        <v>0</v>
      </c>
      <c r="S27">
        <v>0</v>
      </c>
      <c r="T27">
        <v>0</v>
      </c>
      <c r="U27">
        <v>2092</v>
      </c>
      <c r="V27">
        <v>0</v>
      </c>
      <c r="W27">
        <v>0</v>
      </c>
      <c r="X27">
        <v>0</v>
      </c>
      <c r="Y27">
        <v>15282</v>
      </c>
      <c r="Z27">
        <v>0</v>
      </c>
      <c r="AA27">
        <v>0</v>
      </c>
      <c r="AB27">
        <v>0</v>
      </c>
      <c r="AC27">
        <v>10626</v>
      </c>
      <c r="AD27">
        <v>0</v>
      </c>
      <c r="AE27">
        <v>0</v>
      </c>
      <c r="AF27">
        <v>0</v>
      </c>
      <c r="AG27">
        <v>912</v>
      </c>
      <c r="AH27">
        <v>0</v>
      </c>
      <c r="AI27">
        <v>0</v>
      </c>
      <c r="AJ27">
        <v>0</v>
      </c>
      <c r="AK27">
        <v>5186</v>
      </c>
      <c r="AL27">
        <v>0</v>
      </c>
      <c r="AM27">
        <v>0</v>
      </c>
      <c r="AN27">
        <v>0</v>
      </c>
      <c r="AO27">
        <v>316</v>
      </c>
      <c r="AP27">
        <v>0</v>
      </c>
      <c r="AQ27">
        <v>0</v>
      </c>
      <c r="AR27">
        <v>0</v>
      </c>
      <c r="AS27">
        <v>4830</v>
      </c>
      <c r="AT27">
        <v>0</v>
      </c>
      <c r="AU27">
        <v>0</v>
      </c>
      <c r="AV27">
        <v>0</v>
      </c>
      <c r="AW27">
        <v>3470</v>
      </c>
      <c r="AX27">
        <v>0</v>
      </c>
      <c r="AY27">
        <v>0</v>
      </c>
      <c r="AZ27">
        <v>1</v>
      </c>
      <c r="BA27">
        <v>41448</v>
      </c>
      <c r="BB27">
        <v>0</v>
      </c>
      <c r="BC27">
        <v>0</v>
      </c>
      <c r="BD27">
        <v>3</v>
      </c>
      <c r="BE27">
        <v>68014</v>
      </c>
      <c r="BF27">
        <v>0</v>
      </c>
      <c r="BG27">
        <v>0</v>
      </c>
    </row>
    <row r="28" spans="1:59" x14ac:dyDescent="0.2">
      <c r="A28">
        <v>2</v>
      </c>
      <c r="B28">
        <v>113062198</v>
      </c>
      <c r="C28" t="s">
        <v>232</v>
      </c>
      <c r="D28" t="s">
        <v>102</v>
      </c>
      <c r="E28" t="s">
        <v>114</v>
      </c>
      <c r="F28" t="s">
        <v>142</v>
      </c>
      <c r="G28" t="s">
        <v>7</v>
      </c>
      <c r="H28" t="s">
        <v>104</v>
      </c>
      <c r="I28" t="s">
        <v>233</v>
      </c>
      <c r="J28" t="s">
        <v>233</v>
      </c>
      <c r="K28" t="s">
        <v>234</v>
      </c>
      <c r="L28" t="s">
        <v>108</v>
      </c>
      <c r="O28">
        <v>3</v>
      </c>
      <c r="P28">
        <v>152170</v>
      </c>
      <c r="Q28">
        <v>1.9714792666097099E-5</v>
      </c>
      <c r="R28">
        <v>0</v>
      </c>
      <c r="S28">
        <v>0</v>
      </c>
      <c r="T28">
        <v>0</v>
      </c>
      <c r="U28">
        <v>2092</v>
      </c>
      <c r="V28">
        <v>0</v>
      </c>
      <c r="W28">
        <v>0</v>
      </c>
      <c r="X28">
        <v>0</v>
      </c>
      <c r="Y28">
        <v>15282</v>
      </c>
      <c r="Z28">
        <v>0</v>
      </c>
      <c r="AA28">
        <v>0</v>
      </c>
      <c r="AB28">
        <v>0</v>
      </c>
      <c r="AC28">
        <v>10632</v>
      </c>
      <c r="AD28">
        <v>0</v>
      </c>
      <c r="AE28">
        <v>0</v>
      </c>
      <c r="AF28">
        <v>0</v>
      </c>
      <c r="AG28">
        <v>912</v>
      </c>
      <c r="AH28">
        <v>0</v>
      </c>
      <c r="AI28">
        <v>0</v>
      </c>
      <c r="AJ28">
        <v>0</v>
      </c>
      <c r="AK28">
        <v>5186</v>
      </c>
      <c r="AL28">
        <v>0</v>
      </c>
      <c r="AM28">
        <v>0</v>
      </c>
      <c r="AN28">
        <v>0</v>
      </c>
      <c r="AO28">
        <v>316</v>
      </c>
      <c r="AP28">
        <v>0</v>
      </c>
      <c r="AQ28">
        <v>0</v>
      </c>
      <c r="AR28">
        <v>0</v>
      </c>
      <c r="AS28">
        <v>4826</v>
      </c>
      <c r="AT28">
        <v>0</v>
      </c>
      <c r="AU28">
        <v>0</v>
      </c>
      <c r="AV28">
        <v>0</v>
      </c>
      <c r="AW28">
        <v>3472</v>
      </c>
      <c r="AX28">
        <v>0</v>
      </c>
      <c r="AY28">
        <v>0</v>
      </c>
      <c r="AZ28">
        <v>3</v>
      </c>
      <c r="BA28">
        <v>41436</v>
      </c>
      <c r="BB28">
        <v>0</v>
      </c>
      <c r="BC28">
        <v>0</v>
      </c>
      <c r="BD28">
        <v>0</v>
      </c>
      <c r="BE28">
        <v>68016</v>
      </c>
      <c r="BF28">
        <v>0</v>
      </c>
      <c r="BG28">
        <v>0</v>
      </c>
    </row>
    <row r="29" spans="1:59" x14ac:dyDescent="0.2">
      <c r="A29">
        <v>2</v>
      </c>
      <c r="B29">
        <v>113062202</v>
      </c>
      <c r="C29" t="s">
        <v>235</v>
      </c>
      <c r="D29" t="s">
        <v>102</v>
      </c>
      <c r="E29" t="s">
        <v>114</v>
      </c>
      <c r="F29" t="s">
        <v>142</v>
      </c>
      <c r="G29" t="s">
        <v>7</v>
      </c>
      <c r="H29" t="s">
        <v>104</v>
      </c>
      <c r="I29" t="s">
        <v>236</v>
      </c>
      <c r="J29" t="s">
        <v>236</v>
      </c>
      <c r="K29" t="s">
        <v>237</v>
      </c>
      <c r="L29" t="s">
        <v>108</v>
      </c>
      <c r="O29">
        <v>1</v>
      </c>
      <c r="P29">
        <v>152150</v>
      </c>
      <c r="Q29">
        <v>6.5724613867893497E-6</v>
      </c>
      <c r="R29">
        <v>0</v>
      </c>
      <c r="S29">
        <v>0</v>
      </c>
      <c r="T29">
        <v>0</v>
      </c>
      <c r="U29">
        <v>2090</v>
      </c>
      <c r="V29">
        <v>0</v>
      </c>
      <c r="W29">
        <v>0</v>
      </c>
      <c r="X29">
        <v>0</v>
      </c>
      <c r="Y29">
        <v>15278</v>
      </c>
      <c r="Z29">
        <v>0</v>
      </c>
      <c r="AA29">
        <v>0</v>
      </c>
      <c r="AB29">
        <v>0</v>
      </c>
      <c r="AC29">
        <v>10624</v>
      </c>
      <c r="AD29">
        <v>0</v>
      </c>
      <c r="AE29">
        <v>0</v>
      </c>
      <c r="AF29">
        <v>0</v>
      </c>
      <c r="AG29">
        <v>912</v>
      </c>
      <c r="AH29">
        <v>0</v>
      </c>
      <c r="AI29">
        <v>0</v>
      </c>
      <c r="AJ29">
        <v>1</v>
      </c>
      <c r="AK29">
        <v>5180</v>
      </c>
      <c r="AL29">
        <v>0</v>
      </c>
      <c r="AM29">
        <v>0</v>
      </c>
      <c r="AN29">
        <v>0</v>
      </c>
      <c r="AO29">
        <v>316</v>
      </c>
      <c r="AP29">
        <v>0</v>
      </c>
      <c r="AQ29">
        <v>0</v>
      </c>
      <c r="AR29">
        <v>0</v>
      </c>
      <c r="AS29">
        <v>4836</v>
      </c>
      <c r="AT29">
        <v>0</v>
      </c>
      <c r="AU29">
        <v>0</v>
      </c>
      <c r="AV29">
        <v>0</v>
      </c>
      <c r="AW29">
        <v>3470</v>
      </c>
      <c r="AX29">
        <v>0</v>
      </c>
      <c r="AY29">
        <v>0</v>
      </c>
      <c r="AZ29">
        <v>0</v>
      </c>
      <c r="BA29">
        <v>41436</v>
      </c>
      <c r="BB29">
        <v>0</v>
      </c>
      <c r="BC29">
        <v>0</v>
      </c>
      <c r="BD29">
        <v>0</v>
      </c>
      <c r="BE29">
        <v>68008</v>
      </c>
      <c r="BF29">
        <v>0</v>
      </c>
      <c r="BG29">
        <v>0</v>
      </c>
    </row>
    <row r="30" spans="1:59" x14ac:dyDescent="0.2">
      <c r="A30">
        <v>2</v>
      </c>
      <c r="B30">
        <v>113062206</v>
      </c>
      <c r="D30" t="s">
        <v>102</v>
      </c>
      <c r="E30" t="s">
        <v>110</v>
      </c>
      <c r="F30" t="s">
        <v>142</v>
      </c>
      <c r="G30" t="s">
        <v>7</v>
      </c>
      <c r="H30" t="s">
        <v>104</v>
      </c>
      <c r="I30" t="s">
        <v>449</v>
      </c>
      <c r="J30" t="s">
        <v>449</v>
      </c>
      <c r="K30" t="s">
        <v>450</v>
      </c>
      <c r="L30" t="s">
        <v>108</v>
      </c>
      <c r="O30">
        <v>1</v>
      </c>
      <c r="P30">
        <v>152160</v>
      </c>
      <c r="Q30">
        <v>6.5720294426919003E-6</v>
      </c>
      <c r="R30">
        <v>0</v>
      </c>
      <c r="S30">
        <v>0</v>
      </c>
      <c r="T30">
        <v>0</v>
      </c>
      <c r="U30">
        <v>2090</v>
      </c>
      <c r="V30">
        <v>0</v>
      </c>
      <c r="W30">
        <v>0</v>
      </c>
      <c r="X30">
        <v>0</v>
      </c>
      <c r="Y30">
        <v>15282</v>
      </c>
      <c r="Z30">
        <v>0</v>
      </c>
      <c r="AA30">
        <v>0</v>
      </c>
      <c r="AB30">
        <v>0</v>
      </c>
      <c r="AC30">
        <v>10618</v>
      </c>
      <c r="AD30">
        <v>0</v>
      </c>
      <c r="AE30">
        <v>0</v>
      </c>
      <c r="AF30">
        <v>0</v>
      </c>
      <c r="AG30">
        <v>912</v>
      </c>
      <c r="AH30">
        <v>0</v>
      </c>
      <c r="AI30">
        <v>0</v>
      </c>
      <c r="AJ30">
        <v>0</v>
      </c>
      <c r="AK30">
        <v>5188</v>
      </c>
      <c r="AL30">
        <v>0</v>
      </c>
      <c r="AM30">
        <v>0</v>
      </c>
      <c r="AN30">
        <v>0</v>
      </c>
      <c r="AO30">
        <v>316</v>
      </c>
      <c r="AP30">
        <v>0</v>
      </c>
      <c r="AQ30">
        <v>0</v>
      </c>
      <c r="AR30">
        <v>1</v>
      </c>
      <c r="AS30">
        <v>4834</v>
      </c>
      <c r="AT30">
        <v>0</v>
      </c>
      <c r="AU30">
        <v>0</v>
      </c>
      <c r="AV30">
        <v>0</v>
      </c>
      <c r="AW30">
        <v>3468</v>
      </c>
      <c r="AX30">
        <v>0</v>
      </c>
      <c r="AY30">
        <v>0</v>
      </c>
      <c r="AZ30">
        <v>0</v>
      </c>
      <c r="BA30">
        <v>41436</v>
      </c>
      <c r="BB30">
        <v>0</v>
      </c>
      <c r="BC30">
        <v>0</v>
      </c>
      <c r="BD30">
        <v>0</v>
      </c>
      <c r="BE30">
        <v>68016</v>
      </c>
      <c r="BF30">
        <v>0</v>
      </c>
      <c r="BG30">
        <v>0</v>
      </c>
    </row>
    <row r="31" spans="1:59" x14ac:dyDescent="0.2">
      <c r="A31">
        <v>2</v>
      </c>
      <c r="B31">
        <v>113062208</v>
      </c>
      <c r="C31" t="s">
        <v>238</v>
      </c>
      <c r="D31" t="s">
        <v>102</v>
      </c>
      <c r="E31" t="s">
        <v>101</v>
      </c>
      <c r="F31" t="s">
        <v>142</v>
      </c>
      <c r="G31" t="s">
        <v>7</v>
      </c>
      <c r="H31" t="s">
        <v>104</v>
      </c>
      <c r="I31" t="s">
        <v>239</v>
      </c>
      <c r="J31" t="s">
        <v>239</v>
      </c>
      <c r="K31" t="s">
        <v>240</v>
      </c>
      <c r="L31" t="s">
        <v>108</v>
      </c>
      <c r="M31" t="s">
        <v>181</v>
      </c>
      <c r="O31">
        <v>1</v>
      </c>
      <c r="P31">
        <v>152142</v>
      </c>
      <c r="Q31">
        <v>6.5728069829501297E-6</v>
      </c>
      <c r="R31">
        <v>0</v>
      </c>
      <c r="S31">
        <v>0</v>
      </c>
      <c r="T31">
        <v>0</v>
      </c>
      <c r="U31">
        <v>2088</v>
      </c>
      <c r="V31">
        <v>0</v>
      </c>
      <c r="W31">
        <v>0</v>
      </c>
      <c r="X31">
        <v>1</v>
      </c>
      <c r="Y31">
        <v>15282</v>
      </c>
      <c r="Z31">
        <v>0</v>
      </c>
      <c r="AA31">
        <v>0</v>
      </c>
      <c r="AB31">
        <v>0</v>
      </c>
      <c r="AC31">
        <v>10626</v>
      </c>
      <c r="AD31">
        <v>0</v>
      </c>
      <c r="AE31">
        <v>0</v>
      </c>
      <c r="AF31">
        <v>0</v>
      </c>
      <c r="AG31">
        <v>912</v>
      </c>
      <c r="AH31">
        <v>0</v>
      </c>
      <c r="AI31">
        <v>0</v>
      </c>
      <c r="AJ31">
        <v>0</v>
      </c>
      <c r="AK31">
        <v>5186</v>
      </c>
      <c r="AL31">
        <v>0</v>
      </c>
      <c r="AM31">
        <v>0</v>
      </c>
      <c r="AN31">
        <v>0</v>
      </c>
      <c r="AO31">
        <v>316</v>
      </c>
      <c r="AP31">
        <v>0</v>
      </c>
      <c r="AQ31">
        <v>0</v>
      </c>
      <c r="AR31">
        <v>0</v>
      </c>
      <c r="AS31">
        <v>4826</v>
      </c>
      <c r="AT31">
        <v>0</v>
      </c>
      <c r="AU31">
        <v>0</v>
      </c>
      <c r="AV31">
        <v>0</v>
      </c>
      <c r="AW31">
        <v>3468</v>
      </c>
      <c r="AX31">
        <v>0</v>
      </c>
      <c r="AY31">
        <v>0</v>
      </c>
      <c r="AZ31">
        <v>0</v>
      </c>
      <c r="BA31">
        <v>41430</v>
      </c>
      <c r="BB31">
        <v>0</v>
      </c>
      <c r="BC31">
        <v>0</v>
      </c>
      <c r="BD31">
        <v>0</v>
      </c>
      <c r="BE31">
        <v>68008</v>
      </c>
      <c r="BF31">
        <v>0</v>
      </c>
      <c r="BG31">
        <v>0</v>
      </c>
    </row>
    <row r="32" spans="1:59" x14ac:dyDescent="0.2">
      <c r="A32">
        <v>2</v>
      </c>
      <c r="B32">
        <v>113062219</v>
      </c>
      <c r="C32" t="s">
        <v>451</v>
      </c>
      <c r="D32" t="s">
        <v>102</v>
      </c>
      <c r="E32" t="s">
        <v>110</v>
      </c>
      <c r="F32" t="s">
        <v>142</v>
      </c>
      <c r="G32" t="s">
        <v>7</v>
      </c>
      <c r="H32" t="s">
        <v>104</v>
      </c>
      <c r="I32" t="s">
        <v>452</v>
      </c>
      <c r="J32" t="s">
        <v>452</v>
      </c>
      <c r="K32" t="s">
        <v>453</v>
      </c>
      <c r="L32" t="s">
        <v>108</v>
      </c>
      <c r="O32">
        <v>1</v>
      </c>
      <c r="P32">
        <v>152174</v>
      </c>
      <c r="Q32">
        <v>6.5714248163286697E-6</v>
      </c>
      <c r="R32">
        <v>0</v>
      </c>
      <c r="S32">
        <v>0</v>
      </c>
      <c r="T32">
        <v>0</v>
      </c>
      <c r="U32">
        <v>2092</v>
      </c>
      <c r="V32">
        <v>0</v>
      </c>
      <c r="W32">
        <v>0</v>
      </c>
      <c r="X32">
        <v>0</v>
      </c>
      <c r="Y32">
        <v>15276</v>
      </c>
      <c r="Z32">
        <v>0</v>
      </c>
      <c r="AA32">
        <v>0</v>
      </c>
      <c r="AB32">
        <v>0</v>
      </c>
      <c r="AC32">
        <v>10626</v>
      </c>
      <c r="AD32">
        <v>0</v>
      </c>
      <c r="AE32">
        <v>0</v>
      </c>
      <c r="AF32">
        <v>0</v>
      </c>
      <c r="AG32">
        <v>908</v>
      </c>
      <c r="AH32">
        <v>0</v>
      </c>
      <c r="AI32">
        <v>0</v>
      </c>
      <c r="AJ32">
        <v>1</v>
      </c>
      <c r="AK32">
        <v>5188</v>
      </c>
      <c r="AL32">
        <v>0</v>
      </c>
      <c r="AM32">
        <v>0</v>
      </c>
      <c r="AN32">
        <v>0</v>
      </c>
      <c r="AO32">
        <v>316</v>
      </c>
      <c r="AP32">
        <v>0</v>
      </c>
      <c r="AQ32">
        <v>0</v>
      </c>
      <c r="AR32">
        <v>0</v>
      </c>
      <c r="AS32">
        <v>4836</v>
      </c>
      <c r="AT32">
        <v>0</v>
      </c>
      <c r="AU32">
        <v>0</v>
      </c>
      <c r="AV32">
        <v>0</v>
      </c>
      <c r="AW32">
        <v>3470</v>
      </c>
      <c r="AX32">
        <v>0</v>
      </c>
      <c r="AY32">
        <v>0</v>
      </c>
      <c r="AZ32">
        <v>0</v>
      </c>
      <c r="BA32">
        <v>41446</v>
      </c>
      <c r="BB32">
        <v>0</v>
      </c>
      <c r="BC32">
        <v>0</v>
      </c>
      <c r="BD32">
        <v>0</v>
      </c>
      <c r="BE32">
        <v>68016</v>
      </c>
      <c r="BF32">
        <v>0</v>
      </c>
      <c r="BG32">
        <v>0</v>
      </c>
    </row>
    <row r="33" spans="1:59" x14ac:dyDescent="0.2">
      <c r="A33">
        <v>2</v>
      </c>
      <c r="B33">
        <v>113062235</v>
      </c>
      <c r="C33" t="s">
        <v>247</v>
      </c>
      <c r="D33" t="s">
        <v>110</v>
      </c>
      <c r="E33" t="s">
        <v>101</v>
      </c>
      <c r="F33" t="s">
        <v>142</v>
      </c>
      <c r="G33" t="s">
        <v>7</v>
      </c>
      <c r="H33" t="s">
        <v>104</v>
      </c>
      <c r="I33" t="s">
        <v>248</v>
      </c>
      <c r="J33" t="s">
        <v>248</v>
      </c>
      <c r="K33" t="s">
        <v>249</v>
      </c>
      <c r="L33" t="s">
        <v>108</v>
      </c>
      <c r="M33" t="s">
        <v>225</v>
      </c>
      <c r="O33">
        <v>26</v>
      </c>
      <c r="P33">
        <v>152046</v>
      </c>
      <c r="Q33">
        <v>1.71000881312234E-4</v>
      </c>
      <c r="R33">
        <v>0</v>
      </c>
      <c r="S33">
        <v>0</v>
      </c>
      <c r="T33">
        <v>0</v>
      </c>
      <c r="U33">
        <v>2082</v>
      </c>
      <c r="V33">
        <v>0</v>
      </c>
      <c r="W33">
        <v>0</v>
      </c>
      <c r="X33">
        <v>0</v>
      </c>
      <c r="Y33">
        <v>15262</v>
      </c>
      <c r="Z33">
        <v>0</v>
      </c>
      <c r="AA33">
        <v>0</v>
      </c>
      <c r="AB33">
        <v>0</v>
      </c>
      <c r="AC33">
        <v>10616</v>
      </c>
      <c r="AD33">
        <v>0</v>
      </c>
      <c r="AE33">
        <v>0</v>
      </c>
      <c r="AF33">
        <v>0</v>
      </c>
      <c r="AG33">
        <v>912</v>
      </c>
      <c r="AH33">
        <v>0</v>
      </c>
      <c r="AI33">
        <v>0</v>
      </c>
      <c r="AJ33">
        <v>5</v>
      </c>
      <c r="AK33">
        <v>5186</v>
      </c>
      <c r="AL33">
        <v>0</v>
      </c>
      <c r="AM33">
        <v>0</v>
      </c>
      <c r="AN33">
        <v>0</v>
      </c>
      <c r="AO33">
        <v>316</v>
      </c>
      <c r="AP33">
        <v>0</v>
      </c>
      <c r="AQ33">
        <v>0</v>
      </c>
      <c r="AR33">
        <v>4</v>
      </c>
      <c r="AS33">
        <v>4812</v>
      </c>
      <c r="AT33">
        <v>0</v>
      </c>
      <c r="AU33">
        <v>0</v>
      </c>
      <c r="AV33">
        <v>0</v>
      </c>
      <c r="AW33">
        <v>3472</v>
      </c>
      <c r="AX33">
        <v>0</v>
      </c>
      <c r="AY33">
        <v>0</v>
      </c>
      <c r="AZ33">
        <v>0</v>
      </c>
      <c r="BA33">
        <v>41406</v>
      </c>
      <c r="BB33">
        <v>0</v>
      </c>
      <c r="BC33">
        <v>0</v>
      </c>
      <c r="BD33">
        <v>17</v>
      </c>
      <c r="BE33">
        <v>67982</v>
      </c>
      <c r="BF33">
        <v>0</v>
      </c>
      <c r="BG33">
        <v>0</v>
      </c>
    </row>
    <row r="34" spans="1:59" x14ac:dyDescent="0.2">
      <c r="A34">
        <v>2</v>
      </c>
      <c r="B34">
        <v>113062237</v>
      </c>
      <c r="C34" t="s">
        <v>250</v>
      </c>
      <c r="D34" t="s">
        <v>114</v>
      </c>
      <c r="E34" t="s">
        <v>102</v>
      </c>
      <c r="F34" t="s">
        <v>142</v>
      </c>
      <c r="G34" t="s">
        <v>7</v>
      </c>
      <c r="H34" t="s">
        <v>104</v>
      </c>
      <c r="I34" t="s">
        <v>251</v>
      </c>
      <c r="J34" t="s">
        <v>251</v>
      </c>
      <c r="K34" t="s">
        <v>252</v>
      </c>
      <c r="L34" t="s">
        <v>108</v>
      </c>
      <c r="O34">
        <v>2</v>
      </c>
      <c r="P34">
        <v>151824</v>
      </c>
      <c r="Q34">
        <v>1.31731478554115E-5</v>
      </c>
      <c r="R34">
        <v>0</v>
      </c>
      <c r="S34">
        <v>0</v>
      </c>
      <c r="T34">
        <v>0</v>
      </c>
      <c r="U34">
        <v>2090</v>
      </c>
      <c r="V34">
        <v>0</v>
      </c>
      <c r="W34">
        <v>0</v>
      </c>
      <c r="X34">
        <v>0</v>
      </c>
      <c r="Y34">
        <v>15242</v>
      </c>
      <c r="Z34">
        <v>0</v>
      </c>
      <c r="AA34">
        <v>0</v>
      </c>
      <c r="AB34">
        <v>0</v>
      </c>
      <c r="AC34">
        <v>10590</v>
      </c>
      <c r="AD34">
        <v>0</v>
      </c>
      <c r="AE34">
        <v>0</v>
      </c>
      <c r="AF34">
        <v>0</v>
      </c>
      <c r="AG34">
        <v>912</v>
      </c>
      <c r="AH34">
        <v>0</v>
      </c>
      <c r="AI34">
        <v>0</v>
      </c>
      <c r="AJ34">
        <v>0</v>
      </c>
      <c r="AK34">
        <v>5172</v>
      </c>
      <c r="AL34">
        <v>0</v>
      </c>
      <c r="AM34">
        <v>0</v>
      </c>
      <c r="AN34">
        <v>0</v>
      </c>
      <c r="AO34">
        <v>316</v>
      </c>
      <c r="AP34">
        <v>0</v>
      </c>
      <c r="AQ34">
        <v>0</v>
      </c>
      <c r="AR34">
        <v>0</v>
      </c>
      <c r="AS34">
        <v>4790</v>
      </c>
      <c r="AT34">
        <v>0</v>
      </c>
      <c r="AU34">
        <v>0</v>
      </c>
      <c r="AV34">
        <v>0</v>
      </c>
      <c r="AW34">
        <v>3466</v>
      </c>
      <c r="AX34">
        <v>0</v>
      </c>
      <c r="AY34">
        <v>0</v>
      </c>
      <c r="AZ34">
        <v>2</v>
      </c>
      <c r="BA34">
        <v>41318</v>
      </c>
      <c r="BB34">
        <v>0</v>
      </c>
      <c r="BC34">
        <v>0</v>
      </c>
      <c r="BD34">
        <v>0</v>
      </c>
      <c r="BE34">
        <v>67928</v>
      </c>
      <c r="BF34">
        <v>0</v>
      </c>
      <c r="BG34">
        <v>0</v>
      </c>
    </row>
    <row r="35" spans="1:59" x14ac:dyDescent="0.2">
      <c r="A35">
        <v>2</v>
      </c>
      <c r="B35">
        <v>113062238</v>
      </c>
      <c r="D35" t="s">
        <v>110</v>
      </c>
      <c r="E35" t="s">
        <v>101</v>
      </c>
      <c r="F35" t="s">
        <v>142</v>
      </c>
      <c r="G35" t="s">
        <v>7</v>
      </c>
      <c r="H35" t="s">
        <v>104</v>
      </c>
      <c r="I35" t="s">
        <v>256</v>
      </c>
      <c r="J35" t="s">
        <v>256</v>
      </c>
      <c r="K35" t="s">
        <v>257</v>
      </c>
      <c r="L35" t="s">
        <v>108</v>
      </c>
      <c r="M35" t="s">
        <v>181</v>
      </c>
      <c r="O35">
        <v>10</v>
      </c>
      <c r="P35">
        <v>152108</v>
      </c>
      <c r="Q35">
        <v>6.5742761721934397E-5</v>
      </c>
      <c r="R35">
        <v>0</v>
      </c>
      <c r="S35">
        <v>0</v>
      </c>
      <c r="T35">
        <v>1</v>
      </c>
      <c r="U35">
        <v>2086</v>
      </c>
      <c r="V35">
        <v>0</v>
      </c>
      <c r="W35">
        <v>0</v>
      </c>
      <c r="X35">
        <v>0</v>
      </c>
      <c r="Y35">
        <v>15278</v>
      </c>
      <c r="Z35">
        <v>0</v>
      </c>
      <c r="AA35">
        <v>0</v>
      </c>
      <c r="AB35">
        <v>1</v>
      </c>
      <c r="AC35">
        <v>10624</v>
      </c>
      <c r="AD35">
        <v>0</v>
      </c>
      <c r="AE35">
        <v>0</v>
      </c>
      <c r="AF35">
        <v>0</v>
      </c>
      <c r="AG35">
        <v>912</v>
      </c>
      <c r="AH35">
        <v>0</v>
      </c>
      <c r="AI35">
        <v>0</v>
      </c>
      <c r="AJ35">
        <v>0</v>
      </c>
      <c r="AK35">
        <v>5182</v>
      </c>
      <c r="AL35">
        <v>0</v>
      </c>
      <c r="AM35">
        <v>0</v>
      </c>
      <c r="AN35">
        <v>0</v>
      </c>
      <c r="AO35">
        <v>316</v>
      </c>
      <c r="AP35">
        <v>0</v>
      </c>
      <c r="AQ35">
        <v>0</v>
      </c>
      <c r="AR35">
        <v>0</v>
      </c>
      <c r="AS35">
        <v>4826</v>
      </c>
      <c r="AT35">
        <v>0</v>
      </c>
      <c r="AU35">
        <v>0</v>
      </c>
      <c r="AV35">
        <v>0</v>
      </c>
      <c r="AW35">
        <v>3470</v>
      </c>
      <c r="AX35">
        <v>0</v>
      </c>
      <c r="AY35">
        <v>0</v>
      </c>
      <c r="AZ35">
        <v>0</v>
      </c>
      <c r="BA35">
        <v>41422</v>
      </c>
      <c r="BB35">
        <v>0</v>
      </c>
      <c r="BC35">
        <v>0</v>
      </c>
      <c r="BD35">
        <v>8</v>
      </c>
      <c r="BE35">
        <v>67992</v>
      </c>
      <c r="BF35">
        <v>0</v>
      </c>
      <c r="BG35">
        <v>0</v>
      </c>
    </row>
    <row r="36" spans="1:59" x14ac:dyDescent="0.2">
      <c r="A36">
        <v>2</v>
      </c>
      <c r="B36">
        <v>113062453</v>
      </c>
      <c r="C36" t="s">
        <v>260</v>
      </c>
      <c r="D36" t="s">
        <v>110</v>
      </c>
      <c r="E36" t="s">
        <v>114</v>
      </c>
      <c r="F36" t="s">
        <v>142</v>
      </c>
      <c r="G36" t="s">
        <v>7</v>
      </c>
      <c r="H36" t="s">
        <v>104</v>
      </c>
      <c r="I36" t="s">
        <v>261</v>
      </c>
      <c r="J36" t="s">
        <v>261</v>
      </c>
      <c r="K36" t="s">
        <v>262</v>
      </c>
      <c r="L36" t="s">
        <v>108</v>
      </c>
      <c r="O36">
        <v>3</v>
      </c>
      <c r="P36">
        <v>152114</v>
      </c>
      <c r="Q36">
        <v>1.9722050567337601E-5</v>
      </c>
      <c r="R36">
        <v>0</v>
      </c>
      <c r="S36">
        <v>0</v>
      </c>
      <c r="T36">
        <v>0</v>
      </c>
      <c r="U36">
        <v>2092</v>
      </c>
      <c r="V36">
        <v>0</v>
      </c>
      <c r="W36">
        <v>0</v>
      </c>
      <c r="X36">
        <v>1</v>
      </c>
      <c r="Y36">
        <v>15282</v>
      </c>
      <c r="Z36">
        <v>0</v>
      </c>
      <c r="AA36">
        <v>0</v>
      </c>
      <c r="AB36">
        <v>0</v>
      </c>
      <c r="AC36">
        <v>10624</v>
      </c>
      <c r="AD36">
        <v>0</v>
      </c>
      <c r="AE36">
        <v>0</v>
      </c>
      <c r="AF36">
        <v>0</v>
      </c>
      <c r="AG36">
        <v>912</v>
      </c>
      <c r="AH36">
        <v>0</v>
      </c>
      <c r="AI36">
        <v>0</v>
      </c>
      <c r="AJ36">
        <v>0</v>
      </c>
      <c r="AK36">
        <v>5186</v>
      </c>
      <c r="AL36">
        <v>0</v>
      </c>
      <c r="AM36">
        <v>0</v>
      </c>
      <c r="AN36">
        <v>0</v>
      </c>
      <c r="AO36">
        <v>316</v>
      </c>
      <c r="AP36">
        <v>0</v>
      </c>
      <c r="AQ36">
        <v>0</v>
      </c>
      <c r="AR36">
        <v>0</v>
      </c>
      <c r="AS36">
        <v>4828</v>
      </c>
      <c r="AT36">
        <v>0</v>
      </c>
      <c r="AU36">
        <v>0</v>
      </c>
      <c r="AV36">
        <v>0</v>
      </c>
      <c r="AW36">
        <v>3468</v>
      </c>
      <c r="AX36">
        <v>0</v>
      </c>
      <c r="AY36">
        <v>0</v>
      </c>
      <c r="AZ36">
        <v>2</v>
      </c>
      <c r="BA36">
        <v>41414</v>
      </c>
      <c r="BB36">
        <v>0</v>
      </c>
      <c r="BC36">
        <v>0</v>
      </c>
      <c r="BD36">
        <v>0</v>
      </c>
      <c r="BE36">
        <v>67992</v>
      </c>
      <c r="BF36">
        <v>0</v>
      </c>
      <c r="BG36">
        <v>0</v>
      </c>
    </row>
    <row r="37" spans="1:59" x14ac:dyDescent="0.2">
      <c r="A37">
        <v>2</v>
      </c>
      <c r="B37">
        <v>113062454</v>
      </c>
      <c r="C37" t="s">
        <v>263</v>
      </c>
      <c r="D37" t="s">
        <v>110</v>
      </c>
      <c r="E37" t="s">
        <v>101</v>
      </c>
      <c r="F37" t="s">
        <v>142</v>
      </c>
      <c r="G37" t="s">
        <v>7</v>
      </c>
      <c r="H37" t="s">
        <v>104</v>
      </c>
      <c r="I37" t="s">
        <v>264</v>
      </c>
      <c r="J37" t="s">
        <v>264</v>
      </c>
      <c r="K37" t="s">
        <v>265</v>
      </c>
      <c r="L37" t="s">
        <v>108</v>
      </c>
      <c r="M37" t="s">
        <v>266</v>
      </c>
      <c r="O37">
        <v>31</v>
      </c>
      <c r="P37">
        <v>152138</v>
      </c>
      <c r="Q37">
        <v>2.0376237363446299E-4</v>
      </c>
      <c r="R37">
        <v>0</v>
      </c>
      <c r="S37">
        <v>0</v>
      </c>
      <c r="T37">
        <v>0</v>
      </c>
      <c r="U37">
        <v>2094</v>
      </c>
      <c r="V37">
        <v>0</v>
      </c>
      <c r="W37">
        <v>0</v>
      </c>
      <c r="X37">
        <v>0</v>
      </c>
      <c r="Y37">
        <v>15280</v>
      </c>
      <c r="Z37">
        <v>0</v>
      </c>
      <c r="AA37">
        <v>0</v>
      </c>
      <c r="AB37">
        <v>0</v>
      </c>
      <c r="AC37">
        <v>10622</v>
      </c>
      <c r="AD37">
        <v>0</v>
      </c>
      <c r="AE37">
        <v>0</v>
      </c>
      <c r="AF37">
        <v>0</v>
      </c>
      <c r="AG37">
        <v>912</v>
      </c>
      <c r="AH37">
        <v>0</v>
      </c>
      <c r="AI37">
        <v>0</v>
      </c>
      <c r="AJ37">
        <v>30</v>
      </c>
      <c r="AK37">
        <v>5182</v>
      </c>
      <c r="AL37">
        <v>0</v>
      </c>
      <c r="AM37">
        <v>0</v>
      </c>
      <c r="AN37">
        <v>0</v>
      </c>
      <c r="AO37">
        <v>316</v>
      </c>
      <c r="AP37">
        <v>0</v>
      </c>
      <c r="AQ37">
        <v>0</v>
      </c>
      <c r="AR37">
        <v>1</v>
      </c>
      <c r="AS37">
        <v>4826</v>
      </c>
      <c r="AT37">
        <v>0</v>
      </c>
      <c r="AU37">
        <v>0</v>
      </c>
      <c r="AV37">
        <v>0</v>
      </c>
      <c r="AW37">
        <v>3472</v>
      </c>
      <c r="AX37">
        <v>0</v>
      </c>
      <c r="AY37">
        <v>0</v>
      </c>
      <c r="AZ37">
        <v>0</v>
      </c>
      <c r="BA37">
        <v>41418</v>
      </c>
      <c r="BB37">
        <v>0</v>
      </c>
      <c r="BC37">
        <v>0</v>
      </c>
      <c r="BD37">
        <v>0</v>
      </c>
      <c r="BE37">
        <v>68016</v>
      </c>
      <c r="BF37">
        <v>0</v>
      </c>
      <c r="BG37">
        <v>0</v>
      </c>
    </row>
    <row r="38" spans="1:59" x14ac:dyDescent="0.2">
      <c r="A38">
        <v>2</v>
      </c>
      <c r="B38">
        <v>113062457</v>
      </c>
      <c r="C38" t="s">
        <v>267</v>
      </c>
      <c r="D38" t="s">
        <v>101</v>
      </c>
      <c r="E38" t="s">
        <v>114</v>
      </c>
      <c r="F38" t="s">
        <v>142</v>
      </c>
      <c r="G38" t="s">
        <v>7</v>
      </c>
      <c r="H38" t="s">
        <v>104</v>
      </c>
      <c r="I38" t="s">
        <v>268</v>
      </c>
      <c r="J38" t="s">
        <v>268</v>
      </c>
      <c r="K38" t="s">
        <v>269</v>
      </c>
      <c r="L38" t="s">
        <v>108</v>
      </c>
      <c r="M38" t="s">
        <v>181</v>
      </c>
      <c r="O38">
        <v>3</v>
      </c>
      <c r="P38">
        <v>152080</v>
      </c>
      <c r="Q38">
        <v>1.9726459758022002E-5</v>
      </c>
      <c r="R38">
        <v>0</v>
      </c>
      <c r="S38">
        <v>0</v>
      </c>
      <c r="T38">
        <v>0</v>
      </c>
      <c r="U38">
        <v>2088</v>
      </c>
      <c r="V38">
        <v>0</v>
      </c>
      <c r="W38">
        <v>0</v>
      </c>
      <c r="X38">
        <v>2</v>
      </c>
      <c r="Y38">
        <v>15282</v>
      </c>
      <c r="Z38">
        <v>0</v>
      </c>
      <c r="AA38">
        <v>0</v>
      </c>
      <c r="AB38">
        <v>0</v>
      </c>
      <c r="AC38">
        <v>10620</v>
      </c>
      <c r="AD38">
        <v>0</v>
      </c>
      <c r="AE38">
        <v>0</v>
      </c>
      <c r="AF38">
        <v>0</v>
      </c>
      <c r="AG38">
        <v>912</v>
      </c>
      <c r="AH38">
        <v>0</v>
      </c>
      <c r="AI38">
        <v>0</v>
      </c>
      <c r="AJ38">
        <v>0</v>
      </c>
      <c r="AK38">
        <v>5178</v>
      </c>
      <c r="AL38">
        <v>0</v>
      </c>
      <c r="AM38">
        <v>0</v>
      </c>
      <c r="AN38">
        <v>0</v>
      </c>
      <c r="AO38">
        <v>316</v>
      </c>
      <c r="AP38">
        <v>0</v>
      </c>
      <c r="AQ38">
        <v>0</v>
      </c>
      <c r="AR38">
        <v>0</v>
      </c>
      <c r="AS38">
        <v>4824</v>
      </c>
      <c r="AT38">
        <v>0</v>
      </c>
      <c r="AU38">
        <v>0</v>
      </c>
      <c r="AV38">
        <v>0</v>
      </c>
      <c r="AW38">
        <v>3472</v>
      </c>
      <c r="AX38">
        <v>0</v>
      </c>
      <c r="AY38">
        <v>0</v>
      </c>
      <c r="AZ38">
        <v>0</v>
      </c>
      <c r="BA38">
        <v>41406</v>
      </c>
      <c r="BB38">
        <v>0</v>
      </c>
      <c r="BC38">
        <v>0</v>
      </c>
      <c r="BD38">
        <v>1</v>
      </c>
      <c r="BE38">
        <v>67982</v>
      </c>
      <c r="BF38">
        <v>0</v>
      </c>
      <c r="BG38">
        <v>0</v>
      </c>
    </row>
    <row r="39" spans="1:59" x14ac:dyDescent="0.2">
      <c r="A39">
        <v>2</v>
      </c>
      <c r="B39">
        <v>113062465</v>
      </c>
      <c r="C39" t="s">
        <v>273</v>
      </c>
      <c r="D39" t="s">
        <v>114</v>
      </c>
      <c r="E39" t="s">
        <v>101</v>
      </c>
      <c r="F39" t="s">
        <v>142</v>
      </c>
      <c r="G39" t="s">
        <v>7</v>
      </c>
      <c r="H39" t="s">
        <v>104</v>
      </c>
      <c r="I39" t="s">
        <v>274</v>
      </c>
      <c r="J39" t="s">
        <v>274</v>
      </c>
      <c r="K39" t="s">
        <v>275</v>
      </c>
      <c r="L39" t="s">
        <v>108</v>
      </c>
      <c r="O39">
        <v>3</v>
      </c>
      <c r="P39">
        <v>151944</v>
      </c>
      <c r="Q39">
        <v>1.9744116253356499E-5</v>
      </c>
      <c r="R39">
        <v>0</v>
      </c>
      <c r="S39">
        <v>0</v>
      </c>
      <c r="T39">
        <v>0</v>
      </c>
      <c r="U39">
        <v>2090</v>
      </c>
      <c r="V39">
        <v>0</v>
      </c>
      <c r="W39">
        <v>0</v>
      </c>
      <c r="X39">
        <v>0</v>
      </c>
      <c r="Y39">
        <v>15280</v>
      </c>
      <c r="Z39">
        <v>0</v>
      </c>
      <c r="AA39">
        <v>0</v>
      </c>
      <c r="AB39">
        <v>0</v>
      </c>
      <c r="AC39">
        <v>10574</v>
      </c>
      <c r="AD39">
        <v>0</v>
      </c>
      <c r="AE39">
        <v>0</v>
      </c>
      <c r="AF39">
        <v>0</v>
      </c>
      <c r="AG39">
        <v>910</v>
      </c>
      <c r="AH39">
        <v>0</v>
      </c>
      <c r="AI39">
        <v>0</v>
      </c>
      <c r="AJ39">
        <v>0</v>
      </c>
      <c r="AK39">
        <v>5166</v>
      </c>
      <c r="AL39">
        <v>0</v>
      </c>
      <c r="AM39">
        <v>0</v>
      </c>
      <c r="AN39">
        <v>0</v>
      </c>
      <c r="AO39">
        <v>316</v>
      </c>
      <c r="AP39">
        <v>0</v>
      </c>
      <c r="AQ39">
        <v>0</v>
      </c>
      <c r="AR39">
        <v>0</v>
      </c>
      <c r="AS39">
        <v>4818</v>
      </c>
      <c r="AT39">
        <v>0</v>
      </c>
      <c r="AU39">
        <v>0</v>
      </c>
      <c r="AV39">
        <v>0</v>
      </c>
      <c r="AW39">
        <v>3470</v>
      </c>
      <c r="AX39">
        <v>0</v>
      </c>
      <c r="AY39">
        <v>0</v>
      </c>
      <c r="AZ39">
        <v>0</v>
      </c>
      <c r="BA39">
        <v>41370</v>
      </c>
      <c r="BB39">
        <v>0</v>
      </c>
      <c r="BC39">
        <v>0</v>
      </c>
      <c r="BD39">
        <v>3</v>
      </c>
      <c r="BE39">
        <v>67950</v>
      </c>
      <c r="BF39">
        <v>0</v>
      </c>
      <c r="BG39">
        <v>0</v>
      </c>
    </row>
    <row r="40" spans="1:59" x14ac:dyDescent="0.2">
      <c r="A40">
        <v>2</v>
      </c>
      <c r="B40">
        <v>113062467</v>
      </c>
      <c r="C40" t="s">
        <v>276</v>
      </c>
      <c r="D40" t="s">
        <v>102</v>
      </c>
      <c r="E40" t="s">
        <v>114</v>
      </c>
      <c r="F40" t="s">
        <v>142</v>
      </c>
      <c r="G40" t="s">
        <v>7</v>
      </c>
      <c r="H40" t="s">
        <v>104</v>
      </c>
      <c r="I40" t="s">
        <v>277</v>
      </c>
      <c r="J40" t="s">
        <v>277</v>
      </c>
      <c r="K40" t="s">
        <v>278</v>
      </c>
      <c r="L40" t="s">
        <v>108</v>
      </c>
      <c r="O40">
        <v>2</v>
      </c>
      <c r="P40">
        <v>152118</v>
      </c>
      <c r="Q40">
        <v>1.3147687979068799E-5</v>
      </c>
      <c r="R40">
        <v>0</v>
      </c>
      <c r="S40">
        <v>0</v>
      </c>
      <c r="T40">
        <v>0</v>
      </c>
      <c r="U40">
        <v>2090</v>
      </c>
      <c r="V40">
        <v>0</v>
      </c>
      <c r="W40">
        <v>0</v>
      </c>
      <c r="X40">
        <v>0</v>
      </c>
      <c r="Y40">
        <v>15276</v>
      </c>
      <c r="Z40">
        <v>0</v>
      </c>
      <c r="AA40">
        <v>0</v>
      </c>
      <c r="AB40">
        <v>0</v>
      </c>
      <c r="AC40">
        <v>10622</v>
      </c>
      <c r="AD40">
        <v>0</v>
      </c>
      <c r="AE40">
        <v>0</v>
      </c>
      <c r="AF40">
        <v>0</v>
      </c>
      <c r="AG40">
        <v>912</v>
      </c>
      <c r="AH40">
        <v>0</v>
      </c>
      <c r="AI40">
        <v>0</v>
      </c>
      <c r="AJ40">
        <v>2</v>
      </c>
      <c r="AK40">
        <v>5170</v>
      </c>
      <c r="AL40">
        <v>0</v>
      </c>
      <c r="AM40">
        <v>0</v>
      </c>
      <c r="AN40">
        <v>0</v>
      </c>
      <c r="AO40">
        <v>316</v>
      </c>
      <c r="AP40">
        <v>0</v>
      </c>
      <c r="AQ40">
        <v>0</v>
      </c>
      <c r="AR40">
        <v>0</v>
      </c>
      <c r="AS40">
        <v>4822</v>
      </c>
      <c r="AT40">
        <v>0</v>
      </c>
      <c r="AU40">
        <v>0</v>
      </c>
      <c r="AV40">
        <v>0</v>
      </c>
      <c r="AW40">
        <v>3472</v>
      </c>
      <c r="AX40">
        <v>0</v>
      </c>
      <c r="AY40">
        <v>0</v>
      </c>
      <c r="AZ40">
        <v>0</v>
      </c>
      <c r="BA40">
        <v>41416</v>
      </c>
      <c r="BB40">
        <v>0</v>
      </c>
      <c r="BC40">
        <v>0</v>
      </c>
      <c r="BD40">
        <v>0</v>
      </c>
      <c r="BE40">
        <v>68022</v>
      </c>
      <c r="BF40">
        <v>0</v>
      </c>
      <c r="BG40">
        <v>0</v>
      </c>
    </row>
    <row r="41" spans="1:59" x14ac:dyDescent="0.2">
      <c r="A41">
        <v>2</v>
      </c>
      <c r="B41">
        <v>113062471</v>
      </c>
      <c r="D41" t="s">
        <v>110</v>
      </c>
      <c r="E41" t="s">
        <v>101</v>
      </c>
      <c r="F41" t="s">
        <v>142</v>
      </c>
      <c r="G41" t="s">
        <v>7</v>
      </c>
      <c r="H41" t="s">
        <v>104</v>
      </c>
      <c r="I41" t="s">
        <v>283</v>
      </c>
      <c r="J41" t="s">
        <v>283</v>
      </c>
      <c r="K41" t="s">
        <v>284</v>
      </c>
      <c r="L41" t="s">
        <v>108</v>
      </c>
      <c r="O41">
        <v>3</v>
      </c>
      <c r="P41">
        <v>152146</v>
      </c>
      <c r="Q41">
        <v>1.9717902540980301E-5</v>
      </c>
      <c r="R41">
        <v>0</v>
      </c>
      <c r="S41">
        <v>0</v>
      </c>
      <c r="T41">
        <v>0</v>
      </c>
      <c r="U41">
        <v>2094</v>
      </c>
      <c r="V41">
        <v>0</v>
      </c>
      <c r="W41">
        <v>0</v>
      </c>
      <c r="X41">
        <v>0</v>
      </c>
      <c r="Y41">
        <v>15282</v>
      </c>
      <c r="Z41">
        <v>0</v>
      </c>
      <c r="AA41">
        <v>0</v>
      </c>
      <c r="AB41">
        <v>0</v>
      </c>
      <c r="AC41">
        <v>10624</v>
      </c>
      <c r="AD41">
        <v>0</v>
      </c>
      <c r="AE41">
        <v>0</v>
      </c>
      <c r="AF41">
        <v>0</v>
      </c>
      <c r="AG41">
        <v>912</v>
      </c>
      <c r="AH41">
        <v>0</v>
      </c>
      <c r="AI41">
        <v>0</v>
      </c>
      <c r="AJ41">
        <v>0</v>
      </c>
      <c r="AK41">
        <v>5186</v>
      </c>
      <c r="AL41">
        <v>0</v>
      </c>
      <c r="AM41">
        <v>0</v>
      </c>
      <c r="AN41">
        <v>0</v>
      </c>
      <c r="AO41">
        <v>316</v>
      </c>
      <c r="AP41">
        <v>0</v>
      </c>
      <c r="AQ41">
        <v>0</v>
      </c>
      <c r="AR41">
        <v>0</v>
      </c>
      <c r="AS41">
        <v>4828</v>
      </c>
      <c r="AT41">
        <v>0</v>
      </c>
      <c r="AU41">
        <v>0</v>
      </c>
      <c r="AV41">
        <v>0</v>
      </c>
      <c r="AW41">
        <v>3472</v>
      </c>
      <c r="AX41">
        <v>0</v>
      </c>
      <c r="AY41">
        <v>0</v>
      </c>
      <c r="AZ41">
        <v>3</v>
      </c>
      <c r="BA41">
        <v>41412</v>
      </c>
      <c r="BB41">
        <v>0</v>
      </c>
      <c r="BC41">
        <v>0</v>
      </c>
      <c r="BD41">
        <v>0</v>
      </c>
      <c r="BE41">
        <v>68020</v>
      </c>
      <c r="BF41">
        <v>0</v>
      </c>
      <c r="BG41">
        <v>0</v>
      </c>
    </row>
    <row r="42" spans="1:59" x14ac:dyDescent="0.2">
      <c r="A42">
        <v>2</v>
      </c>
      <c r="B42">
        <v>113062486</v>
      </c>
      <c r="C42" t="s">
        <v>296</v>
      </c>
      <c r="D42" t="s">
        <v>114</v>
      </c>
      <c r="E42" t="s">
        <v>102</v>
      </c>
      <c r="F42" t="s">
        <v>142</v>
      </c>
      <c r="G42" t="s">
        <v>7</v>
      </c>
      <c r="H42" t="s">
        <v>104</v>
      </c>
      <c r="I42" t="s">
        <v>297</v>
      </c>
      <c r="J42" t="s">
        <v>297</v>
      </c>
      <c r="K42" t="s">
        <v>298</v>
      </c>
      <c r="L42" t="s">
        <v>108</v>
      </c>
      <c r="O42">
        <v>1</v>
      </c>
      <c r="P42">
        <v>152102</v>
      </c>
      <c r="Q42">
        <v>6.5745355090662798E-6</v>
      </c>
      <c r="R42">
        <v>0</v>
      </c>
      <c r="S42">
        <v>0</v>
      </c>
      <c r="T42">
        <v>0</v>
      </c>
      <c r="U42">
        <v>2092</v>
      </c>
      <c r="V42">
        <v>0</v>
      </c>
      <c r="W42">
        <v>0</v>
      </c>
      <c r="X42">
        <v>0</v>
      </c>
      <c r="Y42">
        <v>15282</v>
      </c>
      <c r="Z42">
        <v>0</v>
      </c>
      <c r="AA42">
        <v>0</v>
      </c>
      <c r="AB42">
        <v>0</v>
      </c>
      <c r="AC42">
        <v>10614</v>
      </c>
      <c r="AD42">
        <v>0</v>
      </c>
      <c r="AE42">
        <v>0</v>
      </c>
      <c r="AF42">
        <v>0</v>
      </c>
      <c r="AG42">
        <v>912</v>
      </c>
      <c r="AH42">
        <v>0</v>
      </c>
      <c r="AI42">
        <v>0</v>
      </c>
      <c r="AJ42">
        <v>1</v>
      </c>
      <c r="AK42">
        <v>5176</v>
      </c>
      <c r="AL42">
        <v>0</v>
      </c>
      <c r="AM42">
        <v>0</v>
      </c>
      <c r="AN42">
        <v>0</v>
      </c>
      <c r="AO42">
        <v>316</v>
      </c>
      <c r="AP42">
        <v>0</v>
      </c>
      <c r="AQ42">
        <v>0</v>
      </c>
      <c r="AR42">
        <v>0</v>
      </c>
      <c r="AS42">
        <v>4828</v>
      </c>
      <c r="AT42">
        <v>0</v>
      </c>
      <c r="AU42">
        <v>0</v>
      </c>
      <c r="AV42">
        <v>0</v>
      </c>
      <c r="AW42">
        <v>3472</v>
      </c>
      <c r="AX42">
        <v>0</v>
      </c>
      <c r="AY42">
        <v>0</v>
      </c>
      <c r="AZ42">
        <v>0</v>
      </c>
      <c r="BA42">
        <v>41416</v>
      </c>
      <c r="BB42">
        <v>0</v>
      </c>
      <c r="BC42">
        <v>0</v>
      </c>
      <c r="BD42">
        <v>0</v>
      </c>
      <c r="BE42">
        <v>67994</v>
      </c>
      <c r="BF42">
        <v>0</v>
      </c>
      <c r="BG42">
        <v>0</v>
      </c>
    </row>
    <row r="43" spans="1:59" x14ac:dyDescent="0.2">
      <c r="A43">
        <v>2</v>
      </c>
      <c r="B43">
        <v>113062511</v>
      </c>
      <c r="C43" t="s">
        <v>308</v>
      </c>
      <c r="D43" t="s">
        <v>114</v>
      </c>
      <c r="E43" t="s">
        <v>101</v>
      </c>
      <c r="F43" t="s">
        <v>142</v>
      </c>
      <c r="G43" t="s">
        <v>7</v>
      </c>
      <c r="H43" t="s">
        <v>104</v>
      </c>
      <c r="I43" t="s">
        <v>309</v>
      </c>
      <c r="J43" t="s">
        <v>309</v>
      </c>
      <c r="K43" t="s">
        <v>310</v>
      </c>
      <c r="L43" t="s">
        <v>108</v>
      </c>
      <c r="O43">
        <v>5</v>
      </c>
      <c r="P43">
        <v>151808</v>
      </c>
      <c r="Q43">
        <v>3.2936340640809401E-5</v>
      </c>
      <c r="R43">
        <v>0</v>
      </c>
      <c r="S43">
        <v>0</v>
      </c>
      <c r="T43">
        <v>0</v>
      </c>
      <c r="U43">
        <v>2080</v>
      </c>
      <c r="V43">
        <v>0</v>
      </c>
      <c r="W43">
        <v>0</v>
      </c>
      <c r="X43">
        <v>0</v>
      </c>
      <c r="Y43">
        <v>15250</v>
      </c>
      <c r="Z43">
        <v>0</v>
      </c>
      <c r="AA43">
        <v>0</v>
      </c>
      <c r="AB43">
        <v>0</v>
      </c>
      <c r="AC43">
        <v>10576</v>
      </c>
      <c r="AD43">
        <v>0</v>
      </c>
      <c r="AE43">
        <v>0</v>
      </c>
      <c r="AF43">
        <v>0</v>
      </c>
      <c r="AG43">
        <v>908</v>
      </c>
      <c r="AH43">
        <v>0</v>
      </c>
      <c r="AI43">
        <v>0</v>
      </c>
      <c r="AJ43">
        <v>0</v>
      </c>
      <c r="AK43">
        <v>5166</v>
      </c>
      <c r="AL43">
        <v>0</v>
      </c>
      <c r="AM43">
        <v>0</v>
      </c>
      <c r="AN43">
        <v>0</v>
      </c>
      <c r="AO43">
        <v>316</v>
      </c>
      <c r="AP43">
        <v>0</v>
      </c>
      <c r="AQ43">
        <v>0</v>
      </c>
      <c r="AR43">
        <v>0</v>
      </c>
      <c r="AS43">
        <v>4810</v>
      </c>
      <c r="AT43">
        <v>0</v>
      </c>
      <c r="AU43">
        <v>0</v>
      </c>
      <c r="AV43">
        <v>0</v>
      </c>
      <c r="AW43">
        <v>3466</v>
      </c>
      <c r="AX43">
        <v>0</v>
      </c>
      <c r="AY43">
        <v>0</v>
      </c>
      <c r="AZ43">
        <v>5</v>
      </c>
      <c r="BA43">
        <v>41284</v>
      </c>
      <c r="BB43">
        <v>0</v>
      </c>
      <c r="BC43">
        <v>0</v>
      </c>
      <c r="BD43">
        <v>0</v>
      </c>
      <c r="BE43">
        <v>67952</v>
      </c>
      <c r="BF43">
        <v>0</v>
      </c>
      <c r="BG43">
        <v>0</v>
      </c>
    </row>
    <row r="44" spans="1:59" x14ac:dyDescent="0.2">
      <c r="A44">
        <v>2</v>
      </c>
      <c r="B44">
        <v>113062513</v>
      </c>
      <c r="C44" t="s">
        <v>311</v>
      </c>
      <c r="D44" t="s">
        <v>110</v>
      </c>
      <c r="E44" t="s">
        <v>101</v>
      </c>
      <c r="F44" t="s">
        <v>142</v>
      </c>
      <c r="G44" t="s">
        <v>7</v>
      </c>
      <c r="H44" t="s">
        <v>104</v>
      </c>
      <c r="I44" t="s">
        <v>312</v>
      </c>
      <c r="J44" t="s">
        <v>312</v>
      </c>
      <c r="K44" t="s">
        <v>313</v>
      </c>
      <c r="L44" t="s">
        <v>108</v>
      </c>
      <c r="M44" t="s">
        <v>181</v>
      </c>
      <c r="O44">
        <v>3</v>
      </c>
      <c r="P44">
        <v>152154</v>
      </c>
      <c r="Q44">
        <v>1.97168658070113E-5</v>
      </c>
      <c r="R44">
        <v>0</v>
      </c>
      <c r="S44">
        <v>0</v>
      </c>
      <c r="T44">
        <v>0</v>
      </c>
      <c r="U44">
        <v>2090</v>
      </c>
      <c r="V44">
        <v>0</v>
      </c>
      <c r="W44">
        <v>0</v>
      </c>
      <c r="X44">
        <v>1</v>
      </c>
      <c r="Y44">
        <v>15270</v>
      </c>
      <c r="Z44">
        <v>0</v>
      </c>
      <c r="AA44">
        <v>0</v>
      </c>
      <c r="AB44">
        <v>0</v>
      </c>
      <c r="AC44">
        <v>10618</v>
      </c>
      <c r="AD44">
        <v>0</v>
      </c>
      <c r="AE44">
        <v>0</v>
      </c>
      <c r="AF44">
        <v>0</v>
      </c>
      <c r="AG44">
        <v>910</v>
      </c>
      <c r="AH44">
        <v>0</v>
      </c>
      <c r="AI44">
        <v>0</v>
      </c>
      <c r="AJ44">
        <v>1</v>
      </c>
      <c r="AK44">
        <v>5188</v>
      </c>
      <c r="AL44">
        <v>0</v>
      </c>
      <c r="AM44">
        <v>0</v>
      </c>
      <c r="AN44">
        <v>0</v>
      </c>
      <c r="AO44">
        <v>316</v>
      </c>
      <c r="AP44">
        <v>0</v>
      </c>
      <c r="AQ44">
        <v>0</v>
      </c>
      <c r="AR44">
        <v>0</v>
      </c>
      <c r="AS44">
        <v>4834</v>
      </c>
      <c r="AT44">
        <v>0</v>
      </c>
      <c r="AU44">
        <v>0</v>
      </c>
      <c r="AV44">
        <v>0</v>
      </c>
      <c r="AW44">
        <v>3472</v>
      </c>
      <c r="AX44">
        <v>0</v>
      </c>
      <c r="AY44">
        <v>0</v>
      </c>
      <c r="AZ44">
        <v>0</v>
      </c>
      <c r="BA44">
        <v>41434</v>
      </c>
      <c r="BB44">
        <v>0</v>
      </c>
      <c r="BC44">
        <v>0</v>
      </c>
      <c r="BD44">
        <v>1</v>
      </c>
      <c r="BE44">
        <v>68022</v>
      </c>
      <c r="BF44">
        <v>0</v>
      </c>
      <c r="BG44">
        <v>0</v>
      </c>
    </row>
    <row r="45" spans="1:59" x14ac:dyDescent="0.2">
      <c r="A45">
        <v>2</v>
      </c>
      <c r="B45">
        <v>113062514</v>
      </c>
      <c r="C45" t="s">
        <v>314</v>
      </c>
      <c r="D45" t="s">
        <v>102</v>
      </c>
      <c r="E45" t="s">
        <v>114</v>
      </c>
      <c r="F45" t="s">
        <v>142</v>
      </c>
      <c r="G45" t="s">
        <v>7</v>
      </c>
      <c r="H45" t="s">
        <v>104</v>
      </c>
      <c r="I45" t="s">
        <v>315</v>
      </c>
      <c r="J45" t="s">
        <v>315</v>
      </c>
      <c r="K45" t="s">
        <v>316</v>
      </c>
      <c r="L45" t="s">
        <v>108</v>
      </c>
      <c r="O45">
        <v>2</v>
      </c>
      <c r="P45">
        <v>152122</v>
      </c>
      <c r="Q45">
        <v>1.31473422647611E-5</v>
      </c>
      <c r="R45">
        <v>0</v>
      </c>
      <c r="S45">
        <v>0</v>
      </c>
      <c r="T45">
        <v>0</v>
      </c>
      <c r="U45">
        <v>2088</v>
      </c>
      <c r="V45">
        <v>0</v>
      </c>
      <c r="W45">
        <v>0</v>
      </c>
      <c r="X45">
        <v>1</v>
      </c>
      <c r="Y45">
        <v>15286</v>
      </c>
      <c r="Z45">
        <v>0</v>
      </c>
      <c r="AA45">
        <v>0</v>
      </c>
      <c r="AB45">
        <v>0</v>
      </c>
      <c r="AC45">
        <v>10614</v>
      </c>
      <c r="AD45">
        <v>0</v>
      </c>
      <c r="AE45">
        <v>0</v>
      </c>
      <c r="AF45">
        <v>0</v>
      </c>
      <c r="AG45">
        <v>912</v>
      </c>
      <c r="AH45">
        <v>0</v>
      </c>
      <c r="AI45">
        <v>0</v>
      </c>
      <c r="AJ45">
        <v>0</v>
      </c>
      <c r="AK45">
        <v>5188</v>
      </c>
      <c r="AL45">
        <v>0</v>
      </c>
      <c r="AM45">
        <v>0</v>
      </c>
      <c r="AN45">
        <v>0</v>
      </c>
      <c r="AO45">
        <v>316</v>
      </c>
      <c r="AP45">
        <v>0</v>
      </c>
      <c r="AQ45">
        <v>0</v>
      </c>
      <c r="AR45">
        <v>0</v>
      </c>
      <c r="AS45">
        <v>4826</v>
      </c>
      <c r="AT45">
        <v>0</v>
      </c>
      <c r="AU45">
        <v>0</v>
      </c>
      <c r="AV45">
        <v>0</v>
      </c>
      <c r="AW45">
        <v>3472</v>
      </c>
      <c r="AX45">
        <v>0</v>
      </c>
      <c r="AY45">
        <v>0</v>
      </c>
      <c r="AZ45">
        <v>0</v>
      </c>
      <c r="BA45">
        <v>41404</v>
      </c>
      <c r="BB45">
        <v>0</v>
      </c>
      <c r="BC45">
        <v>0</v>
      </c>
      <c r="BD45">
        <v>1</v>
      </c>
      <c r="BE45">
        <v>68016</v>
      </c>
      <c r="BF45">
        <v>0</v>
      </c>
      <c r="BG45">
        <v>0</v>
      </c>
    </row>
    <row r="46" spans="1:59" x14ac:dyDescent="0.2">
      <c r="A46">
        <v>2</v>
      </c>
      <c r="B46">
        <v>113062516</v>
      </c>
      <c r="D46" t="s">
        <v>110</v>
      </c>
      <c r="E46" t="s">
        <v>101</v>
      </c>
      <c r="F46" t="s">
        <v>142</v>
      </c>
      <c r="G46" t="s">
        <v>7</v>
      </c>
      <c r="H46" t="s">
        <v>104</v>
      </c>
      <c r="I46" t="s">
        <v>318</v>
      </c>
      <c r="J46" t="s">
        <v>318</v>
      </c>
      <c r="K46" t="s">
        <v>319</v>
      </c>
      <c r="L46" t="s">
        <v>108</v>
      </c>
      <c r="M46" t="s">
        <v>181</v>
      </c>
      <c r="O46">
        <v>10</v>
      </c>
      <c r="P46">
        <v>152164</v>
      </c>
      <c r="Q46">
        <v>6.5718566809495007E-5</v>
      </c>
      <c r="R46">
        <v>0</v>
      </c>
      <c r="S46">
        <v>0</v>
      </c>
      <c r="T46">
        <v>0</v>
      </c>
      <c r="U46">
        <v>2090</v>
      </c>
      <c r="V46">
        <v>0</v>
      </c>
      <c r="W46">
        <v>0</v>
      </c>
      <c r="X46">
        <v>1</v>
      </c>
      <c r="Y46">
        <v>15278</v>
      </c>
      <c r="Z46">
        <v>0</v>
      </c>
      <c r="AA46">
        <v>0</v>
      </c>
      <c r="AB46">
        <v>0</v>
      </c>
      <c r="AC46">
        <v>10624</v>
      </c>
      <c r="AD46">
        <v>0</v>
      </c>
      <c r="AE46">
        <v>0</v>
      </c>
      <c r="AF46">
        <v>0</v>
      </c>
      <c r="AG46">
        <v>912</v>
      </c>
      <c r="AH46">
        <v>0</v>
      </c>
      <c r="AI46">
        <v>0</v>
      </c>
      <c r="AJ46">
        <v>0</v>
      </c>
      <c r="AK46">
        <v>5192</v>
      </c>
      <c r="AL46">
        <v>0</v>
      </c>
      <c r="AM46">
        <v>0</v>
      </c>
      <c r="AN46">
        <v>0</v>
      </c>
      <c r="AO46">
        <v>316</v>
      </c>
      <c r="AP46">
        <v>0</v>
      </c>
      <c r="AQ46">
        <v>0</v>
      </c>
      <c r="AR46">
        <v>0</v>
      </c>
      <c r="AS46">
        <v>4836</v>
      </c>
      <c r="AT46">
        <v>0</v>
      </c>
      <c r="AU46">
        <v>0</v>
      </c>
      <c r="AV46">
        <v>0</v>
      </c>
      <c r="AW46">
        <v>3472</v>
      </c>
      <c r="AX46">
        <v>0</v>
      </c>
      <c r="AY46">
        <v>0</v>
      </c>
      <c r="AZ46">
        <v>6</v>
      </c>
      <c r="BA46">
        <v>41420</v>
      </c>
      <c r="BB46">
        <v>0</v>
      </c>
      <c r="BC46">
        <v>0</v>
      </c>
      <c r="BD46">
        <v>3</v>
      </c>
      <c r="BE46">
        <v>68024</v>
      </c>
      <c r="BF46">
        <v>0</v>
      </c>
      <c r="BG46">
        <v>0</v>
      </c>
    </row>
    <row r="47" spans="1:59" x14ac:dyDescent="0.2">
      <c r="A47">
        <v>2</v>
      </c>
      <c r="B47">
        <v>113062517</v>
      </c>
      <c r="C47" t="s">
        <v>320</v>
      </c>
      <c r="D47" t="s">
        <v>102</v>
      </c>
      <c r="E47" t="s">
        <v>114</v>
      </c>
      <c r="F47" t="s">
        <v>142</v>
      </c>
      <c r="G47" t="s">
        <v>7</v>
      </c>
      <c r="H47" t="s">
        <v>104</v>
      </c>
      <c r="I47" t="s">
        <v>321</v>
      </c>
      <c r="J47" t="s">
        <v>321</v>
      </c>
      <c r="K47" t="s">
        <v>322</v>
      </c>
      <c r="L47" t="s">
        <v>108</v>
      </c>
      <c r="O47">
        <v>12</v>
      </c>
      <c r="P47">
        <v>152144</v>
      </c>
      <c r="Q47">
        <v>7.8872646966032098E-5</v>
      </c>
      <c r="R47">
        <v>0</v>
      </c>
      <c r="S47">
        <v>0</v>
      </c>
      <c r="T47">
        <v>1</v>
      </c>
      <c r="U47">
        <v>2088</v>
      </c>
      <c r="V47">
        <v>0</v>
      </c>
      <c r="W47">
        <v>0</v>
      </c>
      <c r="X47">
        <v>0</v>
      </c>
      <c r="Y47">
        <v>15272</v>
      </c>
      <c r="Z47">
        <v>0</v>
      </c>
      <c r="AA47">
        <v>0</v>
      </c>
      <c r="AB47">
        <v>2</v>
      </c>
      <c r="AC47">
        <v>10616</v>
      </c>
      <c r="AD47">
        <v>0</v>
      </c>
      <c r="AE47">
        <v>0</v>
      </c>
      <c r="AF47">
        <v>0</v>
      </c>
      <c r="AG47">
        <v>910</v>
      </c>
      <c r="AH47">
        <v>0</v>
      </c>
      <c r="AI47">
        <v>0</v>
      </c>
      <c r="AJ47">
        <v>0</v>
      </c>
      <c r="AK47">
        <v>5194</v>
      </c>
      <c r="AL47">
        <v>0</v>
      </c>
      <c r="AM47">
        <v>0</v>
      </c>
      <c r="AN47">
        <v>0</v>
      </c>
      <c r="AO47">
        <v>316</v>
      </c>
      <c r="AP47">
        <v>0</v>
      </c>
      <c r="AQ47">
        <v>0</v>
      </c>
      <c r="AR47">
        <v>0</v>
      </c>
      <c r="AS47">
        <v>4830</v>
      </c>
      <c r="AT47">
        <v>0</v>
      </c>
      <c r="AU47">
        <v>0</v>
      </c>
      <c r="AV47">
        <v>0</v>
      </c>
      <c r="AW47">
        <v>3472</v>
      </c>
      <c r="AX47">
        <v>0</v>
      </c>
      <c r="AY47">
        <v>0</v>
      </c>
      <c r="AZ47">
        <v>1</v>
      </c>
      <c r="BA47">
        <v>41418</v>
      </c>
      <c r="BB47">
        <v>0</v>
      </c>
      <c r="BC47">
        <v>0</v>
      </c>
      <c r="BD47">
        <v>8</v>
      </c>
      <c r="BE47">
        <v>68028</v>
      </c>
      <c r="BF47">
        <v>0</v>
      </c>
      <c r="BG47">
        <v>0</v>
      </c>
    </row>
    <row r="48" spans="1:59" x14ac:dyDescent="0.2">
      <c r="A48">
        <v>2</v>
      </c>
      <c r="B48">
        <v>113062519</v>
      </c>
      <c r="C48" t="s">
        <v>323</v>
      </c>
      <c r="D48" t="s">
        <v>102</v>
      </c>
      <c r="E48" t="s">
        <v>114</v>
      </c>
      <c r="F48" t="s">
        <v>142</v>
      </c>
      <c r="G48" t="s">
        <v>7</v>
      </c>
      <c r="H48" t="s">
        <v>104</v>
      </c>
      <c r="I48" t="s">
        <v>324</v>
      </c>
      <c r="J48" t="s">
        <v>324</v>
      </c>
      <c r="K48" t="s">
        <v>325</v>
      </c>
      <c r="L48" t="s">
        <v>108</v>
      </c>
      <c r="O48">
        <v>1</v>
      </c>
      <c r="P48">
        <v>152140</v>
      </c>
      <c r="Q48">
        <v>6.5728933876692501E-6</v>
      </c>
      <c r="R48">
        <v>0</v>
      </c>
      <c r="S48">
        <v>0</v>
      </c>
      <c r="T48">
        <v>0</v>
      </c>
      <c r="U48">
        <v>2090</v>
      </c>
      <c r="V48">
        <v>0</v>
      </c>
      <c r="W48">
        <v>0</v>
      </c>
      <c r="X48">
        <v>0</v>
      </c>
      <c r="Y48">
        <v>15290</v>
      </c>
      <c r="Z48">
        <v>0</v>
      </c>
      <c r="AA48">
        <v>0</v>
      </c>
      <c r="AB48">
        <v>0</v>
      </c>
      <c r="AC48">
        <v>10612</v>
      </c>
      <c r="AD48">
        <v>0</v>
      </c>
      <c r="AE48">
        <v>0</v>
      </c>
      <c r="AF48">
        <v>0</v>
      </c>
      <c r="AG48">
        <v>912</v>
      </c>
      <c r="AH48">
        <v>0</v>
      </c>
      <c r="AI48">
        <v>0</v>
      </c>
      <c r="AJ48">
        <v>0</v>
      </c>
      <c r="AK48">
        <v>5184</v>
      </c>
      <c r="AL48">
        <v>0</v>
      </c>
      <c r="AM48">
        <v>0</v>
      </c>
      <c r="AN48">
        <v>0</v>
      </c>
      <c r="AO48">
        <v>316</v>
      </c>
      <c r="AP48">
        <v>0</v>
      </c>
      <c r="AQ48">
        <v>0</v>
      </c>
      <c r="AR48">
        <v>0</v>
      </c>
      <c r="AS48">
        <v>4820</v>
      </c>
      <c r="AT48">
        <v>0</v>
      </c>
      <c r="AU48">
        <v>0</v>
      </c>
      <c r="AV48">
        <v>0</v>
      </c>
      <c r="AW48">
        <v>3472</v>
      </c>
      <c r="AX48">
        <v>0</v>
      </c>
      <c r="AY48">
        <v>0</v>
      </c>
      <c r="AZ48">
        <v>1</v>
      </c>
      <c r="BA48">
        <v>41436</v>
      </c>
      <c r="BB48">
        <v>0</v>
      </c>
      <c r="BC48">
        <v>0</v>
      </c>
      <c r="BD48">
        <v>0</v>
      </c>
      <c r="BE48">
        <v>68008</v>
      </c>
      <c r="BF48">
        <v>0</v>
      </c>
      <c r="BG48">
        <v>0</v>
      </c>
    </row>
    <row r="49" spans="1:59" x14ac:dyDescent="0.2">
      <c r="A49">
        <v>2</v>
      </c>
      <c r="B49">
        <v>113062522</v>
      </c>
      <c r="C49" t="s">
        <v>326</v>
      </c>
      <c r="D49" t="s">
        <v>114</v>
      </c>
      <c r="E49" t="s">
        <v>102</v>
      </c>
      <c r="F49" t="s">
        <v>142</v>
      </c>
      <c r="G49" t="s">
        <v>7</v>
      </c>
      <c r="H49" t="s">
        <v>104</v>
      </c>
      <c r="I49" t="s">
        <v>327</v>
      </c>
      <c r="J49" t="s">
        <v>327</v>
      </c>
      <c r="K49" t="s">
        <v>328</v>
      </c>
      <c r="L49" t="s">
        <v>108</v>
      </c>
      <c r="O49">
        <v>6</v>
      </c>
      <c r="P49">
        <v>152058</v>
      </c>
      <c r="Q49">
        <v>3.9458627628930999E-5</v>
      </c>
      <c r="R49">
        <v>0</v>
      </c>
      <c r="S49">
        <v>0</v>
      </c>
      <c r="T49">
        <v>0</v>
      </c>
      <c r="U49">
        <v>2092</v>
      </c>
      <c r="V49">
        <v>0</v>
      </c>
      <c r="W49">
        <v>0</v>
      </c>
      <c r="X49">
        <v>6</v>
      </c>
      <c r="Y49">
        <v>15272</v>
      </c>
      <c r="Z49">
        <v>0</v>
      </c>
      <c r="AA49">
        <v>0</v>
      </c>
      <c r="AB49">
        <v>0</v>
      </c>
      <c r="AC49">
        <v>10610</v>
      </c>
      <c r="AD49">
        <v>0</v>
      </c>
      <c r="AE49">
        <v>0</v>
      </c>
      <c r="AF49">
        <v>0</v>
      </c>
      <c r="AG49">
        <v>912</v>
      </c>
      <c r="AH49">
        <v>0</v>
      </c>
      <c r="AI49">
        <v>0</v>
      </c>
      <c r="AJ49">
        <v>0</v>
      </c>
      <c r="AK49">
        <v>5184</v>
      </c>
      <c r="AL49">
        <v>0</v>
      </c>
      <c r="AM49">
        <v>0</v>
      </c>
      <c r="AN49">
        <v>0</v>
      </c>
      <c r="AO49">
        <v>316</v>
      </c>
      <c r="AP49">
        <v>0</v>
      </c>
      <c r="AQ49">
        <v>0</v>
      </c>
      <c r="AR49">
        <v>0</v>
      </c>
      <c r="AS49">
        <v>4820</v>
      </c>
      <c r="AT49">
        <v>0</v>
      </c>
      <c r="AU49">
        <v>0</v>
      </c>
      <c r="AV49">
        <v>0</v>
      </c>
      <c r="AW49">
        <v>3472</v>
      </c>
      <c r="AX49">
        <v>0</v>
      </c>
      <c r="AY49">
        <v>0</v>
      </c>
      <c r="AZ49">
        <v>0</v>
      </c>
      <c r="BA49">
        <v>41376</v>
      </c>
      <c r="BB49">
        <v>0</v>
      </c>
      <c r="BC49">
        <v>0</v>
      </c>
      <c r="BD49">
        <v>0</v>
      </c>
      <c r="BE49">
        <v>68004</v>
      </c>
      <c r="BF49">
        <v>0</v>
      </c>
      <c r="BG49">
        <v>0</v>
      </c>
    </row>
    <row r="50" spans="1:59" x14ac:dyDescent="0.2">
      <c r="A50">
        <v>2</v>
      </c>
      <c r="B50">
        <v>113062526</v>
      </c>
      <c r="C50" t="s">
        <v>329</v>
      </c>
      <c r="D50" t="s">
        <v>102</v>
      </c>
      <c r="E50" t="s">
        <v>110</v>
      </c>
      <c r="F50" t="s">
        <v>142</v>
      </c>
      <c r="G50" t="s">
        <v>7</v>
      </c>
      <c r="H50" t="s">
        <v>104</v>
      </c>
      <c r="I50" t="s">
        <v>330</v>
      </c>
      <c r="J50" t="s">
        <v>330</v>
      </c>
      <c r="K50" t="s">
        <v>331</v>
      </c>
      <c r="L50" t="s">
        <v>108</v>
      </c>
      <c r="O50">
        <v>1</v>
      </c>
      <c r="P50">
        <v>152132</v>
      </c>
      <c r="Q50">
        <v>6.57323902926406E-6</v>
      </c>
      <c r="R50">
        <v>0</v>
      </c>
      <c r="S50">
        <v>0</v>
      </c>
      <c r="T50">
        <v>0</v>
      </c>
      <c r="U50">
        <v>2090</v>
      </c>
      <c r="V50">
        <v>0</v>
      </c>
      <c r="W50">
        <v>0</v>
      </c>
      <c r="X50">
        <v>0</v>
      </c>
      <c r="Y50">
        <v>15276</v>
      </c>
      <c r="Z50">
        <v>0</v>
      </c>
      <c r="AA50">
        <v>0</v>
      </c>
      <c r="AB50">
        <v>0</v>
      </c>
      <c r="AC50">
        <v>10612</v>
      </c>
      <c r="AD50">
        <v>0</v>
      </c>
      <c r="AE50">
        <v>0</v>
      </c>
      <c r="AF50">
        <v>0</v>
      </c>
      <c r="AG50">
        <v>912</v>
      </c>
      <c r="AH50">
        <v>0</v>
      </c>
      <c r="AI50">
        <v>0</v>
      </c>
      <c r="AJ50">
        <v>0</v>
      </c>
      <c r="AK50">
        <v>5192</v>
      </c>
      <c r="AL50">
        <v>0</v>
      </c>
      <c r="AM50">
        <v>0</v>
      </c>
      <c r="AN50">
        <v>0</v>
      </c>
      <c r="AO50">
        <v>316</v>
      </c>
      <c r="AP50">
        <v>0</v>
      </c>
      <c r="AQ50">
        <v>0</v>
      </c>
      <c r="AR50">
        <v>0</v>
      </c>
      <c r="AS50">
        <v>4828</v>
      </c>
      <c r="AT50">
        <v>0</v>
      </c>
      <c r="AU50">
        <v>0</v>
      </c>
      <c r="AV50">
        <v>0</v>
      </c>
      <c r="AW50">
        <v>3472</v>
      </c>
      <c r="AX50">
        <v>0</v>
      </c>
      <c r="AY50">
        <v>0</v>
      </c>
      <c r="AZ50">
        <v>0</v>
      </c>
      <c r="BA50">
        <v>41422</v>
      </c>
      <c r="BB50">
        <v>0</v>
      </c>
      <c r="BC50">
        <v>0</v>
      </c>
      <c r="BD50">
        <v>1</v>
      </c>
      <c r="BE50">
        <v>68012</v>
      </c>
      <c r="BF50">
        <v>0</v>
      </c>
      <c r="BG50">
        <v>0</v>
      </c>
    </row>
    <row r="51" spans="1:59" x14ac:dyDescent="0.2">
      <c r="A51">
        <v>2</v>
      </c>
      <c r="B51">
        <v>113062535</v>
      </c>
      <c r="D51" t="s">
        <v>110</v>
      </c>
      <c r="E51" t="s">
        <v>102</v>
      </c>
      <c r="F51" t="s">
        <v>142</v>
      </c>
      <c r="G51" t="s">
        <v>7</v>
      </c>
      <c r="H51" t="s">
        <v>104</v>
      </c>
      <c r="I51" t="s">
        <v>454</v>
      </c>
      <c r="J51" t="s">
        <v>454</v>
      </c>
      <c r="K51" t="s">
        <v>455</v>
      </c>
      <c r="L51" t="s">
        <v>108</v>
      </c>
      <c r="O51">
        <v>1</v>
      </c>
      <c r="P51">
        <v>152178</v>
      </c>
      <c r="Q51">
        <v>6.5712520863725303E-6</v>
      </c>
      <c r="R51">
        <v>0</v>
      </c>
      <c r="S51">
        <v>0</v>
      </c>
      <c r="T51">
        <v>0</v>
      </c>
      <c r="U51">
        <v>2092</v>
      </c>
      <c r="V51">
        <v>0</v>
      </c>
      <c r="W51">
        <v>0</v>
      </c>
      <c r="X51">
        <v>0</v>
      </c>
      <c r="Y51">
        <v>15292</v>
      </c>
      <c r="Z51">
        <v>0</v>
      </c>
      <c r="AA51">
        <v>0</v>
      </c>
      <c r="AB51">
        <v>0</v>
      </c>
      <c r="AC51">
        <v>10618</v>
      </c>
      <c r="AD51">
        <v>0</v>
      </c>
      <c r="AE51">
        <v>0</v>
      </c>
      <c r="AF51">
        <v>0</v>
      </c>
      <c r="AG51">
        <v>912</v>
      </c>
      <c r="AH51">
        <v>0</v>
      </c>
      <c r="AI51">
        <v>0</v>
      </c>
      <c r="AJ51">
        <v>0</v>
      </c>
      <c r="AK51">
        <v>5192</v>
      </c>
      <c r="AL51">
        <v>0</v>
      </c>
      <c r="AM51">
        <v>0</v>
      </c>
      <c r="AN51">
        <v>0</v>
      </c>
      <c r="AO51">
        <v>316</v>
      </c>
      <c r="AP51">
        <v>0</v>
      </c>
      <c r="AQ51">
        <v>0</v>
      </c>
      <c r="AR51">
        <v>0</v>
      </c>
      <c r="AS51">
        <v>4822</v>
      </c>
      <c r="AT51">
        <v>0</v>
      </c>
      <c r="AU51">
        <v>0</v>
      </c>
      <c r="AV51">
        <v>0</v>
      </c>
      <c r="AW51">
        <v>3472</v>
      </c>
      <c r="AX51">
        <v>0</v>
      </c>
      <c r="AY51">
        <v>0</v>
      </c>
      <c r="AZ51">
        <v>1</v>
      </c>
      <c r="BA51">
        <v>41440</v>
      </c>
      <c r="BB51">
        <v>0</v>
      </c>
      <c r="BC51">
        <v>0</v>
      </c>
      <c r="BD51">
        <v>0</v>
      </c>
      <c r="BE51">
        <v>68022</v>
      </c>
      <c r="BF51">
        <v>0</v>
      </c>
      <c r="BG51">
        <v>0</v>
      </c>
    </row>
    <row r="52" spans="1:59" x14ac:dyDescent="0.2">
      <c r="A52">
        <v>2</v>
      </c>
      <c r="B52">
        <v>113062538</v>
      </c>
      <c r="C52" t="s">
        <v>338</v>
      </c>
      <c r="D52" t="s">
        <v>102</v>
      </c>
      <c r="E52" t="s">
        <v>114</v>
      </c>
      <c r="F52" t="s">
        <v>142</v>
      </c>
      <c r="G52" t="s">
        <v>7</v>
      </c>
      <c r="H52" t="s">
        <v>104</v>
      </c>
      <c r="I52" t="s">
        <v>339</v>
      </c>
      <c r="J52" t="s">
        <v>339</v>
      </c>
      <c r="K52" t="s">
        <v>340</v>
      </c>
      <c r="L52" t="s">
        <v>108</v>
      </c>
      <c r="O52">
        <v>1</v>
      </c>
      <c r="P52">
        <v>152170</v>
      </c>
      <c r="Q52">
        <v>6.5715975553657001E-6</v>
      </c>
      <c r="R52">
        <v>0</v>
      </c>
      <c r="S52">
        <v>0</v>
      </c>
      <c r="T52">
        <v>0</v>
      </c>
      <c r="U52">
        <v>2092</v>
      </c>
      <c r="V52">
        <v>0</v>
      </c>
      <c r="W52">
        <v>0</v>
      </c>
      <c r="X52">
        <v>0</v>
      </c>
      <c r="Y52">
        <v>15284</v>
      </c>
      <c r="Z52">
        <v>0</v>
      </c>
      <c r="AA52">
        <v>0</v>
      </c>
      <c r="AB52">
        <v>0</v>
      </c>
      <c r="AC52">
        <v>10620</v>
      </c>
      <c r="AD52">
        <v>0</v>
      </c>
      <c r="AE52">
        <v>0</v>
      </c>
      <c r="AF52">
        <v>0</v>
      </c>
      <c r="AG52">
        <v>912</v>
      </c>
      <c r="AH52">
        <v>0</v>
      </c>
      <c r="AI52">
        <v>0</v>
      </c>
      <c r="AJ52">
        <v>0</v>
      </c>
      <c r="AK52">
        <v>5194</v>
      </c>
      <c r="AL52">
        <v>0</v>
      </c>
      <c r="AM52">
        <v>0</v>
      </c>
      <c r="AN52">
        <v>0</v>
      </c>
      <c r="AO52">
        <v>316</v>
      </c>
      <c r="AP52">
        <v>0</v>
      </c>
      <c r="AQ52">
        <v>0</v>
      </c>
      <c r="AR52">
        <v>0</v>
      </c>
      <c r="AS52">
        <v>4830</v>
      </c>
      <c r="AT52">
        <v>0</v>
      </c>
      <c r="AU52">
        <v>0</v>
      </c>
      <c r="AV52">
        <v>0</v>
      </c>
      <c r="AW52">
        <v>3472</v>
      </c>
      <c r="AX52">
        <v>0</v>
      </c>
      <c r="AY52">
        <v>0</v>
      </c>
      <c r="AZ52">
        <v>0</v>
      </c>
      <c r="BA52">
        <v>41428</v>
      </c>
      <c r="BB52">
        <v>0</v>
      </c>
      <c r="BC52">
        <v>0</v>
      </c>
      <c r="BD52">
        <v>1</v>
      </c>
      <c r="BE52">
        <v>68022</v>
      </c>
      <c r="BF52">
        <v>0</v>
      </c>
      <c r="BG52">
        <v>0</v>
      </c>
    </row>
    <row r="53" spans="1:59" x14ac:dyDescent="0.2">
      <c r="A53">
        <v>2</v>
      </c>
      <c r="B53">
        <v>113062541</v>
      </c>
      <c r="D53" t="s">
        <v>101</v>
      </c>
      <c r="E53" t="s">
        <v>110</v>
      </c>
      <c r="F53" t="s">
        <v>142</v>
      </c>
      <c r="G53" t="s">
        <v>7</v>
      </c>
      <c r="H53" t="s">
        <v>104</v>
      </c>
      <c r="I53" t="s">
        <v>456</v>
      </c>
      <c r="J53" t="s">
        <v>456</v>
      </c>
      <c r="K53" t="s">
        <v>457</v>
      </c>
      <c r="L53" t="s">
        <v>108</v>
      </c>
      <c r="O53">
        <v>1</v>
      </c>
      <c r="P53">
        <v>152106</v>
      </c>
      <c r="Q53">
        <v>6.57436261554442E-6</v>
      </c>
      <c r="R53">
        <v>0</v>
      </c>
      <c r="S53">
        <v>0</v>
      </c>
      <c r="T53">
        <v>0</v>
      </c>
      <c r="U53">
        <v>2090</v>
      </c>
      <c r="V53">
        <v>0</v>
      </c>
      <c r="W53">
        <v>0</v>
      </c>
      <c r="X53">
        <v>1</v>
      </c>
      <c r="Y53">
        <v>15276</v>
      </c>
      <c r="Z53">
        <v>0</v>
      </c>
      <c r="AA53">
        <v>0</v>
      </c>
      <c r="AB53">
        <v>0</v>
      </c>
      <c r="AC53">
        <v>10610</v>
      </c>
      <c r="AD53">
        <v>0</v>
      </c>
      <c r="AE53">
        <v>0</v>
      </c>
      <c r="AF53">
        <v>0</v>
      </c>
      <c r="AG53">
        <v>912</v>
      </c>
      <c r="AH53">
        <v>0</v>
      </c>
      <c r="AI53">
        <v>0</v>
      </c>
      <c r="AJ53">
        <v>0</v>
      </c>
      <c r="AK53">
        <v>5196</v>
      </c>
      <c r="AL53">
        <v>0</v>
      </c>
      <c r="AM53">
        <v>0</v>
      </c>
      <c r="AN53">
        <v>0</v>
      </c>
      <c r="AO53">
        <v>316</v>
      </c>
      <c r="AP53">
        <v>0</v>
      </c>
      <c r="AQ53">
        <v>0</v>
      </c>
      <c r="AR53">
        <v>0</v>
      </c>
      <c r="AS53">
        <v>4816</v>
      </c>
      <c r="AT53">
        <v>0</v>
      </c>
      <c r="AU53">
        <v>0</v>
      </c>
      <c r="AV53">
        <v>0</v>
      </c>
      <c r="AW53">
        <v>3470</v>
      </c>
      <c r="AX53">
        <v>0</v>
      </c>
      <c r="AY53">
        <v>0</v>
      </c>
      <c r="AZ53">
        <v>0</v>
      </c>
      <c r="BA53">
        <v>41420</v>
      </c>
      <c r="BB53">
        <v>0</v>
      </c>
      <c r="BC53">
        <v>0</v>
      </c>
      <c r="BD53">
        <v>0</v>
      </c>
      <c r="BE53">
        <v>68000</v>
      </c>
      <c r="BF53">
        <v>0</v>
      </c>
      <c r="BG53">
        <v>0</v>
      </c>
    </row>
    <row r="54" spans="1:59" x14ac:dyDescent="0.2">
      <c r="A54">
        <v>2</v>
      </c>
      <c r="B54">
        <v>113062543</v>
      </c>
      <c r="C54" t="s">
        <v>344</v>
      </c>
      <c r="D54" t="s">
        <v>102</v>
      </c>
      <c r="E54" t="s">
        <v>114</v>
      </c>
      <c r="F54" t="s">
        <v>142</v>
      </c>
      <c r="G54" t="s">
        <v>7</v>
      </c>
      <c r="H54" t="s">
        <v>104</v>
      </c>
      <c r="I54" t="s">
        <v>345</v>
      </c>
      <c r="J54" t="s">
        <v>345</v>
      </c>
      <c r="K54" t="s">
        <v>346</v>
      </c>
      <c r="L54" t="s">
        <v>108</v>
      </c>
      <c r="O54">
        <v>4</v>
      </c>
      <c r="P54">
        <v>152094</v>
      </c>
      <c r="Q54">
        <v>2.6299525293568399E-5</v>
      </c>
      <c r="R54">
        <v>0</v>
      </c>
      <c r="S54">
        <v>0</v>
      </c>
      <c r="T54">
        <v>0</v>
      </c>
      <c r="U54">
        <v>2084</v>
      </c>
      <c r="V54">
        <v>0</v>
      </c>
      <c r="W54">
        <v>0</v>
      </c>
      <c r="X54">
        <v>0</v>
      </c>
      <c r="Y54">
        <v>15276</v>
      </c>
      <c r="Z54">
        <v>0</v>
      </c>
      <c r="AA54">
        <v>0</v>
      </c>
      <c r="AB54">
        <v>0</v>
      </c>
      <c r="AC54">
        <v>10612</v>
      </c>
      <c r="AD54">
        <v>0</v>
      </c>
      <c r="AE54">
        <v>0</v>
      </c>
      <c r="AF54">
        <v>0</v>
      </c>
      <c r="AG54">
        <v>912</v>
      </c>
      <c r="AH54">
        <v>0</v>
      </c>
      <c r="AI54">
        <v>0</v>
      </c>
      <c r="AJ54">
        <v>0</v>
      </c>
      <c r="AK54">
        <v>5186</v>
      </c>
      <c r="AL54">
        <v>0</v>
      </c>
      <c r="AM54">
        <v>0</v>
      </c>
      <c r="AN54">
        <v>0</v>
      </c>
      <c r="AO54">
        <v>316</v>
      </c>
      <c r="AP54">
        <v>0</v>
      </c>
      <c r="AQ54">
        <v>0</v>
      </c>
      <c r="AR54">
        <v>0</v>
      </c>
      <c r="AS54">
        <v>4824</v>
      </c>
      <c r="AT54">
        <v>0</v>
      </c>
      <c r="AU54">
        <v>0</v>
      </c>
      <c r="AV54">
        <v>0</v>
      </c>
      <c r="AW54">
        <v>3472</v>
      </c>
      <c r="AX54">
        <v>0</v>
      </c>
      <c r="AY54">
        <v>0</v>
      </c>
      <c r="AZ54">
        <v>2</v>
      </c>
      <c r="BA54">
        <v>41400</v>
      </c>
      <c r="BB54">
        <v>0</v>
      </c>
      <c r="BC54">
        <v>0</v>
      </c>
      <c r="BD54">
        <v>2</v>
      </c>
      <c r="BE54">
        <v>68012</v>
      </c>
      <c r="BF54">
        <v>0</v>
      </c>
      <c r="BG54">
        <v>0</v>
      </c>
    </row>
    <row r="55" spans="1:59" x14ac:dyDescent="0.2">
      <c r="A55">
        <v>2</v>
      </c>
      <c r="B55">
        <v>113062547</v>
      </c>
      <c r="D55" t="s">
        <v>110</v>
      </c>
      <c r="E55" t="s">
        <v>101</v>
      </c>
      <c r="F55" t="s">
        <v>142</v>
      </c>
      <c r="G55" t="s">
        <v>7</v>
      </c>
      <c r="H55" t="s">
        <v>104</v>
      </c>
      <c r="I55" t="s">
        <v>348</v>
      </c>
      <c r="J55" t="s">
        <v>348</v>
      </c>
      <c r="K55" t="s">
        <v>349</v>
      </c>
      <c r="L55" t="s">
        <v>108</v>
      </c>
      <c r="M55" t="s">
        <v>225</v>
      </c>
      <c r="O55">
        <v>393</v>
      </c>
      <c r="P55">
        <v>152160</v>
      </c>
      <c r="Q55">
        <v>2.5828075709779098E-3</v>
      </c>
      <c r="R55">
        <v>0</v>
      </c>
      <c r="S55">
        <v>0</v>
      </c>
      <c r="T55">
        <v>4</v>
      </c>
      <c r="U55">
        <v>2086</v>
      </c>
      <c r="V55">
        <v>0</v>
      </c>
      <c r="W55">
        <v>0</v>
      </c>
      <c r="X55">
        <v>44</v>
      </c>
      <c r="Y55">
        <v>15284</v>
      </c>
      <c r="Z55">
        <v>0</v>
      </c>
      <c r="AA55">
        <v>0</v>
      </c>
      <c r="AB55">
        <v>66</v>
      </c>
      <c r="AC55">
        <v>10620</v>
      </c>
      <c r="AD55">
        <v>0</v>
      </c>
      <c r="AE55">
        <v>0</v>
      </c>
      <c r="AF55">
        <v>0</v>
      </c>
      <c r="AG55">
        <v>912</v>
      </c>
      <c r="AH55">
        <v>0</v>
      </c>
      <c r="AI55">
        <v>0</v>
      </c>
      <c r="AJ55">
        <v>0</v>
      </c>
      <c r="AK55">
        <v>5194</v>
      </c>
      <c r="AL55">
        <v>0</v>
      </c>
      <c r="AM55">
        <v>0</v>
      </c>
      <c r="AN55">
        <v>0</v>
      </c>
      <c r="AO55">
        <v>316</v>
      </c>
      <c r="AP55">
        <v>0</v>
      </c>
      <c r="AQ55">
        <v>0</v>
      </c>
      <c r="AR55">
        <v>3</v>
      </c>
      <c r="AS55">
        <v>4828</v>
      </c>
      <c r="AT55">
        <v>0</v>
      </c>
      <c r="AU55">
        <v>0</v>
      </c>
      <c r="AV55">
        <v>0</v>
      </c>
      <c r="AW55">
        <v>3468</v>
      </c>
      <c r="AX55">
        <v>0</v>
      </c>
      <c r="AY55">
        <v>0</v>
      </c>
      <c r="AZ55">
        <v>28</v>
      </c>
      <c r="BA55">
        <v>41436</v>
      </c>
      <c r="BB55">
        <v>0</v>
      </c>
      <c r="BC55">
        <v>0</v>
      </c>
      <c r="BD55">
        <v>248</v>
      </c>
      <c r="BE55">
        <v>68016</v>
      </c>
      <c r="BF55">
        <v>0</v>
      </c>
      <c r="BG55">
        <v>0</v>
      </c>
    </row>
    <row r="56" spans="1:59" x14ac:dyDescent="0.2">
      <c r="A56">
        <v>2</v>
      </c>
      <c r="B56">
        <v>113062559</v>
      </c>
      <c r="C56" t="s">
        <v>353</v>
      </c>
      <c r="D56" t="s">
        <v>110</v>
      </c>
      <c r="E56" t="s">
        <v>101</v>
      </c>
      <c r="F56" t="s">
        <v>142</v>
      </c>
      <c r="G56" t="s">
        <v>7</v>
      </c>
      <c r="H56" t="s">
        <v>104</v>
      </c>
      <c r="I56" t="s">
        <v>354</v>
      </c>
      <c r="J56" t="s">
        <v>354</v>
      </c>
      <c r="K56" t="s">
        <v>355</v>
      </c>
      <c r="L56" t="s">
        <v>108</v>
      </c>
      <c r="M56" t="s">
        <v>181</v>
      </c>
      <c r="O56">
        <v>50</v>
      </c>
      <c r="P56">
        <v>152136</v>
      </c>
      <c r="Q56">
        <v>3.2865331019613997E-4</v>
      </c>
      <c r="R56">
        <v>0</v>
      </c>
      <c r="S56">
        <v>0</v>
      </c>
      <c r="T56">
        <v>2</v>
      </c>
      <c r="U56">
        <v>2086</v>
      </c>
      <c r="V56">
        <v>0</v>
      </c>
      <c r="W56">
        <v>0</v>
      </c>
      <c r="X56">
        <v>3</v>
      </c>
      <c r="Y56">
        <v>15276</v>
      </c>
      <c r="Z56">
        <v>0</v>
      </c>
      <c r="AA56">
        <v>0</v>
      </c>
      <c r="AB56">
        <v>0</v>
      </c>
      <c r="AC56">
        <v>10620</v>
      </c>
      <c r="AD56">
        <v>0</v>
      </c>
      <c r="AE56">
        <v>0</v>
      </c>
      <c r="AF56">
        <v>0</v>
      </c>
      <c r="AG56">
        <v>912</v>
      </c>
      <c r="AH56">
        <v>0</v>
      </c>
      <c r="AI56">
        <v>0</v>
      </c>
      <c r="AJ56">
        <v>0</v>
      </c>
      <c r="AK56">
        <v>5188</v>
      </c>
      <c r="AL56">
        <v>0</v>
      </c>
      <c r="AM56">
        <v>0</v>
      </c>
      <c r="AN56">
        <v>0</v>
      </c>
      <c r="AO56">
        <v>316</v>
      </c>
      <c r="AP56">
        <v>0</v>
      </c>
      <c r="AQ56">
        <v>0</v>
      </c>
      <c r="AR56">
        <v>0</v>
      </c>
      <c r="AS56">
        <v>4826</v>
      </c>
      <c r="AT56">
        <v>0</v>
      </c>
      <c r="AU56">
        <v>0</v>
      </c>
      <c r="AV56">
        <v>0</v>
      </c>
      <c r="AW56">
        <v>3470</v>
      </c>
      <c r="AX56">
        <v>0</v>
      </c>
      <c r="AY56">
        <v>0</v>
      </c>
      <c r="AZ56">
        <v>45</v>
      </c>
      <c r="BA56">
        <v>41434</v>
      </c>
      <c r="BB56">
        <v>0</v>
      </c>
      <c r="BC56">
        <v>0</v>
      </c>
      <c r="BD56">
        <v>0</v>
      </c>
      <c r="BE56">
        <v>68008</v>
      </c>
      <c r="BF56">
        <v>0</v>
      </c>
      <c r="BG56">
        <v>0</v>
      </c>
    </row>
    <row r="57" spans="1:59" x14ac:dyDescent="0.2">
      <c r="A57">
        <v>2</v>
      </c>
      <c r="B57">
        <v>113062568</v>
      </c>
      <c r="C57" t="s">
        <v>458</v>
      </c>
      <c r="D57" t="s">
        <v>101</v>
      </c>
      <c r="E57" t="s">
        <v>114</v>
      </c>
      <c r="F57" t="s">
        <v>142</v>
      </c>
      <c r="G57" t="s">
        <v>7</v>
      </c>
      <c r="H57" t="s">
        <v>104</v>
      </c>
      <c r="I57" t="s">
        <v>459</v>
      </c>
      <c r="J57" t="s">
        <v>459</v>
      </c>
      <c r="K57" t="s">
        <v>460</v>
      </c>
      <c r="L57" t="s">
        <v>108</v>
      </c>
      <c r="O57">
        <v>1</v>
      </c>
      <c r="P57">
        <v>152070</v>
      </c>
      <c r="Q57">
        <v>6.5759189846781001E-6</v>
      </c>
      <c r="R57">
        <v>0</v>
      </c>
      <c r="S57">
        <v>0</v>
      </c>
      <c r="T57">
        <v>0</v>
      </c>
      <c r="U57">
        <v>2084</v>
      </c>
      <c r="V57">
        <v>0</v>
      </c>
      <c r="W57">
        <v>0</v>
      </c>
      <c r="X57">
        <v>0</v>
      </c>
      <c r="Y57">
        <v>15270</v>
      </c>
      <c r="Z57">
        <v>0</v>
      </c>
      <c r="AA57">
        <v>0</v>
      </c>
      <c r="AB57">
        <v>0</v>
      </c>
      <c r="AC57">
        <v>10620</v>
      </c>
      <c r="AD57">
        <v>0</v>
      </c>
      <c r="AE57">
        <v>0</v>
      </c>
      <c r="AF57">
        <v>0</v>
      </c>
      <c r="AG57">
        <v>912</v>
      </c>
      <c r="AH57">
        <v>0</v>
      </c>
      <c r="AI57">
        <v>0</v>
      </c>
      <c r="AJ57">
        <v>0</v>
      </c>
      <c r="AK57">
        <v>5192</v>
      </c>
      <c r="AL57">
        <v>0</v>
      </c>
      <c r="AM57">
        <v>0</v>
      </c>
      <c r="AN57">
        <v>0</v>
      </c>
      <c r="AO57">
        <v>316</v>
      </c>
      <c r="AP57">
        <v>0</v>
      </c>
      <c r="AQ57">
        <v>0</v>
      </c>
      <c r="AR57">
        <v>0</v>
      </c>
      <c r="AS57">
        <v>4808</v>
      </c>
      <c r="AT57">
        <v>0</v>
      </c>
      <c r="AU57">
        <v>0</v>
      </c>
      <c r="AV57">
        <v>0</v>
      </c>
      <c r="AW57">
        <v>3470</v>
      </c>
      <c r="AX57">
        <v>0</v>
      </c>
      <c r="AY57">
        <v>0</v>
      </c>
      <c r="AZ57">
        <v>1</v>
      </c>
      <c r="BA57">
        <v>41406</v>
      </c>
      <c r="BB57">
        <v>0</v>
      </c>
      <c r="BC57">
        <v>0</v>
      </c>
      <c r="BD57">
        <v>0</v>
      </c>
      <c r="BE57">
        <v>67992</v>
      </c>
      <c r="BF57">
        <v>0</v>
      </c>
      <c r="BG57">
        <v>0</v>
      </c>
    </row>
    <row r="58" spans="1:59" x14ac:dyDescent="0.2">
      <c r="A58">
        <v>2</v>
      </c>
      <c r="B58">
        <v>113062577</v>
      </c>
      <c r="D58" t="s">
        <v>110</v>
      </c>
      <c r="E58" t="s">
        <v>101</v>
      </c>
      <c r="F58" t="s">
        <v>142</v>
      </c>
      <c r="G58" t="s">
        <v>7</v>
      </c>
      <c r="H58" t="s">
        <v>104</v>
      </c>
      <c r="I58" t="s">
        <v>357</v>
      </c>
      <c r="J58" t="s">
        <v>357</v>
      </c>
      <c r="K58" t="s">
        <v>358</v>
      </c>
      <c r="L58" t="s">
        <v>108</v>
      </c>
      <c r="M58" t="s">
        <v>181</v>
      </c>
      <c r="O58">
        <v>4</v>
      </c>
      <c r="P58">
        <v>152132</v>
      </c>
      <c r="Q58">
        <v>2.6292956117056199E-5</v>
      </c>
      <c r="R58">
        <v>0</v>
      </c>
      <c r="S58">
        <v>0</v>
      </c>
      <c r="T58">
        <v>0</v>
      </c>
      <c r="U58">
        <v>2086</v>
      </c>
      <c r="V58">
        <v>0</v>
      </c>
      <c r="W58">
        <v>0</v>
      </c>
      <c r="X58">
        <v>0</v>
      </c>
      <c r="Y58">
        <v>15280</v>
      </c>
      <c r="Z58">
        <v>0</v>
      </c>
      <c r="AA58">
        <v>0</v>
      </c>
      <c r="AB58">
        <v>0</v>
      </c>
      <c r="AC58">
        <v>10618</v>
      </c>
      <c r="AD58">
        <v>0</v>
      </c>
      <c r="AE58">
        <v>0</v>
      </c>
      <c r="AF58">
        <v>0</v>
      </c>
      <c r="AG58">
        <v>912</v>
      </c>
      <c r="AH58">
        <v>0</v>
      </c>
      <c r="AI58">
        <v>0</v>
      </c>
      <c r="AJ58">
        <v>2</v>
      </c>
      <c r="AK58">
        <v>5186</v>
      </c>
      <c r="AL58">
        <v>0</v>
      </c>
      <c r="AM58">
        <v>0</v>
      </c>
      <c r="AN58">
        <v>0</v>
      </c>
      <c r="AO58">
        <v>316</v>
      </c>
      <c r="AP58">
        <v>0</v>
      </c>
      <c r="AQ58">
        <v>0</v>
      </c>
      <c r="AR58">
        <v>0</v>
      </c>
      <c r="AS58">
        <v>4820</v>
      </c>
      <c r="AT58">
        <v>0</v>
      </c>
      <c r="AU58">
        <v>0</v>
      </c>
      <c r="AV58">
        <v>0</v>
      </c>
      <c r="AW58">
        <v>3470</v>
      </c>
      <c r="AX58">
        <v>0</v>
      </c>
      <c r="AY58">
        <v>0</v>
      </c>
      <c r="AZ58">
        <v>1</v>
      </c>
      <c r="BA58">
        <v>41426</v>
      </c>
      <c r="BB58">
        <v>0</v>
      </c>
      <c r="BC58">
        <v>0</v>
      </c>
      <c r="BD58">
        <v>1</v>
      </c>
      <c r="BE58">
        <v>68018</v>
      </c>
      <c r="BF58">
        <v>0</v>
      </c>
      <c r="BG58">
        <v>0</v>
      </c>
    </row>
    <row r="59" spans="1:59" x14ac:dyDescent="0.2">
      <c r="A59">
        <v>2</v>
      </c>
      <c r="B59">
        <v>113062591</v>
      </c>
      <c r="D59" t="s">
        <v>102</v>
      </c>
      <c r="E59" t="s">
        <v>114</v>
      </c>
      <c r="F59" t="s">
        <v>142</v>
      </c>
      <c r="G59" t="s">
        <v>7</v>
      </c>
      <c r="H59" t="s">
        <v>104</v>
      </c>
      <c r="I59" t="s">
        <v>363</v>
      </c>
      <c r="J59" t="s">
        <v>363</v>
      </c>
      <c r="K59" t="s">
        <v>364</v>
      </c>
      <c r="L59" t="s">
        <v>108</v>
      </c>
      <c r="O59">
        <v>3</v>
      </c>
      <c r="P59">
        <v>152100</v>
      </c>
      <c r="Q59">
        <v>1.9723865877712E-5</v>
      </c>
      <c r="R59">
        <v>0</v>
      </c>
      <c r="S59">
        <v>0</v>
      </c>
      <c r="T59">
        <v>0</v>
      </c>
      <c r="U59">
        <v>2088</v>
      </c>
      <c r="V59">
        <v>0</v>
      </c>
      <c r="W59">
        <v>0</v>
      </c>
      <c r="X59">
        <v>0</v>
      </c>
      <c r="Y59">
        <v>15280</v>
      </c>
      <c r="Z59">
        <v>0</v>
      </c>
      <c r="AA59">
        <v>0</v>
      </c>
      <c r="AB59">
        <v>0</v>
      </c>
      <c r="AC59">
        <v>10608</v>
      </c>
      <c r="AD59">
        <v>0</v>
      </c>
      <c r="AE59">
        <v>0</v>
      </c>
      <c r="AF59">
        <v>0</v>
      </c>
      <c r="AG59">
        <v>912</v>
      </c>
      <c r="AH59">
        <v>0</v>
      </c>
      <c r="AI59">
        <v>0</v>
      </c>
      <c r="AJ59">
        <v>0</v>
      </c>
      <c r="AK59">
        <v>5186</v>
      </c>
      <c r="AL59">
        <v>0</v>
      </c>
      <c r="AM59">
        <v>0</v>
      </c>
      <c r="AN59">
        <v>0</v>
      </c>
      <c r="AO59">
        <v>316</v>
      </c>
      <c r="AP59">
        <v>0</v>
      </c>
      <c r="AQ59">
        <v>0</v>
      </c>
      <c r="AR59">
        <v>0</v>
      </c>
      <c r="AS59">
        <v>4808</v>
      </c>
      <c r="AT59">
        <v>0</v>
      </c>
      <c r="AU59">
        <v>0</v>
      </c>
      <c r="AV59">
        <v>0</v>
      </c>
      <c r="AW59">
        <v>3466</v>
      </c>
      <c r="AX59">
        <v>0</v>
      </c>
      <c r="AY59">
        <v>0</v>
      </c>
      <c r="AZ59">
        <v>3</v>
      </c>
      <c r="BA59">
        <v>41410</v>
      </c>
      <c r="BB59">
        <v>0</v>
      </c>
      <c r="BC59">
        <v>0</v>
      </c>
      <c r="BD59">
        <v>0</v>
      </c>
      <c r="BE59">
        <v>68026</v>
      </c>
      <c r="BF59">
        <v>0</v>
      </c>
      <c r="BG59">
        <v>0</v>
      </c>
    </row>
    <row r="60" spans="1:59" x14ac:dyDescent="0.2">
      <c r="A60">
        <v>2</v>
      </c>
      <c r="B60">
        <v>113062595</v>
      </c>
      <c r="C60" t="s">
        <v>370</v>
      </c>
      <c r="D60" t="s">
        <v>114</v>
      </c>
      <c r="E60" t="s">
        <v>102</v>
      </c>
      <c r="F60" t="s">
        <v>142</v>
      </c>
      <c r="G60" t="s">
        <v>7</v>
      </c>
      <c r="H60" t="s">
        <v>104</v>
      </c>
      <c r="I60" t="s">
        <v>371</v>
      </c>
      <c r="J60" t="s">
        <v>371</v>
      </c>
      <c r="K60" t="s">
        <v>372</v>
      </c>
      <c r="L60" t="s">
        <v>108</v>
      </c>
      <c r="M60" t="s">
        <v>181</v>
      </c>
      <c r="O60">
        <v>3</v>
      </c>
      <c r="P60">
        <v>152124</v>
      </c>
      <c r="Q60">
        <v>1.9720754121637601E-5</v>
      </c>
      <c r="R60">
        <v>0</v>
      </c>
      <c r="S60">
        <v>0</v>
      </c>
      <c r="T60">
        <v>0</v>
      </c>
      <c r="U60">
        <v>2094</v>
      </c>
      <c r="V60">
        <v>0</v>
      </c>
      <c r="W60">
        <v>0</v>
      </c>
      <c r="X60">
        <v>0</v>
      </c>
      <c r="Y60">
        <v>15272</v>
      </c>
      <c r="Z60">
        <v>0</v>
      </c>
      <c r="AA60">
        <v>0</v>
      </c>
      <c r="AB60">
        <v>0</v>
      </c>
      <c r="AC60">
        <v>10612</v>
      </c>
      <c r="AD60">
        <v>0</v>
      </c>
      <c r="AE60">
        <v>0</v>
      </c>
      <c r="AF60">
        <v>0</v>
      </c>
      <c r="AG60">
        <v>912</v>
      </c>
      <c r="AH60">
        <v>0</v>
      </c>
      <c r="AI60">
        <v>0</v>
      </c>
      <c r="AJ60">
        <v>3</v>
      </c>
      <c r="AK60">
        <v>5190</v>
      </c>
      <c r="AL60">
        <v>0</v>
      </c>
      <c r="AM60">
        <v>0</v>
      </c>
      <c r="AN60">
        <v>0</v>
      </c>
      <c r="AO60">
        <v>316</v>
      </c>
      <c r="AP60">
        <v>0</v>
      </c>
      <c r="AQ60">
        <v>0</v>
      </c>
      <c r="AR60">
        <v>0</v>
      </c>
      <c r="AS60">
        <v>4818</v>
      </c>
      <c r="AT60">
        <v>0</v>
      </c>
      <c r="AU60">
        <v>0</v>
      </c>
      <c r="AV60">
        <v>0</v>
      </c>
      <c r="AW60">
        <v>3472</v>
      </c>
      <c r="AX60">
        <v>0</v>
      </c>
      <c r="AY60">
        <v>0</v>
      </c>
      <c r="AZ60">
        <v>0</v>
      </c>
      <c r="BA60">
        <v>41414</v>
      </c>
      <c r="BB60">
        <v>0</v>
      </c>
      <c r="BC60">
        <v>0</v>
      </c>
      <c r="BD60">
        <v>0</v>
      </c>
      <c r="BE60">
        <v>68024</v>
      </c>
      <c r="BF60">
        <v>0</v>
      </c>
      <c r="BG60">
        <v>0</v>
      </c>
    </row>
    <row r="61" spans="1:59" x14ac:dyDescent="0.2">
      <c r="A61">
        <v>2</v>
      </c>
      <c r="B61">
        <v>113062596</v>
      </c>
      <c r="D61" t="s">
        <v>102</v>
      </c>
      <c r="E61" t="s">
        <v>101</v>
      </c>
      <c r="F61" t="s">
        <v>142</v>
      </c>
      <c r="G61" t="s">
        <v>7</v>
      </c>
      <c r="H61" t="s">
        <v>104</v>
      </c>
      <c r="I61" t="s">
        <v>461</v>
      </c>
      <c r="J61" t="s">
        <v>461</v>
      </c>
      <c r="K61" t="s">
        <v>462</v>
      </c>
      <c r="L61" t="s">
        <v>108</v>
      </c>
      <c r="O61">
        <v>1</v>
      </c>
      <c r="P61">
        <v>152182</v>
      </c>
      <c r="Q61">
        <v>6.5710793654965698E-6</v>
      </c>
      <c r="R61">
        <v>0</v>
      </c>
      <c r="S61">
        <v>0</v>
      </c>
      <c r="T61">
        <v>0</v>
      </c>
      <c r="U61">
        <v>2092</v>
      </c>
      <c r="V61">
        <v>0</v>
      </c>
      <c r="W61">
        <v>0</v>
      </c>
      <c r="X61">
        <v>0</v>
      </c>
      <c r="Y61">
        <v>15290</v>
      </c>
      <c r="Z61">
        <v>0</v>
      </c>
      <c r="AA61">
        <v>0</v>
      </c>
      <c r="AB61">
        <v>0</v>
      </c>
      <c r="AC61">
        <v>10610</v>
      </c>
      <c r="AD61">
        <v>0</v>
      </c>
      <c r="AE61">
        <v>0</v>
      </c>
      <c r="AF61">
        <v>0</v>
      </c>
      <c r="AG61">
        <v>912</v>
      </c>
      <c r="AH61">
        <v>0</v>
      </c>
      <c r="AI61">
        <v>0</v>
      </c>
      <c r="AJ61">
        <v>0</v>
      </c>
      <c r="AK61">
        <v>5194</v>
      </c>
      <c r="AL61">
        <v>0</v>
      </c>
      <c r="AM61">
        <v>0</v>
      </c>
      <c r="AN61">
        <v>0</v>
      </c>
      <c r="AO61">
        <v>316</v>
      </c>
      <c r="AP61">
        <v>0</v>
      </c>
      <c r="AQ61">
        <v>0</v>
      </c>
      <c r="AR61">
        <v>0</v>
      </c>
      <c r="AS61">
        <v>4826</v>
      </c>
      <c r="AT61">
        <v>0</v>
      </c>
      <c r="AU61">
        <v>0</v>
      </c>
      <c r="AV61">
        <v>0</v>
      </c>
      <c r="AW61">
        <v>3472</v>
      </c>
      <c r="AX61">
        <v>0</v>
      </c>
      <c r="AY61">
        <v>0</v>
      </c>
      <c r="AZ61">
        <v>0</v>
      </c>
      <c r="BA61">
        <v>41434</v>
      </c>
      <c r="BB61">
        <v>0</v>
      </c>
      <c r="BC61">
        <v>0</v>
      </c>
      <c r="BD61">
        <v>1</v>
      </c>
      <c r="BE61">
        <v>68036</v>
      </c>
      <c r="BF61">
        <v>0</v>
      </c>
      <c r="BG61">
        <v>0</v>
      </c>
    </row>
    <row r="62" spans="1:59" x14ac:dyDescent="0.2">
      <c r="A62">
        <v>2</v>
      </c>
      <c r="B62">
        <v>113062604</v>
      </c>
      <c r="C62" t="s">
        <v>463</v>
      </c>
      <c r="D62" t="s">
        <v>102</v>
      </c>
      <c r="E62" t="s">
        <v>110</v>
      </c>
      <c r="F62" t="s">
        <v>142</v>
      </c>
      <c r="G62" t="s">
        <v>7</v>
      </c>
      <c r="H62" t="s">
        <v>104</v>
      </c>
      <c r="I62" t="s">
        <v>464</v>
      </c>
      <c r="J62" t="s">
        <v>464</v>
      </c>
      <c r="K62" t="s">
        <v>465</v>
      </c>
      <c r="L62" t="s">
        <v>108</v>
      </c>
      <c r="O62">
        <v>1</v>
      </c>
      <c r="P62">
        <v>152122</v>
      </c>
      <c r="Q62">
        <v>6.5736711323805797E-6</v>
      </c>
      <c r="R62">
        <v>0</v>
      </c>
      <c r="S62">
        <v>0</v>
      </c>
      <c r="T62">
        <v>0</v>
      </c>
      <c r="U62">
        <v>2086</v>
      </c>
      <c r="V62">
        <v>0</v>
      </c>
      <c r="W62">
        <v>0</v>
      </c>
      <c r="X62">
        <v>0</v>
      </c>
      <c r="Y62">
        <v>15282</v>
      </c>
      <c r="Z62">
        <v>0</v>
      </c>
      <c r="AA62">
        <v>0</v>
      </c>
      <c r="AB62">
        <v>0</v>
      </c>
      <c r="AC62">
        <v>10620</v>
      </c>
      <c r="AD62">
        <v>0</v>
      </c>
      <c r="AE62">
        <v>0</v>
      </c>
      <c r="AF62">
        <v>0</v>
      </c>
      <c r="AG62">
        <v>912</v>
      </c>
      <c r="AH62">
        <v>0</v>
      </c>
      <c r="AI62">
        <v>0</v>
      </c>
      <c r="AJ62">
        <v>0</v>
      </c>
      <c r="AK62">
        <v>5186</v>
      </c>
      <c r="AL62">
        <v>0</v>
      </c>
      <c r="AM62">
        <v>0</v>
      </c>
      <c r="AN62">
        <v>0</v>
      </c>
      <c r="AO62">
        <v>316</v>
      </c>
      <c r="AP62">
        <v>0</v>
      </c>
      <c r="AQ62">
        <v>0</v>
      </c>
      <c r="AR62">
        <v>0</v>
      </c>
      <c r="AS62">
        <v>4826</v>
      </c>
      <c r="AT62">
        <v>0</v>
      </c>
      <c r="AU62">
        <v>0</v>
      </c>
      <c r="AV62">
        <v>0</v>
      </c>
      <c r="AW62">
        <v>3472</v>
      </c>
      <c r="AX62">
        <v>0</v>
      </c>
      <c r="AY62">
        <v>0</v>
      </c>
      <c r="AZ62">
        <v>1</v>
      </c>
      <c r="BA62">
        <v>41408</v>
      </c>
      <c r="BB62">
        <v>0</v>
      </c>
      <c r="BC62">
        <v>0</v>
      </c>
      <c r="BD62">
        <v>0</v>
      </c>
      <c r="BE62">
        <v>68014</v>
      </c>
      <c r="BF62">
        <v>0</v>
      </c>
      <c r="BG62">
        <v>0</v>
      </c>
    </row>
    <row r="63" spans="1:59" x14ac:dyDescent="0.2">
      <c r="A63">
        <v>2</v>
      </c>
      <c r="B63">
        <v>113062610</v>
      </c>
      <c r="D63" t="s">
        <v>110</v>
      </c>
      <c r="E63" t="s">
        <v>114</v>
      </c>
      <c r="F63" t="s">
        <v>142</v>
      </c>
      <c r="G63" t="s">
        <v>7</v>
      </c>
      <c r="H63" t="s">
        <v>104</v>
      </c>
      <c r="I63" t="s">
        <v>374</v>
      </c>
      <c r="J63" t="s">
        <v>374</v>
      </c>
      <c r="K63" t="s">
        <v>375</v>
      </c>
      <c r="L63" t="s">
        <v>108</v>
      </c>
      <c r="O63">
        <v>3</v>
      </c>
      <c r="P63">
        <v>152134</v>
      </c>
      <c r="Q63">
        <v>1.9719457846372199E-5</v>
      </c>
      <c r="R63">
        <v>0</v>
      </c>
      <c r="S63">
        <v>0</v>
      </c>
      <c r="T63">
        <v>0</v>
      </c>
      <c r="U63">
        <v>2092</v>
      </c>
      <c r="V63">
        <v>0</v>
      </c>
      <c r="W63">
        <v>0</v>
      </c>
      <c r="X63">
        <v>0</v>
      </c>
      <c r="Y63">
        <v>15286</v>
      </c>
      <c r="Z63">
        <v>0</v>
      </c>
      <c r="AA63">
        <v>0</v>
      </c>
      <c r="AB63">
        <v>0</v>
      </c>
      <c r="AC63">
        <v>10624</v>
      </c>
      <c r="AD63">
        <v>0</v>
      </c>
      <c r="AE63">
        <v>0</v>
      </c>
      <c r="AF63">
        <v>0</v>
      </c>
      <c r="AG63">
        <v>912</v>
      </c>
      <c r="AH63">
        <v>0</v>
      </c>
      <c r="AI63">
        <v>0</v>
      </c>
      <c r="AJ63">
        <v>0</v>
      </c>
      <c r="AK63">
        <v>5186</v>
      </c>
      <c r="AL63">
        <v>0</v>
      </c>
      <c r="AM63">
        <v>0</v>
      </c>
      <c r="AN63">
        <v>0</v>
      </c>
      <c r="AO63">
        <v>316</v>
      </c>
      <c r="AP63">
        <v>0</v>
      </c>
      <c r="AQ63">
        <v>0</v>
      </c>
      <c r="AR63">
        <v>0</v>
      </c>
      <c r="AS63">
        <v>4824</v>
      </c>
      <c r="AT63">
        <v>0</v>
      </c>
      <c r="AU63">
        <v>0</v>
      </c>
      <c r="AV63">
        <v>0</v>
      </c>
      <c r="AW63">
        <v>3470</v>
      </c>
      <c r="AX63">
        <v>0</v>
      </c>
      <c r="AY63">
        <v>0</v>
      </c>
      <c r="AZ63">
        <v>3</v>
      </c>
      <c r="BA63">
        <v>41410</v>
      </c>
      <c r="BB63">
        <v>0</v>
      </c>
      <c r="BC63">
        <v>0</v>
      </c>
      <c r="BD63">
        <v>0</v>
      </c>
      <c r="BE63">
        <v>68014</v>
      </c>
      <c r="BF63">
        <v>0</v>
      </c>
      <c r="BG63">
        <v>0</v>
      </c>
    </row>
    <row r="64" spans="1:59" x14ac:dyDescent="0.2">
      <c r="A64">
        <v>2</v>
      </c>
      <c r="B64">
        <v>113062616</v>
      </c>
      <c r="D64" t="s">
        <v>101</v>
      </c>
      <c r="E64" t="s">
        <v>114</v>
      </c>
      <c r="F64" t="s">
        <v>142</v>
      </c>
      <c r="G64" t="s">
        <v>7</v>
      </c>
      <c r="H64" t="s">
        <v>104</v>
      </c>
      <c r="I64" t="s">
        <v>466</v>
      </c>
      <c r="J64" t="s">
        <v>466</v>
      </c>
      <c r="K64" t="s">
        <v>467</v>
      </c>
      <c r="L64" t="s">
        <v>108</v>
      </c>
      <c r="O64">
        <v>1</v>
      </c>
      <c r="P64">
        <v>152098</v>
      </c>
      <c r="Q64">
        <v>6.5747084116819403E-6</v>
      </c>
      <c r="R64">
        <v>0</v>
      </c>
      <c r="S64">
        <v>0</v>
      </c>
      <c r="T64">
        <v>0</v>
      </c>
      <c r="U64">
        <v>2088</v>
      </c>
      <c r="V64">
        <v>0</v>
      </c>
      <c r="W64">
        <v>0</v>
      </c>
      <c r="X64">
        <v>0</v>
      </c>
      <c r="Y64">
        <v>15276</v>
      </c>
      <c r="Z64">
        <v>0</v>
      </c>
      <c r="AA64">
        <v>0</v>
      </c>
      <c r="AB64">
        <v>0</v>
      </c>
      <c r="AC64">
        <v>10618</v>
      </c>
      <c r="AD64">
        <v>0</v>
      </c>
      <c r="AE64">
        <v>0</v>
      </c>
      <c r="AF64">
        <v>0</v>
      </c>
      <c r="AG64">
        <v>912</v>
      </c>
      <c r="AH64">
        <v>0</v>
      </c>
      <c r="AI64">
        <v>0</v>
      </c>
      <c r="AJ64">
        <v>1</v>
      </c>
      <c r="AK64">
        <v>5168</v>
      </c>
      <c r="AL64">
        <v>0</v>
      </c>
      <c r="AM64">
        <v>0</v>
      </c>
      <c r="AN64">
        <v>0</v>
      </c>
      <c r="AO64">
        <v>316</v>
      </c>
      <c r="AP64">
        <v>0</v>
      </c>
      <c r="AQ64">
        <v>0</v>
      </c>
      <c r="AR64">
        <v>0</v>
      </c>
      <c r="AS64">
        <v>4826</v>
      </c>
      <c r="AT64">
        <v>0</v>
      </c>
      <c r="AU64">
        <v>0</v>
      </c>
      <c r="AV64">
        <v>0</v>
      </c>
      <c r="AW64">
        <v>3468</v>
      </c>
      <c r="AX64">
        <v>0</v>
      </c>
      <c r="AY64">
        <v>0</v>
      </c>
      <c r="AZ64">
        <v>0</v>
      </c>
      <c r="BA64">
        <v>41408</v>
      </c>
      <c r="BB64">
        <v>0</v>
      </c>
      <c r="BC64">
        <v>0</v>
      </c>
      <c r="BD64">
        <v>0</v>
      </c>
      <c r="BE64">
        <v>68018</v>
      </c>
      <c r="BF64">
        <v>0</v>
      </c>
      <c r="BG64">
        <v>0</v>
      </c>
    </row>
    <row r="65" spans="1:59" x14ac:dyDescent="0.2">
      <c r="A65">
        <v>2</v>
      </c>
      <c r="B65">
        <v>113062621</v>
      </c>
      <c r="C65" t="s">
        <v>376</v>
      </c>
      <c r="D65" t="s">
        <v>102</v>
      </c>
      <c r="E65" t="s">
        <v>114</v>
      </c>
      <c r="F65" t="s">
        <v>142</v>
      </c>
      <c r="G65" t="s">
        <v>7</v>
      </c>
      <c r="H65" t="s">
        <v>104</v>
      </c>
      <c r="I65" t="s">
        <v>377</v>
      </c>
      <c r="J65" t="s">
        <v>377</v>
      </c>
      <c r="K65" t="s">
        <v>378</v>
      </c>
      <c r="L65" t="s">
        <v>108</v>
      </c>
      <c r="O65">
        <v>1</v>
      </c>
      <c r="P65">
        <v>152120</v>
      </c>
      <c r="Q65">
        <v>6.5737575598211903E-6</v>
      </c>
      <c r="R65">
        <v>0</v>
      </c>
      <c r="S65">
        <v>0</v>
      </c>
      <c r="T65">
        <v>0</v>
      </c>
      <c r="U65">
        <v>2094</v>
      </c>
      <c r="V65">
        <v>0</v>
      </c>
      <c r="W65">
        <v>0</v>
      </c>
      <c r="X65">
        <v>0</v>
      </c>
      <c r="Y65">
        <v>15286</v>
      </c>
      <c r="Z65">
        <v>0</v>
      </c>
      <c r="AA65">
        <v>0</v>
      </c>
      <c r="AB65">
        <v>0</v>
      </c>
      <c r="AC65">
        <v>10616</v>
      </c>
      <c r="AD65">
        <v>0</v>
      </c>
      <c r="AE65">
        <v>0</v>
      </c>
      <c r="AF65">
        <v>0</v>
      </c>
      <c r="AG65">
        <v>912</v>
      </c>
      <c r="AH65">
        <v>0</v>
      </c>
      <c r="AI65">
        <v>0</v>
      </c>
      <c r="AJ65">
        <v>0</v>
      </c>
      <c r="AK65">
        <v>5180</v>
      </c>
      <c r="AL65">
        <v>0</v>
      </c>
      <c r="AM65">
        <v>0</v>
      </c>
      <c r="AN65">
        <v>0</v>
      </c>
      <c r="AO65">
        <v>316</v>
      </c>
      <c r="AP65">
        <v>0</v>
      </c>
      <c r="AQ65">
        <v>0</v>
      </c>
      <c r="AR65">
        <v>0</v>
      </c>
      <c r="AS65">
        <v>4828</v>
      </c>
      <c r="AT65">
        <v>0</v>
      </c>
      <c r="AU65">
        <v>0</v>
      </c>
      <c r="AV65">
        <v>0</v>
      </c>
      <c r="AW65">
        <v>3470</v>
      </c>
      <c r="AX65">
        <v>0</v>
      </c>
      <c r="AY65">
        <v>0</v>
      </c>
      <c r="AZ65">
        <v>0</v>
      </c>
      <c r="BA65">
        <v>41398</v>
      </c>
      <c r="BB65">
        <v>0</v>
      </c>
      <c r="BC65">
        <v>0</v>
      </c>
      <c r="BD65">
        <v>1</v>
      </c>
      <c r="BE65">
        <v>68020</v>
      </c>
      <c r="BF65">
        <v>0</v>
      </c>
      <c r="BG65">
        <v>0</v>
      </c>
    </row>
    <row r="66" spans="1:59" x14ac:dyDescent="0.2">
      <c r="A66">
        <v>2</v>
      </c>
      <c r="B66">
        <v>113062645</v>
      </c>
      <c r="C66" t="s">
        <v>399</v>
      </c>
      <c r="D66" t="s">
        <v>114</v>
      </c>
      <c r="E66" t="s">
        <v>102</v>
      </c>
      <c r="F66" t="s">
        <v>142</v>
      </c>
      <c r="G66" t="s">
        <v>7</v>
      </c>
      <c r="H66" t="s">
        <v>104</v>
      </c>
      <c r="I66" t="s">
        <v>400</v>
      </c>
      <c r="J66" t="s">
        <v>400</v>
      </c>
      <c r="K66" t="s">
        <v>401</v>
      </c>
      <c r="L66" t="s">
        <v>108</v>
      </c>
      <c r="M66" t="s">
        <v>225</v>
      </c>
      <c r="O66">
        <v>11</v>
      </c>
      <c r="P66">
        <v>152086</v>
      </c>
      <c r="Q66">
        <v>7.2327498915087494E-5</v>
      </c>
      <c r="R66">
        <v>0</v>
      </c>
      <c r="S66">
        <v>0</v>
      </c>
      <c r="T66">
        <v>1</v>
      </c>
      <c r="U66">
        <v>2088</v>
      </c>
      <c r="V66">
        <v>0</v>
      </c>
      <c r="W66">
        <v>0</v>
      </c>
      <c r="X66">
        <v>0</v>
      </c>
      <c r="Y66">
        <v>15270</v>
      </c>
      <c r="Z66">
        <v>0</v>
      </c>
      <c r="AA66">
        <v>0</v>
      </c>
      <c r="AB66">
        <v>0</v>
      </c>
      <c r="AC66">
        <v>10610</v>
      </c>
      <c r="AD66">
        <v>0</v>
      </c>
      <c r="AE66">
        <v>0</v>
      </c>
      <c r="AF66">
        <v>0</v>
      </c>
      <c r="AG66">
        <v>912</v>
      </c>
      <c r="AH66">
        <v>0</v>
      </c>
      <c r="AI66">
        <v>0</v>
      </c>
      <c r="AJ66">
        <v>0</v>
      </c>
      <c r="AK66">
        <v>5180</v>
      </c>
      <c r="AL66">
        <v>0</v>
      </c>
      <c r="AM66">
        <v>0</v>
      </c>
      <c r="AN66">
        <v>0</v>
      </c>
      <c r="AO66">
        <v>316</v>
      </c>
      <c r="AP66">
        <v>0</v>
      </c>
      <c r="AQ66">
        <v>0</v>
      </c>
      <c r="AR66">
        <v>0</v>
      </c>
      <c r="AS66">
        <v>4820</v>
      </c>
      <c r="AT66">
        <v>0</v>
      </c>
      <c r="AU66">
        <v>0</v>
      </c>
      <c r="AV66">
        <v>6</v>
      </c>
      <c r="AW66">
        <v>3470</v>
      </c>
      <c r="AX66">
        <v>0</v>
      </c>
      <c r="AY66">
        <v>0</v>
      </c>
      <c r="AZ66">
        <v>0</v>
      </c>
      <c r="BA66">
        <v>41412</v>
      </c>
      <c r="BB66">
        <v>0</v>
      </c>
      <c r="BC66">
        <v>0</v>
      </c>
      <c r="BD66">
        <v>4</v>
      </c>
      <c r="BE66">
        <v>68008</v>
      </c>
      <c r="BF66">
        <v>0</v>
      </c>
      <c r="BG66">
        <v>0</v>
      </c>
    </row>
    <row r="67" spans="1:59" x14ac:dyDescent="0.2">
      <c r="A67">
        <v>2</v>
      </c>
      <c r="B67">
        <v>113062658</v>
      </c>
      <c r="D67" t="s">
        <v>114</v>
      </c>
      <c r="E67" t="s">
        <v>110</v>
      </c>
      <c r="F67" t="s">
        <v>142</v>
      </c>
      <c r="G67" t="s">
        <v>7</v>
      </c>
      <c r="H67" t="s">
        <v>104</v>
      </c>
      <c r="I67" t="s">
        <v>411</v>
      </c>
      <c r="J67" t="s">
        <v>411</v>
      </c>
      <c r="K67" t="s">
        <v>412</v>
      </c>
      <c r="L67" t="s">
        <v>108</v>
      </c>
      <c r="O67">
        <v>1</v>
      </c>
      <c r="P67">
        <v>152048</v>
      </c>
      <c r="Q67">
        <v>6.57687046195938E-6</v>
      </c>
      <c r="R67">
        <v>0</v>
      </c>
      <c r="S67">
        <v>0</v>
      </c>
      <c r="T67">
        <v>0</v>
      </c>
      <c r="U67">
        <v>2092</v>
      </c>
      <c r="V67">
        <v>0</v>
      </c>
      <c r="W67">
        <v>0</v>
      </c>
      <c r="X67">
        <v>0</v>
      </c>
      <c r="Y67">
        <v>15260</v>
      </c>
      <c r="Z67">
        <v>0</v>
      </c>
      <c r="AA67">
        <v>0</v>
      </c>
      <c r="AB67">
        <v>0</v>
      </c>
      <c r="AC67">
        <v>10596</v>
      </c>
      <c r="AD67">
        <v>0</v>
      </c>
      <c r="AE67">
        <v>0</v>
      </c>
      <c r="AF67">
        <v>0</v>
      </c>
      <c r="AG67">
        <v>912</v>
      </c>
      <c r="AH67">
        <v>0</v>
      </c>
      <c r="AI67">
        <v>0</v>
      </c>
      <c r="AJ67">
        <v>0</v>
      </c>
      <c r="AK67">
        <v>5168</v>
      </c>
      <c r="AL67">
        <v>0</v>
      </c>
      <c r="AM67">
        <v>0</v>
      </c>
      <c r="AN67">
        <v>0</v>
      </c>
      <c r="AO67">
        <v>316</v>
      </c>
      <c r="AP67">
        <v>0</v>
      </c>
      <c r="AQ67">
        <v>0</v>
      </c>
      <c r="AR67">
        <v>0</v>
      </c>
      <c r="AS67">
        <v>4816</v>
      </c>
      <c r="AT67">
        <v>0</v>
      </c>
      <c r="AU67">
        <v>0</v>
      </c>
      <c r="AV67">
        <v>0</v>
      </c>
      <c r="AW67">
        <v>3466</v>
      </c>
      <c r="AX67">
        <v>0</v>
      </c>
      <c r="AY67">
        <v>0</v>
      </c>
      <c r="AZ67">
        <v>0</v>
      </c>
      <c r="BA67">
        <v>41410</v>
      </c>
      <c r="BB67">
        <v>0</v>
      </c>
      <c r="BC67">
        <v>0</v>
      </c>
      <c r="BD67">
        <v>1</v>
      </c>
      <c r="BE67">
        <v>68012</v>
      </c>
      <c r="BF67">
        <v>0</v>
      </c>
      <c r="BG67">
        <v>0</v>
      </c>
    </row>
    <row r="68" spans="1:59" x14ac:dyDescent="0.2">
      <c r="A68">
        <v>2</v>
      </c>
      <c r="B68">
        <v>113062660</v>
      </c>
      <c r="D68" t="s">
        <v>101</v>
      </c>
      <c r="E68" t="s">
        <v>114</v>
      </c>
      <c r="F68" t="s">
        <v>142</v>
      </c>
      <c r="G68" t="s">
        <v>7</v>
      </c>
      <c r="H68" t="s">
        <v>104</v>
      </c>
      <c r="I68" t="s">
        <v>416</v>
      </c>
      <c r="J68" t="s">
        <v>416</v>
      </c>
      <c r="K68" t="s">
        <v>417</v>
      </c>
      <c r="L68" t="s">
        <v>108</v>
      </c>
      <c r="O68">
        <v>1</v>
      </c>
      <c r="P68">
        <v>152096</v>
      </c>
      <c r="Q68">
        <v>6.5747948664001603E-6</v>
      </c>
      <c r="R68">
        <v>0</v>
      </c>
      <c r="S68">
        <v>0</v>
      </c>
      <c r="T68">
        <v>0</v>
      </c>
      <c r="U68">
        <v>2092</v>
      </c>
      <c r="V68">
        <v>0</v>
      </c>
      <c r="W68">
        <v>0</v>
      </c>
      <c r="X68">
        <v>0</v>
      </c>
      <c r="Y68">
        <v>15270</v>
      </c>
      <c r="Z68">
        <v>0</v>
      </c>
      <c r="AA68">
        <v>0</v>
      </c>
      <c r="AB68">
        <v>0</v>
      </c>
      <c r="AC68">
        <v>10612</v>
      </c>
      <c r="AD68">
        <v>0</v>
      </c>
      <c r="AE68">
        <v>0</v>
      </c>
      <c r="AF68">
        <v>0</v>
      </c>
      <c r="AG68">
        <v>910</v>
      </c>
      <c r="AH68">
        <v>0</v>
      </c>
      <c r="AI68">
        <v>0</v>
      </c>
      <c r="AJ68">
        <v>0</v>
      </c>
      <c r="AK68">
        <v>5178</v>
      </c>
      <c r="AL68">
        <v>0</v>
      </c>
      <c r="AM68">
        <v>0</v>
      </c>
      <c r="AN68">
        <v>0</v>
      </c>
      <c r="AO68">
        <v>316</v>
      </c>
      <c r="AP68">
        <v>0</v>
      </c>
      <c r="AQ68">
        <v>0</v>
      </c>
      <c r="AR68">
        <v>1</v>
      </c>
      <c r="AS68">
        <v>4824</v>
      </c>
      <c r="AT68">
        <v>0</v>
      </c>
      <c r="AU68">
        <v>0</v>
      </c>
      <c r="AV68">
        <v>0</v>
      </c>
      <c r="AW68">
        <v>3468</v>
      </c>
      <c r="AX68">
        <v>0</v>
      </c>
      <c r="AY68">
        <v>0</v>
      </c>
      <c r="AZ68">
        <v>0</v>
      </c>
      <c r="BA68">
        <v>41422</v>
      </c>
      <c r="BB68">
        <v>0</v>
      </c>
      <c r="BC68">
        <v>0</v>
      </c>
      <c r="BD68">
        <v>0</v>
      </c>
      <c r="BE68">
        <v>68004</v>
      </c>
      <c r="BF68">
        <v>0</v>
      </c>
      <c r="BG68">
        <v>0</v>
      </c>
    </row>
    <row r="69" spans="1:59" x14ac:dyDescent="0.2">
      <c r="A69">
        <v>2</v>
      </c>
      <c r="B69">
        <v>113062667</v>
      </c>
      <c r="C69" t="s">
        <v>418</v>
      </c>
      <c r="D69" t="s">
        <v>114</v>
      </c>
      <c r="E69" t="s">
        <v>102</v>
      </c>
      <c r="F69" t="s">
        <v>142</v>
      </c>
      <c r="G69" t="s">
        <v>7</v>
      </c>
      <c r="H69" t="s">
        <v>104</v>
      </c>
      <c r="I69" t="s">
        <v>419</v>
      </c>
      <c r="J69" t="s">
        <v>419</v>
      </c>
      <c r="K69" t="s">
        <v>420</v>
      </c>
      <c r="L69" t="s">
        <v>108</v>
      </c>
      <c r="O69">
        <v>2</v>
      </c>
      <c r="P69">
        <v>152160</v>
      </c>
      <c r="Q69">
        <v>1.3144058885383801E-5</v>
      </c>
      <c r="R69">
        <v>0</v>
      </c>
      <c r="S69">
        <v>0</v>
      </c>
      <c r="T69">
        <v>0</v>
      </c>
      <c r="U69">
        <v>2094</v>
      </c>
      <c r="V69">
        <v>0</v>
      </c>
      <c r="W69">
        <v>0</v>
      </c>
      <c r="X69">
        <v>0</v>
      </c>
      <c r="Y69">
        <v>15278</v>
      </c>
      <c r="Z69">
        <v>0</v>
      </c>
      <c r="AA69">
        <v>0</v>
      </c>
      <c r="AB69">
        <v>0</v>
      </c>
      <c r="AC69">
        <v>10626</v>
      </c>
      <c r="AD69">
        <v>0</v>
      </c>
      <c r="AE69">
        <v>0</v>
      </c>
      <c r="AF69">
        <v>0</v>
      </c>
      <c r="AG69">
        <v>910</v>
      </c>
      <c r="AH69">
        <v>0</v>
      </c>
      <c r="AI69">
        <v>0</v>
      </c>
      <c r="AJ69">
        <v>0</v>
      </c>
      <c r="AK69">
        <v>5184</v>
      </c>
      <c r="AL69">
        <v>0</v>
      </c>
      <c r="AM69">
        <v>0</v>
      </c>
      <c r="AN69">
        <v>0</v>
      </c>
      <c r="AO69">
        <v>316</v>
      </c>
      <c r="AP69">
        <v>0</v>
      </c>
      <c r="AQ69">
        <v>0</v>
      </c>
      <c r="AR69">
        <v>0</v>
      </c>
      <c r="AS69">
        <v>4824</v>
      </c>
      <c r="AT69">
        <v>0</v>
      </c>
      <c r="AU69">
        <v>0</v>
      </c>
      <c r="AV69">
        <v>0</v>
      </c>
      <c r="AW69">
        <v>3472</v>
      </c>
      <c r="AX69">
        <v>0</v>
      </c>
      <c r="AY69">
        <v>0</v>
      </c>
      <c r="AZ69">
        <v>1</v>
      </c>
      <c r="BA69">
        <v>41428</v>
      </c>
      <c r="BB69">
        <v>0</v>
      </c>
      <c r="BC69">
        <v>0</v>
      </c>
      <c r="BD69">
        <v>1</v>
      </c>
      <c r="BE69">
        <v>68028</v>
      </c>
      <c r="BF69">
        <v>0</v>
      </c>
      <c r="BG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E50C-2A0E-7F41-A8E8-DF5C447A8339}">
  <dimension ref="A1:O34"/>
  <sheetViews>
    <sheetView workbookViewId="0">
      <selection activeCell="E22" sqref="E22"/>
    </sheetView>
  </sheetViews>
  <sheetFormatPr baseColWidth="10" defaultRowHeight="16" x14ac:dyDescent="0.2"/>
  <cols>
    <col min="1" max="1" width="41" bestFit="1" customWidth="1"/>
    <col min="2" max="2" width="7.6640625" bestFit="1" customWidth="1"/>
    <col min="3" max="3" width="13.33203125" bestFit="1" customWidth="1"/>
    <col min="4" max="4" width="38" bestFit="1" customWidth="1"/>
    <col min="5" max="5" width="61.83203125" bestFit="1" customWidth="1"/>
    <col min="6" max="6" width="43" bestFit="1" customWidth="1"/>
    <col min="7" max="7" width="13.5" bestFit="1" customWidth="1"/>
    <col min="8" max="8" width="18.6640625" bestFit="1" customWidth="1"/>
    <col min="9" max="9" width="14.5" bestFit="1" customWidth="1"/>
    <col min="10" max="10" width="18.6640625" bestFit="1" customWidth="1"/>
    <col min="11" max="11" width="14.5" bestFit="1" customWidth="1"/>
    <col min="12" max="12" width="10.33203125" bestFit="1" customWidth="1"/>
    <col min="13" max="13" width="9.6640625" bestFit="1" customWidth="1"/>
    <col min="14" max="14" width="12.6640625" bestFit="1" customWidth="1"/>
    <col min="15" max="15" width="26.33203125" bestFit="1" customWidth="1"/>
  </cols>
  <sheetData>
    <row r="1" spans="1:15" x14ac:dyDescent="0.2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</row>
    <row r="2" spans="1:15" x14ac:dyDescent="0.2">
      <c r="A2" t="s">
        <v>485</v>
      </c>
      <c r="B2" t="s">
        <v>486</v>
      </c>
      <c r="C2" t="s">
        <v>487</v>
      </c>
      <c r="D2" t="s">
        <v>488</v>
      </c>
      <c r="E2" t="s">
        <v>489</v>
      </c>
      <c r="F2" t="s">
        <v>490</v>
      </c>
      <c r="G2" t="s">
        <v>491</v>
      </c>
      <c r="H2">
        <v>2</v>
      </c>
      <c r="I2">
        <v>113818479</v>
      </c>
      <c r="J2">
        <v>2</v>
      </c>
      <c r="K2">
        <v>113060902</v>
      </c>
      <c r="L2">
        <v>30489</v>
      </c>
      <c r="M2">
        <v>39446</v>
      </c>
      <c r="N2" t="s">
        <v>145</v>
      </c>
      <c r="O2" t="s">
        <v>492</v>
      </c>
    </row>
    <row r="3" spans="1:15" x14ac:dyDescent="0.2">
      <c r="A3" t="s">
        <v>493</v>
      </c>
      <c r="B3" t="s">
        <v>486</v>
      </c>
      <c r="C3" t="s">
        <v>494</v>
      </c>
      <c r="D3" t="s">
        <v>495</v>
      </c>
      <c r="E3" t="s">
        <v>496</v>
      </c>
      <c r="F3" t="s">
        <v>497</v>
      </c>
      <c r="G3" t="s">
        <v>498</v>
      </c>
      <c r="H3">
        <v>2</v>
      </c>
      <c r="I3">
        <v>113818500</v>
      </c>
      <c r="J3">
        <v>2</v>
      </c>
      <c r="K3">
        <v>113060923</v>
      </c>
      <c r="L3">
        <v>636595</v>
      </c>
      <c r="M3">
        <v>624197</v>
      </c>
      <c r="N3" t="s">
        <v>499</v>
      </c>
      <c r="O3" t="s">
        <v>500</v>
      </c>
    </row>
    <row r="4" spans="1:15" x14ac:dyDescent="0.2">
      <c r="A4" t="s">
        <v>501</v>
      </c>
      <c r="B4" t="s">
        <v>486</v>
      </c>
      <c r="C4" t="s">
        <v>502</v>
      </c>
      <c r="D4" t="s">
        <v>503</v>
      </c>
      <c r="E4" t="s">
        <v>504</v>
      </c>
      <c r="F4" t="s">
        <v>505</v>
      </c>
      <c r="G4" t="s">
        <v>506</v>
      </c>
      <c r="H4">
        <v>2</v>
      </c>
      <c r="I4">
        <v>113818503</v>
      </c>
      <c r="J4">
        <v>2</v>
      </c>
      <c r="K4">
        <v>113060926</v>
      </c>
      <c r="L4">
        <v>160373</v>
      </c>
      <c r="M4">
        <v>170217</v>
      </c>
      <c r="N4" t="s">
        <v>162</v>
      </c>
      <c r="O4" t="s">
        <v>507</v>
      </c>
    </row>
    <row r="5" spans="1:15" x14ac:dyDescent="0.2">
      <c r="A5" t="s">
        <v>508</v>
      </c>
      <c r="B5" t="s">
        <v>486</v>
      </c>
      <c r="C5" t="s">
        <v>509</v>
      </c>
      <c r="D5" t="s">
        <v>503</v>
      </c>
      <c r="E5" t="s">
        <v>510</v>
      </c>
      <c r="F5" t="s">
        <v>497</v>
      </c>
      <c r="G5" t="s">
        <v>511</v>
      </c>
      <c r="H5">
        <v>2</v>
      </c>
      <c r="I5">
        <v>113819708</v>
      </c>
      <c r="J5">
        <v>2</v>
      </c>
      <c r="K5">
        <v>113062131</v>
      </c>
      <c r="L5">
        <v>934738</v>
      </c>
      <c r="M5">
        <v>930789</v>
      </c>
      <c r="O5" t="s">
        <v>512</v>
      </c>
    </row>
    <row r="6" spans="1:15" x14ac:dyDescent="0.2">
      <c r="A6" t="s">
        <v>513</v>
      </c>
      <c r="B6" t="s">
        <v>486</v>
      </c>
      <c r="C6" t="s">
        <v>514</v>
      </c>
      <c r="D6" t="s">
        <v>503</v>
      </c>
      <c r="E6" t="s">
        <v>515</v>
      </c>
      <c r="F6" t="s">
        <v>497</v>
      </c>
      <c r="G6" t="s">
        <v>516</v>
      </c>
      <c r="H6">
        <v>2</v>
      </c>
      <c r="I6">
        <v>113819715</v>
      </c>
      <c r="J6">
        <v>2</v>
      </c>
      <c r="K6">
        <v>113062138</v>
      </c>
      <c r="L6">
        <v>835623</v>
      </c>
      <c r="M6">
        <v>824716</v>
      </c>
      <c r="O6" t="s">
        <v>517</v>
      </c>
    </row>
    <row r="7" spans="1:15" x14ac:dyDescent="0.2">
      <c r="A7" t="s">
        <v>518</v>
      </c>
      <c r="B7" t="s">
        <v>486</v>
      </c>
      <c r="C7" t="s">
        <v>519</v>
      </c>
      <c r="D7" t="s">
        <v>503</v>
      </c>
      <c r="E7" t="s">
        <v>520</v>
      </c>
      <c r="F7" t="s">
        <v>497</v>
      </c>
      <c r="G7" t="s">
        <v>521</v>
      </c>
      <c r="H7">
        <v>2</v>
      </c>
      <c r="I7">
        <v>113819721</v>
      </c>
      <c r="J7">
        <v>2</v>
      </c>
      <c r="K7">
        <v>113062144</v>
      </c>
      <c r="L7">
        <v>639584</v>
      </c>
      <c r="M7">
        <v>628413</v>
      </c>
      <c r="N7" t="s">
        <v>187</v>
      </c>
      <c r="O7" t="s">
        <v>522</v>
      </c>
    </row>
    <row r="8" spans="1:15" x14ac:dyDescent="0.2">
      <c r="A8" t="s">
        <v>523</v>
      </c>
      <c r="B8" t="s">
        <v>486</v>
      </c>
      <c r="C8" t="s">
        <v>524</v>
      </c>
      <c r="D8" t="s">
        <v>503</v>
      </c>
      <c r="E8" t="s">
        <v>525</v>
      </c>
      <c r="F8" t="s">
        <v>490</v>
      </c>
      <c r="G8" t="s">
        <v>526</v>
      </c>
      <c r="H8">
        <v>2</v>
      </c>
      <c r="I8">
        <v>113819725</v>
      </c>
      <c r="J8">
        <v>2</v>
      </c>
      <c r="K8">
        <v>113062148</v>
      </c>
      <c r="L8">
        <v>529887</v>
      </c>
      <c r="M8">
        <v>516323</v>
      </c>
      <c r="N8" t="s">
        <v>190</v>
      </c>
      <c r="O8" t="s">
        <v>527</v>
      </c>
    </row>
    <row r="9" spans="1:15" x14ac:dyDescent="0.2">
      <c r="A9" t="s">
        <v>528</v>
      </c>
      <c r="B9" t="s">
        <v>486</v>
      </c>
      <c r="C9" t="s">
        <v>529</v>
      </c>
      <c r="D9" t="s">
        <v>503</v>
      </c>
      <c r="E9" t="s">
        <v>530</v>
      </c>
      <c r="F9" t="s">
        <v>497</v>
      </c>
      <c r="G9" t="s">
        <v>531</v>
      </c>
      <c r="H9">
        <v>2</v>
      </c>
      <c r="I9">
        <v>113819727</v>
      </c>
      <c r="J9">
        <v>2</v>
      </c>
      <c r="K9">
        <v>113062150</v>
      </c>
      <c r="L9">
        <v>30491</v>
      </c>
      <c r="M9">
        <v>39448</v>
      </c>
      <c r="N9" t="s">
        <v>196</v>
      </c>
      <c r="O9" t="s">
        <v>532</v>
      </c>
    </row>
    <row r="10" spans="1:15" x14ac:dyDescent="0.2">
      <c r="A10" t="s">
        <v>533</v>
      </c>
      <c r="B10" t="s">
        <v>486</v>
      </c>
      <c r="C10" t="s">
        <v>534</v>
      </c>
      <c r="D10" t="s">
        <v>503</v>
      </c>
      <c r="E10" t="s">
        <v>535</v>
      </c>
      <c r="F10" t="s">
        <v>497</v>
      </c>
      <c r="G10" t="s">
        <v>536</v>
      </c>
      <c r="H10">
        <v>2</v>
      </c>
      <c r="I10">
        <v>113819749</v>
      </c>
      <c r="J10">
        <v>2</v>
      </c>
      <c r="K10">
        <v>113062172</v>
      </c>
      <c r="L10">
        <v>643910</v>
      </c>
      <c r="M10">
        <v>628414</v>
      </c>
      <c r="N10" t="s">
        <v>214</v>
      </c>
      <c r="O10" t="s">
        <v>537</v>
      </c>
    </row>
    <row r="11" spans="1:15" x14ac:dyDescent="0.2">
      <c r="A11" t="s">
        <v>538</v>
      </c>
      <c r="B11" t="s">
        <v>486</v>
      </c>
      <c r="C11" t="s">
        <v>539</v>
      </c>
      <c r="D11" t="s">
        <v>488</v>
      </c>
      <c r="E11" t="s">
        <v>540</v>
      </c>
      <c r="F11" t="s">
        <v>541</v>
      </c>
      <c r="G11" t="s">
        <v>542</v>
      </c>
      <c r="H11">
        <v>2</v>
      </c>
      <c r="I11">
        <v>113819754</v>
      </c>
      <c r="J11">
        <v>2</v>
      </c>
      <c r="K11">
        <v>113062177</v>
      </c>
      <c r="L11">
        <v>493284</v>
      </c>
      <c r="M11">
        <v>486247</v>
      </c>
      <c r="N11" t="s">
        <v>222</v>
      </c>
      <c r="O11" t="s">
        <v>543</v>
      </c>
    </row>
    <row r="12" spans="1:15" x14ac:dyDescent="0.2">
      <c r="A12" t="s">
        <v>544</v>
      </c>
      <c r="B12" t="s">
        <v>486</v>
      </c>
      <c r="C12" t="s">
        <v>545</v>
      </c>
      <c r="D12" t="s">
        <v>503</v>
      </c>
      <c r="E12" t="s">
        <v>546</v>
      </c>
      <c r="F12" t="s">
        <v>497</v>
      </c>
      <c r="G12" t="s">
        <v>547</v>
      </c>
      <c r="H12">
        <v>2</v>
      </c>
      <c r="I12">
        <v>113819785</v>
      </c>
      <c r="J12">
        <v>2</v>
      </c>
      <c r="K12">
        <v>113062208</v>
      </c>
      <c r="L12">
        <v>529883</v>
      </c>
      <c r="M12">
        <v>516311</v>
      </c>
      <c r="N12" t="s">
        <v>238</v>
      </c>
      <c r="O12" t="s">
        <v>548</v>
      </c>
    </row>
    <row r="13" spans="1:15" x14ac:dyDescent="0.2">
      <c r="A13" t="s">
        <v>549</v>
      </c>
      <c r="B13" t="s">
        <v>486</v>
      </c>
      <c r="C13" t="s">
        <v>550</v>
      </c>
      <c r="D13" t="s">
        <v>488</v>
      </c>
      <c r="E13" t="s">
        <v>551</v>
      </c>
      <c r="F13" t="s">
        <v>541</v>
      </c>
      <c r="G13" t="s">
        <v>552</v>
      </c>
      <c r="H13">
        <v>2</v>
      </c>
      <c r="I13">
        <v>113819812</v>
      </c>
      <c r="J13">
        <v>2</v>
      </c>
      <c r="K13">
        <v>113062235</v>
      </c>
      <c r="L13">
        <v>575254</v>
      </c>
      <c r="M13">
        <v>559182</v>
      </c>
      <c r="N13" t="s">
        <v>247</v>
      </c>
      <c r="O13" t="s">
        <v>553</v>
      </c>
    </row>
    <row r="14" spans="1:15" x14ac:dyDescent="0.2">
      <c r="A14" t="s">
        <v>554</v>
      </c>
      <c r="B14" t="s">
        <v>486</v>
      </c>
      <c r="C14" t="s">
        <v>555</v>
      </c>
      <c r="D14" t="s">
        <v>556</v>
      </c>
      <c r="E14" t="s">
        <v>557</v>
      </c>
      <c r="F14" t="s">
        <v>490</v>
      </c>
      <c r="G14" t="s">
        <v>558</v>
      </c>
      <c r="H14">
        <v>2</v>
      </c>
      <c r="I14">
        <v>113819815</v>
      </c>
      <c r="J14">
        <v>2</v>
      </c>
      <c r="K14">
        <v>113062238</v>
      </c>
      <c r="L14">
        <v>529885</v>
      </c>
      <c r="M14">
        <v>516324</v>
      </c>
      <c r="N14" t="s">
        <v>253</v>
      </c>
      <c r="O14" t="s">
        <v>559</v>
      </c>
    </row>
    <row r="15" spans="1:15" x14ac:dyDescent="0.2">
      <c r="A15" t="s">
        <v>560</v>
      </c>
      <c r="B15" t="s">
        <v>486</v>
      </c>
      <c r="C15" t="s">
        <v>561</v>
      </c>
      <c r="D15" t="s">
        <v>503</v>
      </c>
      <c r="E15" t="s">
        <v>562</v>
      </c>
      <c r="F15" t="s">
        <v>490</v>
      </c>
      <c r="G15" t="s">
        <v>563</v>
      </c>
      <c r="H15">
        <v>2</v>
      </c>
      <c r="I15">
        <v>113820031</v>
      </c>
      <c r="J15">
        <v>2</v>
      </c>
      <c r="K15">
        <v>113062454</v>
      </c>
      <c r="L15">
        <v>732231</v>
      </c>
      <c r="M15">
        <v>732719</v>
      </c>
      <c r="N15" t="s">
        <v>263</v>
      </c>
      <c r="O15" t="s">
        <v>564</v>
      </c>
    </row>
    <row r="16" spans="1:15" x14ac:dyDescent="0.2">
      <c r="A16" t="s">
        <v>565</v>
      </c>
      <c r="B16" t="s">
        <v>486</v>
      </c>
      <c r="C16" t="s">
        <v>566</v>
      </c>
      <c r="D16" t="s">
        <v>503</v>
      </c>
      <c r="E16" t="s">
        <v>567</v>
      </c>
      <c r="F16" t="s">
        <v>497</v>
      </c>
      <c r="G16" t="s">
        <v>568</v>
      </c>
      <c r="H16">
        <v>2</v>
      </c>
      <c r="I16">
        <v>113820034</v>
      </c>
      <c r="J16">
        <v>2</v>
      </c>
      <c r="K16">
        <v>113062457</v>
      </c>
      <c r="L16">
        <v>330779</v>
      </c>
      <c r="M16">
        <v>282256</v>
      </c>
      <c r="N16" t="s">
        <v>267</v>
      </c>
      <c r="O16" t="s">
        <v>569</v>
      </c>
    </row>
    <row r="17" spans="1:15" x14ac:dyDescent="0.2">
      <c r="A17" t="s">
        <v>570</v>
      </c>
      <c r="B17" t="s">
        <v>486</v>
      </c>
      <c r="C17" t="s">
        <v>571</v>
      </c>
      <c r="D17" t="s">
        <v>503</v>
      </c>
      <c r="E17" t="s">
        <v>572</v>
      </c>
      <c r="F17" t="s">
        <v>497</v>
      </c>
      <c r="G17" t="s">
        <v>573</v>
      </c>
      <c r="H17">
        <v>2</v>
      </c>
      <c r="I17">
        <v>113820061</v>
      </c>
      <c r="J17">
        <v>2</v>
      </c>
      <c r="K17">
        <v>113062484</v>
      </c>
      <c r="L17">
        <v>837544</v>
      </c>
      <c r="M17">
        <v>824717</v>
      </c>
      <c r="O17" t="s">
        <v>574</v>
      </c>
    </row>
    <row r="18" spans="1:15" x14ac:dyDescent="0.2">
      <c r="A18" t="s">
        <v>575</v>
      </c>
      <c r="B18" t="s">
        <v>486</v>
      </c>
      <c r="C18" t="s">
        <v>576</v>
      </c>
      <c r="D18" t="s">
        <v>556</v>
      </c>
      <c r="E18" t="s">
        <v>577</v>
      </c>
      <c r="F18" t="s">
        <v>497</v>
      </c>
      <c r="G18" t="s">
        <v>578</v>
      </c>
      <c r="H18">
        <v>2</v>
      </c>
      <c r="I18">
        <v>113820090</v>
      </c>
      <c r="J18">
        <v>2</v>
      </c>
      <c r="K18">
        <v>113062513</v>
      </c>
      <c r="L18">
        <v>160374</v>
      </c>
      <c r="M18">
        <v>170218</v>
      </c>
      <c r="N18" t="s">
        <v>311</v>
      </c>
      <c r="O18" t="s">
        <v>579</v>
      </c>
    </row>
    <row r="19" spans="1:15" x14ac:dyDescent="0.2">
      <c r="A19" t="s">
        <v>580</v>
      </c>
      <c r="B19" t="s">
        <v>486</v>
      </c>
      <c r="C19" t="s">
        <v>581</v>
      </c>
      <c r="D19" t="s">
        <v>503</v>
      </c>
      <c r="E19" t="s">
        <v>582</v>
      </c>
      <c r="F19" t="s">
        <v>497</v>
      </c>
      <c r="G19" t="s">
        <v>583</v>
      </c>
      <c r="H19">
        <v>2</v>
      </c>
      <c r="I19">
        <v>113820093</v>
      </c>
      <c r="J19">
        <v>2</v>
      </c>
      <c r="K19">
        <v>113062516</v>
      </c>
      <c r="L19">
        <v>845061</v>
      </c>
      <c r="M19">
        <v>824718</v>
      </c>
      <c r="O19" t="s">
        <v>584</v>
      </c>
    </row>
    <row r="20" spans="1:15" x14ac:dyDescent="0.2">
      <c r="A20" t="s">
        <v>585</v>
      </c>
      <c r="B20" t="s">
        <v>486</v>
      </c>
      <c r="C20" t="s">
        <v>586</v>
      </c>
      <c r="D20" t="s">
        <v>488</v>
      </c>
      <c r="E20" t="s">
        <v>540</v>
      </c>
      <c r="F20" t="s">
        <v>541</v>
      </c>
      <c r="G20" t="s">
        <v>587</v>
      </c>
      <c r="H20">
        <v>2</v>
      </c>
      <c r="I20">
        <v>113820124</v>
      </c>
      <c r="J20">
        <v>2</v>
      </c>
      <c r="K20">
        <v>113062547</v>
      </c>
      <c r="L20">
        <v>30490</v>
      </c>
      <c r="M20">
        <v>39447</v>
      </c>
      <c r="N20" t="s">
        <v>347</v>
      </c>
      <c r="O20" t="s">
        <v>588</v>
      </c>
    </row>
    <row r="21" spans="1:15" x14ac:dyDescent="0.2">
      <c r="A21" t="s">
        <v>589</v>
      </c>
      <c r="B21" t="s">
        <v>486</v>
      </c>
      <c r="C21" t="s">
        <v>590</v>
      </c>
      <c r="D21" t="s">
        <v>503</v>
      </c>
      <c r="E21" t="s">
        <v>591</v>
      </c>
      <c r="F21" t="s">
        <v>497</v>
      </c>
      <c r="G21" t="s">
        <v>592</v>
      </c>
      <c r="H21">
        <v>2</v>
      </c>
      <c r="I21">
        <v>113820136</v>
      </c>
      <c r="J21">
        <v>2</v>
      </c>
      <c r="K21">
        <v>113062559</v>
      </c>
      <c r="L21">
        <v>846535</v>
      </c>
      <c r="M21">
        <v>824719</v>
      </c>
      <c r="O21" t="s">
        <v>593</v>
      </c>
    </row>
    <row r="22" spans="1:15" ht="16" customHeight="1" x14ac:dyDescent="0.2">
      <c r="A22" t="s">
        <v>808</v>
      </c>
      <c r="B22" t="s">
        <v>486</v>
      </c>
      <c r="C22" t="s">
        <v>809</v>
      </c>
      <c r="D22" t="s">
        <v>503</v>
      </c>
      <c r="E22" t="s">
        <v>811</v>
      </c>
      <c r="F22" t="s">
        <v>497</v>
      </c>
      <c r="G22" t="s">
        <v>810</v>
      </c>
      <c r="H22">
        <v>2</v>
      </c>
      <c r="I22">
        <v>113820136</v>
      </c>
      <c r="J22">
        <v>2</v>
      </c>
      <c r="K22">
        <v>113062559</v>
      </c>
    </row>
    <row r="23" spans="1:15" ht="16" customHeight="1" x14ac:dyDescent="0.2">
      <c r="A23" t="s">
        <v>594</v>
      </c>
      <c r="B23" t="s">
        <v>486</v>
      </c>
      <c r="C23" t="s">
        <v>595</v>
      </c>
      <c r="D23" t="s">
        <v>503</v>
      </c>
      <c r="E23" t="s">
        <v>596</v>
      </c>
      <c r="F23" t="s">
        <v>497</v>
      </c>
      <c r="G23" t="s">
        <v>597</v>
      </c>
      <c r="H23">
        <v>2</v>
      </c>
      <c r="I23">
        <v>113820154</v>
      </c>
      <c r="J23">
        <v>2</v>
      </c>
      <c r="K23">
        <v>113062577</v>
      </c>
      <c r="L23">
        <v>662407</v>
      </c>
      <c r="M23">
        <v>628415</v>
      </c>
      <c r="N23" t="s">
        <v>356</v>
      </c>
      <c r="O23" t="s">
        <v>598</v>
      </c>
    </row>
    <row r="24" spans="1:15" ht="16" customHeight="1" x14ac:dyDescent="0.2">
      <c r="A24" t="s">
        <v>599</v>
      </c>
      <c r="B24" t="s">
        <v>486</v>
      </c>
      <c r="C24" t="s">
        <v>600</v>
      </c>
      <c r="D24" t="s">
        <v>503</v>
      </c>
      <c r="E24" t="s">
        <v>601</v>
      </c>
      <c r="F24" t="s">
        <v>505</v>
      </c>
      <c r="G24" t="s">
        <v>602</v>
      </c>
      <c r="H24">
        <v>2</v>
      </c>
      <c r="I24">
        <v>113820154</v>
      </c>
      <c r="J24">
        <v>2</v>
      </c>
      <c r="K24">
        <v>113062577</v>
      </c>
      <c r="L24">
        <v>40006</v>
      </c>
      <c r="M24">
        <v>48519</v>
      </c>
      <c r="N24" t="s">
        <v>356</v>
      </c>
      <c r="O24" t="s">
        <v>603</v>
      </c>
    </row>
    <row r="25" spans="1:15" ht="16" customHeight="1" x14ac:dyDescent="0.2">
      <c r="A25" t="s">
        <v>604</v>
      </c>
      <c r="B25" t="s">
        <v>486</v>
      </c>
      <c r="C25" t="s">
        <v>605</v>
      </c>
      <c r="D25" t="s">
        <v>503</v>
      </c>
      <c r="E25" t="s">
        <v>606</v>
      </c>
      <c r="F25" t="s">
        <v>497</v>
      </c>
      <c r="G25" t="s">
        <v>607</v>
      </c>
      <c r="H25">
        <v>2</v>
      </c>
      <c r="I25">
        <v>113820172</v>
      </c>
      <c r="J25">
        <v>2</v>
      </c>
      <c r="K25">
        <v>113062595</v>
      </c>
      <c r="L25">
        <v>529884</v>
      </c>
      <c r="M25">
        <v>516327</v>
      </c>
      <c r="N25" t="s">
        <v>370</v>
      </c>
      <c r="O25" t="s">
        <v>608</v>
      </c>
    </row>
    <row r="26" spans="1:15" ht="16" customHeight="1" x14ac:dyDescent="0.2">
      <c r="A26" t="s">
        <v>609</v>
      </c>
      <c r="B26" t="s">
        <v>486</v>
      </c>
      <c r="C26" t="s">
        <v>610</v>
      </c>
      <c r="D26" t="s">
        <v>503</v>
      </c>
      <c r="E26" t="s">
        <v>611</v>
      </c>
      <c r="F26" t="s">
        <v>497</v>
      </c>
      <c r="G26" t="s">
        <v>612</v>
      </c>
      <c r="H26">
        <v>2</v>
      </c>
      <c r="I26">
        <v>113820207</v>
      </c>
      <c r="J26">
        <v>2</v>
      </c>
      <c r="K26">
        <v>113062630</v>
      </c>
      <c r="L26">
        <v>893581</v>
      </c>
      <c r="M26">
        <v>880862</v>
      </c>
      <c r="O26" t="s">
        <v>613</v>
      </c>
    </row>
    <row r="27" spans="1:15" x14ac:dyDescent="0.2">
      <c r="A27" t="s">
        <v>614</v>
      </c>
      <c r="B27" t="s">
        <v>486</v>
      </c>
      <c r="C27" t="s">
        <v>615</v>
      </c>
      <c r="D27" t="s">
        <v>503</v>
      </c>
      <c r="E27" t="s">
        <v>540</v>
      </c>
      <c r="F27" t="s">
        <v>541</v>
      </c>
      <c r="G27" t="s">
        <v>616</v>
      </c>
      <c r="H27">
        <v>2</v>
      </c>
      <c r="I27">
        <v>113820222</v>
      </c>
      <c r="J27">
        <v>2</v>
      </c>
      <c r="K27">
        <v>113062645</v>
      </c>
      <c r="L27">
        <v>529886</v>
      </c>
      <c r="M27">
        <v>516298</v>
      </c>
      <c r="N27" t="s">
        <v>399</v>
      </c>
      <c r="O27" t="s">
        <v>617</v>
      </c>
    </row>
    <row r="29" spans="1:15" ht="17" x14ac:dyDescent="0.2">
      <c r="A29" s="38"/>
      <c r="B29" s="42"/>
      <c r="C29" s="43"/>
      <c r="D29" s="43"/>
      <c r="E29" s="40"/>
      <c r="F29" s="43"/>
      <c r="G29" s="43"/>
    </row>
    <row r="30" spans="1:15" ht="17" x14ac:dyDescent="0.2">
      <c r="A30" s="39"/>
      <c r="B30" s="42"/>
      <c r="C30" s="43"/>
      <c r="D30" s="43"/>
      <c r="E30" s="41"/>
      <c r="F30" s="43"/>
      <c r="G30" s="43"/>
    </row>
    <row r="31" spans="1:15" ht="17" x14ac:dyDescent="0.2">
      <c r="A31" s="40"/>
      <c r="B31" s="42"/>
      <c r="C31" s="43"/>
      <c r="D31" s="43"/>
      <c r="E31" s="41"/>
      <c r="F31" s="43"/>
      <c r="G31" s="43"/>
    </row>
    <row r="32" spans="1:15" ht="17" x14ac:dyDescent="0.2">
      <c r="A32" s="39"/>
      <c r="B32" s="42"/>
      <c r="C32" s="43"/>
      <c r="D32" s="43"/>
      <c r="E32" s="41"/>
      <c r="F32" s="43"/>
      <c r="G32" s="43"/>
    </row>
    <row r="33" spans="1:7" ht="17" x14ac:dyDescent="0.2">
      <c r="A33" s="40"/>
      <c r="B33" s="42"/>
      <c r="C33" s="43"/>
      <c r="D33" s="43"/>
      <c r="E33" s="41"/>
      <c r="F33" s="43"/>
      <c r="G33" s="43"/>
    </row>
    <row r="34" spans="1:7" ht="17" x14ac:dyDescent="0.2">
      <c r="A34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B986-B429-FA42-9A82-A5691939D361}">
  <dimension ref="B2:I203"/>
  <sheetViews>
    <sheetView topLeftCell="A118" workbookViewId="0">
      <selection activeCell="F163" sqref="F163"/>
    </sheetView>
  </sheetViews>
  <sheetFormatPr baseColWidth="10" defaultRowHeight="16" x14ac:dyDescent="0.2"/>
  <cols>
    <col min="2" max="2" width="13.5" bestFit="1" customWidth="1"/>
    <col min="3" max="3" width="7.6640625" bestFit="1" customWidth="1"/>
    <col min="4" max="4" width="13.33203125" bestFit="1" customWidth="1"/>
    <col min="5" max="5" width="23.33203125" customWidth="1"/>
    <col min="6" max="6" width="11" bestFit="1" customWidth="1"/>
    <col min="7" max="7" width="13" bestFit="1" customWidth="1"/>
    <col min="8" max="8" width="14.6640625" bestFit="1" customWidth="1"/>
    <col min="9" max="9" width="8.5" bestFit="1" customWidth="1"/>
    <col min="10" max="10" width="14.5" bestFit="1" customWidth="1"/>
    <col min="11" max="11" width="18.6640625" bestFit="1" customWidth="1"/>
    <col min="12" max="12" width="14.5" bestFit="1" customWidth="1"/>
    <col min="13" max="13" width="10.33203125" bestFit="1" customWidth="1"/>
    <col min="14" max="14" width="9.6640625" bestFit="1" customWidth="1"/>
    <col min="15" max="15" width="12.6640625" bestFit="1" customWidth="1"/>
    <col min="16" max="16" width="26.33203125" bestFit="1" customWidth="1"/>
  </cols>
  <sheetData>
    <row r="2" spans="2:9" x14ac:dyDescent="0.2">
      <c r="B2" t="s">
        <v>55</v>
      </c>
      <c r="C2" t="s">
        <v>51</v>
      </c>
      <c r="D2" t="s">
        <v>59</v>
      </c>
      <c r="E2" t="s">
        <v>62</v>
      </c>
      <c r="F2" t="s">
        <v>64</v>
      </c>
      <c r="G2" t="s">
        <v>65</v>
      </c>
      <c r="H2" t="s">
        <v>66</v>
      </c>
      <c r="I2" t="s">
        <v>620</v>
      </c>
    </row>
    <row r="3" spans="2:9" x14ac:dyDescent="0.2">
      <c r="B3" t="s">
        <v>468</v>
      </c>
      <c r="C3">
        <v>2</v>
      </c>
      <c r="D3" t="s">
        <v>106</v>
      </c>
      <c r="F3">
        <v>1</v>
      </c>
      <c r="G3">
        <v>251466</v>
      </c>
      <c r="H3">
        <v>3.9766807441165001E-6</v>
      </c>
      <c r="I3" t="str">
        <f t="shared" ref="I3:I24" si="0">IF(H3&gt;0.0001,"Common","Rare")</f>
        <v>Rare</v>
      </c>
    </row>
    <row r="4" spans="2:9" x14ac:dyDescent="0.2">
      <c r="B4" t="s">
        <v>468</v>
      </c>
      <c r="C4">
        <v>3</v>
      </c>
      <c r="D4" t="s">
        <v>111</v>
      </c>
      <c r="F4">
        <v>6</v>
      </c>
      <c r="G4">
        <v>251466</v>
      </c>
      <c r="H4">
        <v>2.3860084464699E-5</v>
      </c>
      <c r="I4" t="str">
        <f t="shared" si="0"/>
        <v>Rare</v>
      </c>
    </row>
    <row r="5" spans="2:9" x14ac:dyDescent="0.2">
      <c r="B5" t="s">
        <v>468</v>
      </c>
      <c r="C5">
        <v>6</v>
      </c>
      <c r="D5" t="s">
        <v>115</v>
      </c>
      <c r="F5">
        <v>3</v>
      </c>
      <c r="G5">
        <v>251466</v>
      </c>
      <c r="H5">
        <v>1.19300422323495E-5</v>
      </c>
      <c r="I5" t="str">
        <f t="shared" si="0"/>
        <v>Rare</v>
      </c>
    </row>
    <row r="6" spans="2:9" x14ac:dyDescent="0.2">
      <c r="B6" t="s">
        <v>468</v>
      </c>
      <c r="C6">
        <v>6</v>
      </c>
      <c r="D6" t="s">
        <v>118</v>
      </c>
      <c r="F6">
        <v>2</v>
      </c>
      <c r="G6">
        <v>251456</v>
      </c>
      <c r="H6">
        <v>7.9536777806057506E-6</v>
      </c>
      <c r="I6" t="str">
        <f t="shared" si="0"/>
        <v>Rare</v>
      </c>
    </row>
    <row r="7" spans="2:9" x14ac:dyDescent="0.2">
      <c r="B7" t="s">
        <v>469</v>
      </c>
      <c r="C7">
        <v>6</v>
      </c>
      <c r="D7" t="s">
        <v>118</v>
      </c>
      <c r="F7">
        <v>2</v>
      </c>
      <c r="G7">
        <v>152022</v>
      </c>
      <c r="H7">
        <v>1.31559905803107E-5</v>
      </c>
      <c r="I7" t="str">
        <f t="shared" si="0"/>
        <v>Rare</v>
      </c>
    </row>
    <row r="8" spans="2:9" x14ac:dyDescent="0.2">
      <c r="B8" t="s">
        <v>468</v>
      </c>
      <c r="C8">
        <v>8</v>
      </c>
      <c r="D8" t="s">
        <v>121</v>
      </c>
      <c r="F8">
        <v>1</v>
      </c>
      <c r="G8">
        <v>251464</v>
      </c>
      <c r="H8">
        <v>3.97671237234753E-6</v>
      </c>
      <c r="I8" t="str">
        <f t="shared" si="0"/>
        <v>Rare</v>
      </c>
    </row>
    <row r="9" spans="2:9" x14ac:dyDescent="0.2">
      <c r="B9" t="s">
        <v>468</v>
      </c>
      <c r="C9">
        <v>10</v>
      </c>
      <c r="D9" t="s">
        <v>124</v>
      </c>
      <c r="F9">
        <v>4</v>
      </c>
      <c r="G9">
        <v>251454</v>
      </c>
      <c r="H9">
        <v>1.5907482084198301E-5</v>
      </c>
      <c r="I9" t="str">
        <f t="shared" si="0"/>
        <v>Rare</v>
      </c>
    </row>
    <row r="10" spans="2:9" x14ac:dyDescent="0.2">
      <c r="B10" t="s">
        <v>469</v>
      </c>
      <c r="C10">
        <v>10</v>
      </c>
      <c r="D10" t="s">
        <v>124</v>
      </c>
      <c r="F10">
        <v>2</v>
      </c>
      <c r="G10">
        <v>152148</v>
      </c>
      <c r="H10">
        <v>1.31450955648447E-5</v>
      </c>
      <c r="I10" t="str">
        <f t="shared" si="0"/>
        <v>Rare</v>
      </c>
    </row>
    <row r="11" spans="2:9" x14ac:dyDescent="0.2">
      <c r="B11" t="s">
        <v>468</v>
      </c>
      <c r="C11">
        <v>14</v>
      </c>
      <c r="D11" t="s">
        <v>127</v>
      </c>
      <c r="F11">
        <v>7</v>
      </c>
      <c r="G11">
        <v>251310</v>
      </c>
      <c r="H11">
        <v>2.7854044805220601E-5</v>
      </c>
      <c r="I11" t="str">
        <f t="shared" si="0"/>
        <v>Rare</v>
      </c>
    </row>
    <row r="12" spans="2:9" x14ac:dyDescent="0.2">
      <c r="B12" t="s">
        <v>469</v>
      </c>
      <c r="C12">
        <v>14</v>
      </c>
      <c r="D12" t="s">
        <v>127</v>
      </c>
      <c r="F12">
        <v>1</v>
      </c>
      <c r="G12">
        <v>152212</v>
      </c>
      <c r="H12">
        <v>6.5697842482852796E-6</v>
      </c>
      <c r="I12" t="str">
        <f t="shared" si="0"/>
        <v>Rare</v>
      </c>
    </row>
    <row r="13" spans="2:9" x14ac:dyDescent="0.2">
      <c r="B13" t="s">
        <v>468</v>
      </c>
      <c r="C13">
        <v>15</v>
      </c>
      <c r="D13" t="s">
        <v>130</v>
      </c>
      <c r="F13">
        <v>1</v>
      </c>
      <c r="G13">
        <v>251350</v>
      </c>
      <c r="H13">
        <v>3.9785160135269499E-6</v>
      </c>
      <c r="I13" t="str">
        <f t="shared" si="0"/>
        <v>Rare</v>
      </c>
    </row>
    <row r="14" spans="2:9" x14ac:dyDescent="0.2">
      <c r="B14" t="s">
        <v>468</v>
      </c>
      <c r="C14">
        <v>15</v>
      </c>
      <c r="D14" t="s">
        <v>133</v>
      </c>
      <c r="F14">
        <v>3</v>
      </c>
      <c r="G14">
        <v>251360</v>
      </c>
      <c r="H14">
        <v>1.1935073201782299E-5</v>
      </c>
      <c r="I14" t="str">
        <f t="shared" si="0"/>
        <v>Rare</v>
      </c>
    </row>
    <row r="15" spans="2:9" x14ac:dyDescent="0.2">
      <c r="B15" t="s">
        <v>469</v>
      </c>
      <c r="C15">
        <v>15</v>
      </c>
      <c r="D15" t="s">
        <v>130</v>
      </c>
      <c r="F15">
        <v>1</v>
      </c>
      <c r="G15">
        <v>152228</v>
      </c>
      <c r="H15">
        <v>6.5690937278292996E-6</v>
      </c>
      <c r="I15" t="str">
        <f t="shared" si="0"/>
        <v>Rare</v>
      </c>
    </row>
    <row r="16" spans="2:9" x14ac:dyDescent="0.2">
      <c r="B16" t="s">
        <v>468</v>
      </c>
      <c r="C16">
        <v>18</v>
      </c>
      <c r="D16" t="s">
        <v>136</v>
      </c>
      <c r="F16">
        <v>2</v>
      </c>
      <c r="G16">
        <v>251404</v>
      </c>
      <c r="H16">
        <v>7.9553229065567698E-6</v>
      </c>
      <c r="I16" t="str">
        <f t="shared" si="0"/>
        <v>Rare</v>
      </c>
    </row>
    <row r="17" spans="2:9" x14ac:dyDescent="0.2">
      <c r="B17" t="s">
        <v>469</v>
      </c>
      <c r="C17">
        <v>18</v>
      </c>
      <c r="D17" t="s">
        <v>136</v>
      </c>
      <c r="F17">
        <v>1</v>
      </c>
      <c r="G17">
        <v>152208</v>
      </c>
      <c r="H17">
        <v>6.5699569010827204E-6</v>
      </c>
      <c r="I17" t="str">
        <f t="shared" si="0"/>
        <v>Rare</v>
      </c>
    </row>
    <row r="18" spans="2:9" x14ac:dyDescent="0.2">
      <c r="B18" t="s">
        <v>469</v>
      </c>
      <c r="C18">
        <v>18</v>
      </c>
      <c r="D18" t="s">
        <v>435</v>
      </c>
      <c r="F18">
        <v>2</v>
      </c>
      <c r="G18">
        <v>152208</v>
      </c>
      <c r="H18">
        <v>1.31399138021654E-5</v>
      </c>
      <c r="I18" t="str">
        <f t="shared" si="0"/>
        <v>Rare</v>
      </c>
    </row>
    <row r="19" spans="2:9" x14ac:dyDescent="0.2">
      <c r="B19" t="s">
        <v>468</v>
      </c>
      <c r="C19">
        <v>21</v>
      </c>
      <c r="D19" t="s">
        <v>139</v>
      </c>
      <c r="F19">
        <v>1</v>
      </c>
      <c r="G19">
        <v>251426</v>
      </c>
      <c r="H19">
        <v>3.9773134043416303E-6</v>
      </c>
      <c r="I19" t="str">
        <f t="shared" si="0"/>
        <v>Rare</v>
      </c>
    </row>
    <row r="20" spans="2:9" x14ac:dyDescent="0.2">
      <c r="B20" t="s">
        <v>469</v>
      </c>
      <c r="C20">
        <v>22</v>
      </c>
      <c r="D20" t="s">
        <v>438</v>
      </c>
      <c r="F20">
        <v>3</v>
      </c>
      <c r="G20">
        <v>152208</v>
      </c>
      <c r="H20">
        <v>1.9709870703248099E-5</v>
      </c>
      <c r="I20" t="str">
        <f t="shared" si="0"/>
        <v>Rare</v>
      </c>
    </row>
    <row r="21" spans="2:9" x14ac:dyDescent="0.2">
      <c r="B21" t="s">
        <v>468</v>
      </c>
      <c r="C21">
        <v>26</v>
      </c>
      <c r="D21" t="s">
        <v>143</v>
      </c>
      <c r="F21">
        <v>1</v>
      </c>
      <c r="G21">
        <v>31390</v>
      </c>
      <c r="H21">
        <v>3.1857279388340198E-5</v>
      </c>
      <c r="I21" t="str">
        <f t="shared" si="0"/>
        <v>Rare</v>
      </c>
    </row>
    <row r="22" spans="2:9" x14ac:dyDescent="0.2">
      <c r="B22" t="s">
        <v>469</v>
      </c>
      <c r="C22">
        <v>26</v>
      </c>
      <c r="D22" t="s">
        <v>143</v>
      </c>
      <c r="F22">
        <v>1</v>
      </c>
      <c r="G22">
        <v>152190</v>
      </c>
      <c r="H22">
        <v>6.5707339509823204E-6</v>
      </c>
      <c r="I22" t="str">
        <f t="shared" si="0"/>
        <v>Rare</v>
      </c>
    </row>
    <row r="23" spans="2:9" x14ac:dyDescent="0.2">
      <c r="B23" t="s">
        <v>468</v>
      </c>
      <c r="C23">
        <v>27</v>
      </c>
      <c r="D23" t="s">
        <v>147</v>
      </c>
      <c r="E23" t="s">
        <v>149</v>
      </c>
      <c r="F23">
        <v>58</v>
      </c>
      <c r="G23">
        <v>282832</v>
      </c>
      <c r="H23">
        <v>2.0506873338236101E-4</v>
      </c>
      <c r="I23" t="str">
        <f t="shared" si="0"/>
        <v>Common</v>
      </c>
    </row>
    <row r="24" spans="2:9" x14ac:dyDescent="0.2">
      <c r="B24" t="s">
        <v>469</v>
      </c>
      <c r="C24">
        <v>27</v>
      </c>
      <c r="D24" t="s">
        <v>147</v>
      </c>
      <c r="E24" t="s">
        <v>149</v>
      </c>
      <c r="F24">
        <v>3</v>
      </c>
      <c r="G24">
        <v>152220</v>
      </c>
      <c r="H24">
        <v>1.9708316909735899E-5</v>
      </c>
      <c r="I24" t="str">
        <f t="shared" si="0"/>
        <v>Rare</v>
      </c>
    </row>
    <row r="25" spans="2:9" x14ac:dyDescent="0.2">
      <c r="B25" t="s">
        <v>19</v>
      </c>
      <c r="C25">
        <v>27</v>
      </c>
      <c r="D25" t="s">
        <v>147</v>
      </c>
      <c r="E25" t="s">
        <v>621</v>
      </c>
    </row>
    <row r="26" spans="2:9" x14ac:dyDescent="0.2">
      <c r="B26" t="s">
        <v>468</v>
      </c>
      <c r="C26">
        <v>30</v>
      </c>
      <c r="D26" t="s">
        <v>151</v>
      </c>
      <c r="F26">
        <v>2</v>
      </c>
      <c r="G26">
        <v>251444</v>
      </c>
      <c r="H26">
        <v>7.9540573646617103E-6</v>
      </c>
      <c r="I26" t="str">
        <f>IF(H26&gt;0.0001,"Common","Rare")</f>
        <v>Rare</v>
      </c>
    </row>
    <row r="27" spans="2:9" x14ac:dyDescent="0.2">
      <c r="B27" t="s">
        <v>468</v>
      </c>
      <c r="C27">
        <v>31</v>
      </c>
      <c r="D27" t="s">
        <v>154</v>
      </c>
      <c r="F27">
        <v>3</v>
      </c>
      <c r="G27">
        <v>251434</v>
      </c>
      <c r="H27">
        <v>1.1931560568578599E-5</v>
      </c>
      <c r="I27" t="str">
        <f>IF(H27&gt;0.0001,"Common","Rare")</f>
        <v>Rare</v>
      </c>
    </row>
    <row r="28" spans="2:9" x14ac:dyDescent="0.2">
      <c r="B28" t="s">
        <v>468</v>
      </c>
      <c r="C28">
        <v>31</v>
      </c>
      <c r="D28" t="s">
        <v>157</v>
      </c>
      <c r="F28">
        <v>1</v>
      </c>
      <c r="G28">
        <v>251438</v>
      </c>
      <c r="H28">
        <v>3.9771235851382797E-6</v>
      </c>
      <c r="I28" t="str">
        <f>IF(H28&gt;0.0001,"Common","Rare")</f>
        <v>Rare</v>
      </c>
    </row>
    <row r="29" spans="2:9" x14ac:dyDescent="0.2">
      <c r="B29" t="s">
        <v>469</v>
      </c>
      <c r="C29">
        <v>31</v>
      </c>
      <c r="D29" t="s">
        <v>154</v>
      </c>
      <c r="F29">
        <v>1</v>
      </c>
      <c r="G29">
        <v>152184</v>
      </c>
      <c r="H29">
        <v>6.5709930084634298E-6</v>
      </c>
      <c r="I29" t="str">
        <f>IF(H29&gt;0.0001,"Common","Rare")</f>
        <v>Rare</v>
      </c>
    </row>
    <row r="30" spans="2:9" x14ac:dyDescent="0.2">
      <c r="B30" t="s">
        <v>468</v>
      </c>
      <c r="C30">
        <v>34</v>
      </c>
      <c r="D30" t="s">
        <v>160</v>
      </c>
      <c r="F30">
        <v>6</v>
      </c>
      <c r="G30">
        <v>251418</v>
      </c>
      <c r="H30">
        <v>2.3864639763262698E-5</v>
      </c>
      <c r="I30" t="str">
        <f>IF(H30&gt;0.0001,"Common","Rare")</f>
        <v>Rare</v>
      </c>
    </row>
    <row r="31" spans="2:9" x14ac:dyDescent="0.2">
      <c r="B31" t="s">
        <v>19</v>
      </c>
      <c r="C31">
        <v>34</v>
      </c>
      <c r="D31" t="s">
        <v>618</v>
      </c>
      <c r="E31" t="s">
        <v>622</v>
      </c>
    </row>
    <row r="32" spans="2:9" x14ac:dyDescent="0.2">
      <c r="B32" t="s">
        <v>468</v>
      </c>
      <c r="C32">
        <v>35</v>
      </c>
      <c r="D32" t="s">
        <v>163</v>
      </c>
      <c r="E32" t="s">
        <v>149</v>
      </c>
      <c r="F32">
        <v>51</v>
      </c>
      <c r="G32">
        <v>282810</v>
      </c>
      <c r="H32">
        <v>1.80333085817333E-4</v>
      </c>
      <c r="I32" t="str">
        <f>IF(H32&gt;0.0001,"Common","Rare")</f>
        <v>Common</v>
      </c>
    </row>
    <row r="33" spans="2:9" x14ac:dyDescent="0.2">
      <c r="B33" t="s">
        <v>469</v>
      </c>
      <c r="C33">
        <v>35</v>
      </c>
      <c r="D33" t="s">
        <v>163</v>
      </c>
      <c r="E33" t="s">
        <v>149</v>
      </c>
      <c r="F33">
        <v>9</v>
      </c>
      <c r="G33">
        <v>152178</v>
      </c>
      <c r="H33">
        <v>5.91412687773528E-5</v>
      </c>
      <c r="I33" t="str">
        <f>IF(H33&gt;0.0001,"Common","Rare")</f>
        <v>Rare</v>
      </c>
    </row>
    <row r="34" spans="2:9" x14ac:dyDescent="0.2">
      <c r="B34" t="s">
        <v>19</v>
      </c>
      <c r="C34">
        <v>35</v>
      </c>
      <c r="D34" t="s">
        <v>163</v>
      </c>
      <c r="E34" t="s">
        <v>623</v>
      </c>
    </row>
    <row r="35" spans="2:9" x14ac:dyDescent="0.2">
      <c r="B35" t="s">
        <v>468</v>
      </c>
      <c r="C35">
        <v>39</v>
      </c>
      <c r="D35" t="s">
        <v>166</v>
      </c>
      <c r="F35">
        <v>2</v>
      </c>
      <c r="G35">
        <v>251398</v>
      </c>
      <c r="H35">
        <v>7.9555127725757508E-6</v>
      </c>
      <c r="I35" t="str">
        <f>IF(H35&gt;0.0001,"Common","Rare")</f>
        <v>Rare</v>
      </c>
    </row>
    <row r="36" spans="2:9" x14ac:dyDescent="0.2">
      <c r="B36" t="s">
        <v>468</v>
      </c>
      <c r="C36">
        <v>41</v>
      </c>
      <c r="D36" t="s">
        <v>170</v>
      </c>
      <c r="E36" t="s">
        <v>181</v>
      </c>
      <c r="F36">
        <v>1</v>
      </c>
      <c r="G36">
        <v>250838</v>
      </c>
      <c r="H36">
        <v>3.9866367934682898E-6</v>
      </c>
      <c r="I36" t="str">
        <f>IF(H36&gt;0.0001,"Common","Rare")</f>
        <v>Rare</v>
      </c>
    </row>
    <row r="37" spans="2:9" x14ac:dyDescent="0.2">
      <c r="B37" t="s">
        <v>469</v>
      </c>
      <c r="C37">
        <v>41</v>
      </c>
      <c r="D37" t="s">
        <v>170</v>
      </c>
      <c r="E37" t="s">
        <v>181</v>
      </c>
      <c r="F37">
        <v>1</v>
      </c>
      <c r="G37">
        <v>152180</v>
      </c>
      <c r="H37">
        <v>6.5711657247995699E-6</v>
      </c>
      <c r="I37" t="str">
        <f>IF(H37&gt;0.0001,"Common","Rare")</f>
        <v>Rare</v>
      </c>
    </row>
    <row r="38" spans="2:9" x14ac:dyDescent="0.2">
      <c r="B38" t="s">
        <v>19</v>
      </c>
      <c r="C38">
        <v>41</v>
      </c>
      <c r="D38" t="s">
        <v>170</v>
      </c>
      <c r="E38" t="s">
        <v>624</v>
      </c>
    </row>
    <row r="39" spans="2:9" x14ac:dyDescent="0.2">
      <c r="B39" t="s">
        <v>468</v>
      </c>
      <c r="C39">
        <v>42</v>
      </c>
      <c r="D39" t="s">
        <v>173</v>
      </c>
      <c r="F39">
        <v>1</v>
      </c>
      <c r="G39">
        <v>250970</v>
      </c>
      <c r="H39">
        <v>3.9845399848587397E-6</v>
      </c>
      <c r="I39" t="str">
        <f>IF(H39&gt;0.0001,"Common","Rare")</f>
        <v>Rare</v>
      </c>
    </row>
    <row r="40" spans="2:9" x14ac:dyDescent="0.2">
      <c r="B40" t="s">
        <v>468</v>
      </c>
      <c r="C40">
        <v>43</v>
      </c>
      <c r="D40" t="s">
        <v>176</v>
      </c>
      <c r="F40">
        <v>2</v>
      </c>
      <c r="G40">
        <v>251052</v>
      </c>
      <c r="H40">
        <v>7.9664770645125292E-6</v>
      </c>
      <c r="I40" t="str">
        <f>IF(H40&gt;0.0001,"Common","Rare")</f>
        <v>Rare</v>
      </c>
    </row>
    <row r="41" spans="2:9" x14ac:dyDescent="0.2">
      <c r="B41" t="s">
        <v>468</v>
      </c>
      <c r="C41">
        <v>44</v>
      </c>
      <c r="D41" t="s">
        <v>179</v>
      </c>
      <c r="E41" t="s">
        <v>181</v>
      </c>
      <c r="F41">
        <v>5</v>
      </c>
      <c r="G41">
        <v>251086</v>
      </c>
      <c r="H41">
        <v>1.9913495774356099E-5</v>
      </c>
      <c r="I41" t="str">
        <f>IF(H41&gt;0.0001,"Common","Rare")</f>
        <v>Rare</v>
      </c>
    </row>
    <row r="42" spans="2:9" x14ac:dyDescent="0.2">
      <c r="B42" t="s">
        <v>468</v>
      </c>
      <c r="C42">
        <v>44</v>
      </c>
      <c r="D42" t="s">
        <v>182</v>
      </c>
      <c r="F42">
        <v>4</v>
      </c>
      <c r="G42">
        <v>251086</v>
      </c>
      <c r="H42">
        <v>1.5930796619484901E-5</v>
      </c>
      <c r="I42" t="str">
        <f>IF(H42&gt;0.0001,"Common","Rare")</f>
        <v>Rare</v>
      </c>
    </row>
    <row r="43" spans="2:9" x14ac:dyDescent="0.2">
      <c r="B43" t="s">
        <v>469</v>
      </c>
      <c r="C43">
        <v>44</v>
      </c>
      <c r="D43" t="s">
        <v>179</v>
      </c>
      <c r="E43" t="s">
        <v>181</v>
      </c>
      <c r="F43">
        <v>4</v>
      </c>
      <c r="G43">
        <v>152164</v>
      </c>
      <c r="H43">
        <v>2.6287426723798001E-5</v>
      </c>
      <c r="I43" t="str">
        <f>IF(H43&gt;0.0001,"Common","Rare")</f>
        <v>Rare</v>
      </c>
    </row>
    <row r="44" spans="2:9" x14ac:dyDescent="0.2">
      <c r="B44" t="s">
        <v>19</v>
      </c>
      <c r="C44">
        <v>44</v>
      </c>
      <c r="D44" t="s">
        <v>179</v>
      </c>
      <c r="E44" t="s">
        <v>625</v>
      </c>
    </row>
    <row r="45" spans="2:9" x14ac:dyDescent="0.2">
      <c r="B45" t="s">
        <v>468</v>
      </c>
      <c r="C45">
        <v>45</v>
      </c>
      <c r="D45" t="s">
        <v>185</v>
      </c>
      <c r="F45">
        <v>1</v>
      </c>
      <c r="G45">
        <v>251146</v>
      </c>
      <c r="H45">
        <v>3.9817476686867396E-6</v>
      </c>
      <c r="I45" t="str">
        <f t="shared" ref="I45:I50" si="1">IF(H45&gt;0.0001,"Common","Rare")</f>
        <v>Rare</v>
      </c>
    </row>
    <row r="46" spans="2:9" x14ac:dyDescent="0.2">
      <c r="B46" t="s">
        <v>469</v>
      </c>
      <c r="C46">
        <v>45</v>
      </c>
      <c r="D46" t="s">
        <v>440</v>
      </c>
      <c r="F46">
        <v>1</v>
      </c>
      <c r="G46">
        <v>152148</v>
      </c>
      <c r="H46">
        <v>6.5725477824223697E-6</v>
      </c>
      <c r="I46" t="str">
        <f t="shared" si="1"/>
        <v>Rare</v>
      </c>
    </row>
    <row r="47" spans="2:9" x14ac:dyDescent="0.2">
      <c r="B47" t="s">
        <v>469</v>
      </c>
      <c r="C47">
        <v>45</v>
      </c>
      <c r="D47" t="s">
        <v>185</v>
      </c>
      <c r="F47">
        <v>2</v>
      </c>
      <c r="G47">
        <v>152076</v>
      </c>
      <c r="H47">
        <v>1.3151319077303401E-5</v>
      </c>
      <c r="I47" t="str">
        <f t="shared" si="1"/>
        <v>Rare</v>
      </c>
    </row>
    <row r="48" spans="2:9" x14ac:dyDescent="0.2">
      <c r="B48" t="s">
        <v>468</v>
      </c>
      <c r="C48">
        <v>46</v>
      </c>
      <c r="D48" t="s">
        <v>188</v>
      </c>
      <c r="E48" t="s">
        <v>181</v>
      </c>
      <c r="F48">
        <v>49</v>
      </c>
      <c r="G48">
        <v>282500</v>
      </c>
      <c r="H48">
        <v>1.7345132743362801E-4</v>
      </c>
      <c r="I48" t="str">
        <f t="shared" si="1"/>
        <v>Common</v>
      </c>
    </row>
    <row r="49" spans="2:9" x14ac:dyDescent="0.2">
      <c r="B49" t="s">
        <v>469</v>
      </c>
      <c r="C49">
        <v>46</v>
      </c>
      <c r="D49" t="s">
        <v>188</v>
      </c>
      <c r="E49" t="s">
        <v>181</v>
      </c>
      <c r="F49">
        <v>59</v>
      </c>
      <c r="G49">
        <v>152152</v>
      </c>
      <c r="H49">
        <v>3.8777012461222902E-4</v>
      </c>
      <c r="I49" t="str">
        <f t="shared" si="1"/>
        <v>Common</v>
      </c>
    </row>
    <row r="50" spans="2:9" x14ac:dyDescent="0.2">
      <c r="B50" t="s">
        <v>469</v>
      </c>
      <c r="C50">
        <v>46</v>
      </c>
      <c r="D50" t="s">
        <v>443</v>
      </c>
      <c r="F50">
        <v>1</v>
      </c>
      <c r="G50">
        <v>152134</v>
      </c>
      <c r="H50">
        <v>6.5731526154574204E-6</v>
      </c>
      <c r="I50" t="str">
        <f t="shared" si="1"/>
        <v>Rare</v>
      </c>
    </row>
    <row r="51" spans="2:9" x14ac:dyDescent="0.2">
      <c r="B51" t="s">
        <v>19</v>
      </c>
      <c r="C51">
        <v>46</v>
      </c>
      <c r="D51" t="s">
        <v>188</v>
      </c>
      <c r="E51" t="s">
        <v>626</v>
      </c>
    </row>
    <row r="52" spans="2:9" x14ac:dyDescent="0.2">
      <c r="B52" t="s">
        <v>468</v>
      </c>
      <c r="C52">
        <v>47</v>
      </c>
      <c r="D52" t="s">
        <v>191</v>
      </c>
      <c r="F52">
        <v>1</v>
      </c>
      <c r="G52">
        <v>251190</v>
      </c>
      <c r="H52">
        <v>3.9810502010430301E-6</v>
      </c>
      <c r="I52" t="str">
        <f t="shared" ref="I52:I57" si="2">IF(H52&gt;0.0001,"Common","Rare")</f>
        <v>Rare</v>
      </c>
    </row>
    <row r="53" spans="2:9" x14ac:dyDescent="0.2">
      <c r="B53" t="s">
        <v>468</v>
      </c>
      <c r="C53">
        <v>47</v>
      </c>
      <c r="D53" t="s">
        <v>193</v>
      </c>
      <c r="E53" t="s">
        <v>195</v>
      </c>
      <c r="F53">
        <v>1313</v>
      </c>
      <c r="G53">
        <v>282524</v>
      </c>
      <c r="H53">
        <v>4.6473927878693403E-3</v>
      </c>
      <c r="I53" t="str">
        <f t="shared" si="2"/>
        <v>Common</v>
      </c>
    </row>
    <row r="54" spans="2:9" x14ac:dyDescent="0.2">
      <c r="B54" t="s">
        <v>469</v>
      </c>
      <c r="C54">
        <v>47</v>
      </c>
      <c r="D54" t="s">
        <v>445</v>
      </c>
      <c r="F54">
        <v>1</v>
      </c>
      <c r="G54">
        <v>152188</v>
      </c>
      <c r="H54">
        <v>6.5708203012063996E-6</v>
      </c>
      <c r="I54" t="str">
        <f t="shared" si="2"/>
        <v>Rare</v>
      </c>
    </row>
    <row r="55" spans="2:9" x14ac:dyDescent="0.2">
      <c r="B55" t="s">
        <v>469</v>
      </c>
      <c r="C55">
        <v>47</v>
      </c>
      <c r="D55" t="s">
        <v>193</v>
      </c>
      <c r="E55" t="s">
        <v>195</v>
      </c>
      <c r="F55">
        <v>350</v>
      </c>
      <c r="G55">
        <v>152046</v>
      </c>
      <c r="H55">
        <v>2.3019349407416099E-3</v>
      </c>
      <c r="I55" t="str">
        <f t="shared" si="2"/>
        <v>Common</v>
      </c>
    </row>
    <row r="56" spans="2:9" x14ac:dyDescent="0.2">
      <c r="B56" t="s">
        <v>469</v>
      </c>
      <c r="C56">
        <v>47</v>
      </c>
      <c r="D56" t="s">
        <v>447</v>
      </c>
      <c r="F56">
        <v>1</v>
      </c>
      <c r="G56">
        <v>152046</v>
      </c>
      <c r="H56">
        <v>6.57695697354747E-6</v>
      </c>
      <c r="I56" t="str">
        <f t="shared" si="2"/>
        <v>Rare</v>
      </c>
    </row>
    <row r="57" spans="2:9" x14ac:dyDescent="0.2">
      <c r="B57" t="s">
        <v>469</v>
      </c>
      <c r="C57">
        <v>47</v>
      </c>
      <c r="D57" t="s">
        <v>191</v>
      </c>
      <c r="F57">
        <v>2</v>
      </c>
      <c r="G57">
        <v>152046</v>
      </c>
      <c r="H57">
        <v>1.3153913947094899E-5</v>
      </c>
      <c r="I57" t="str">
        <f t="shared" si="2"/>
        <v>Rare</v>
      </c>
    </row>
    <row r="58" spans="2:9" x14ac:dyDescent="0.2">
      <c r="B58" t="s">
        <v>19</v>
      </c>
      <c r="C58">
        <v>47</v>
      </c>
      <c r="D58" t="s">
        <v>193</v>
      </c>
      <c r="E58" t="s">
        <v>627</v>
      </c>
    </row>
    <row r="59" spans="2:9" x14ac:dyDescent="0.2">
      <c r="B59" t="s">
        <v>468</v>
      </c>
      <c r="C59">
        <v>48</v>
      </c>
      <c r="D59" t="s">
        <v>197</v>
      </c>
      <c r="E59" t="s">
        <v>181</v>
      </c>
      <c r="F59">
        <v>72</v>
      </c>
      <c r="G59">
        <v>282492</v>
      </c>
      <c r="H59">
        <v>2.54874474321396E-4</v>
      </c>
      <c r="I59" t="str">
        <f>IF(H59&gt;0.0001,"Common","Rare")</f>
        <v>Common</v>
      </c>
    </row>
    <row r="60" spans="2:9" x14ac:dyDescent="0.2">
      <c r="B60" t="s">
        <v>468</v>
      </c>
      <c r="C60">
        <v>48</v>
      </c>
      <c r="D60" t="s">
        <v>200</v>
      </c>
      <c r="F60">
        <v>1</v>
      </c>
      <c r="G60">
        <v>251188</v>
      </c>
      <c r="H60">
        <v>3.9810818988168202E-6</v>
      </c>
      <c r="I60" t="str">
        <f>IF(H60&gt;0.0001,"Common","Rare")</f>
        <v>Rare</v>
      </c>
    </row>
    <row r="61" spans="2:9" x14ac:dyDescent="0.2">
      <c r="B61" t="s">
        <v>469</v>
      </c>
      <c r="C61">
        <v>48</v>
      </c>
      <c r="D61" t="s">
        <v>197</v>
      </c>
      <c r="E61" t="s">
        <v>181</v>
      </c>
      <c r="F61">
        <v>15</v>
      </c>
      <c r="G61">
        <v>152134</v>
      </c>
      <c r="H61">
        <v>9.8597289231861299E-5</v>
      </c>
      <c r="I61" t="str">
        <f>IF(H61&gt;0.0001,"Common","Rare")</f>
        <v>Rare</v>
      </c>
    </row>
    <row r="62" spans="2:9" x14ac:dyDescent="0.2">
      <c r="B62" t="s">
        <v>469</v>
      </c>
      <c r="C62">
        <v>48</v>
      </c>
      <c r="D62" t="s">
        <v>200</v>
      </c>
      <c r="F62">
        <v>2</v>
      </c>
      <c r="G62">
        <v>152114</v>
      </c>
      <c r="H62">
        <v>1.31480337115584E-5</v>
      </c>
      <c r="I62" t="str">
        <f>IF(H62&gt;0.0001,"Common","Rare")</f>
        <v>Rare</v>
      </c>
    </row>
    <row r="63" spans="2:9" x14ac:dyDescent="0.2">
      <c r="B63" t="s">
        <v>19</v>
      </c>
      <c r="C63">
        <v>48</v>
      </c>
      <c r="D63" t="s">
        <v>197</v>
      </c>
      <c r="E63" t="s">
        <v>628</v>
      </c>
    </row>
    <row r="64" spans="2:9" x14ac:dyDescent="0.2">
      <c r="B64" t="s">
        <v>468</v>
      </c>
      <c r="C64">
        <v>51</v>
      </c>
      <c r="D64" t="s">
        <v>203</v>
      </c>
      <c r="F64">
        <v>2</v>
      </c>
      <c r="G64">
        <v>31332</v>
      </c>
      <c r="H64">
        <v>6.3832503510787597E-5</v>
      </c>
      <c r="I64" t="str">
        <f t="shared" ref="I64:I69" si="3">IF(H64&gt;0.0001,"Common","Rare")</f>
        <v>Rare</v>
      </c>
    </row>
    <row r="65" spans="2:9" x14ac:dyDescent="0.2">
      <c r="B65" t="s">
        <v>469</v>
      </c>
      <c r="C65">
        <v>51</v>
      </c>
      <c r="D65" t="s">
        <v>203</v>
      </c>
      <c r="F65">
        <v>2</v>
      </c>
      <c r="G65">
        <v>152080</v>
      </c>
      <c r="H65">
        <v>1.31509731720147E-5</v>
      </c>
      <c r="I65" t="str">
        <f t="shared" si="3"/>
        <v>Rare</v>
      </c>
    </row>
    <row r="66" spans="2:9" x14ac:dyDescent="0.2">
      <c r="B66" t="s">
        <v>468</v>
      </c>
      <c r="C66">
        <v>52</v>
      </c>
      <c r="D66" t="s">
        <v>206</v>
      </c>
      <c r="F66">
        <v>1</v>
      </c>
      <c r="G66">
        <v>251206</v>
      </c>
      <c r="H66">
        <v>3.980796637023E-6</v>
      </c>
      <c r="I66" t="str">
        <f t="shared" si="3"/>
        <v>Rare</v>
      </c>
    </row>
    <row r="67" spans="2:9" x14ac:dyDescent="0.2">
      <c r="B67" t="s">
        <v>468</v>
      </c>
      <c r="C67">
        <v>53</v>
      </c>
      <c r="D67" t="s">
        <v>209</v>
      </c>
      <c r="F67">
        <v>1</v>
      </c>
      <c r="G67">
        <v>251270</v>
      </c>
      <c r="H67">
        <v>3.9797827038643599E-6</v>
      </c>
      <c r="I67" t="str">
        <f t="shared" si="3"/>
        <v>Rare</v>
      </c>
    </row>
    <row r="68" spans="2:9" x14ac:dyDescent="0.2">
      <c r="B68" t="s">
        <v>468</v>
      </c>
      <c r="C68">
        <v>54</v>
      </c>
      <c r="D68" t="s">
        <v>212</v>
      </c>
      <c r="F68">
        <v>1</v>
      </c>
      <c r="G68">
        <v>251270</v>
      </c>
      <c r="H68">
        <v>3.9797827038643599E-6</v>
      </c>
      <c r="I68" t="str">
        <f t="shared" si="3"/>
        <v>Rare</v>
      </c>
    </row>
    <row r="69" spans="2:9" x14ac:dyDescent="0.2">
      <c r="B69" t="s">
        <v>468</v>
      </c>
      <c r="C69">
        <v>55</v>
      </c>
      <c r="D69" t="s">
        <v>215</v>
      </c>
      <c r="E69" t="s">
        <v>181</v>
      </c>
      <c r="F69">
        <v>1</v>
      </c>
      <c r="G69">
        <v>251290</v>
      </c>
      <c r="H69">
        <v>3.9794659556687402E-6</v>
      </c>
      <c r="I69" t="str">
        <f t="shared" si="3"/>
        <v>Rare</v>
      </c>
    </row>
    <row r="70" spans="2:9" x14ac:dyDescent="0.2">
      <c r="B70" t="s">
        <v>19</v>
      </c>
      <c r="C70">
        <v>55</v>
      </c>
      <c r="D70" t="s">
        <v>215</v>
      </c>
      <c r="E70" t="s">
        <v>629</v>
      </c>
    </row>
    <row r="71" spans="2:9" x14ac:dyDescent="0.2">
      <c r="B71" t="s">
        <v>468</v>
      </c>
      <c r="C71">
        <v>56</v>
      </c>
      <c r="D71" t="s">
        <v>218</v>
      </c>
      <c r="F71">
        <v>1</v>
      </c>
      <c r="G71">
        <v>251314</v>
      </c>
      <c r="H71">
        <v>3.9790859243814502E-6</v>
      </c>
      <c r="I71" t="str">
        <f>IF(H71&gt;0.0001,"Common","Rare")</f>
        <v>Rare</v>
      </c>
    </row>
    <row r="72" spans="2:9" x14ac:dyDescent="0.2">
      <c r="B72" t="s">
        <v>468</v>
      </c>
      <c r="C72">
        <v>56</v>
      </c>
      <c r="D72" t="s">
        <v>220</v>
      </c>
      <c r="F72">
        <v>2</v>
      </c>
      <c r="G72">
        <v>251314</v>
      </c>
      <c r="H72">
        <v>7.9581718487629004E-6</v>
      </c>
      <c r="I72" t="str">
        <f>IF(H72&gt;0.0001,"Common","Rare")</f>
        <v>Rare</v>
      </c>
    </row>
    <row r="73" spans="2:9" x14ac:dyDescent="0.2">
      <c r="B73" t="s">
        <v>468</v>
      </c>
      <c r="C73">
        <v>57</v>
      </c>
      <c r="D73" t="s">
        <v>223</v>
      </c>
      <c r="E73" t="s">
        <v>225</v>
      </c>
      <c r="F73">
        <v>152</v>
      </c>
      <c r="G73">
        <v>282632</v>
      </c>
      <c r="H73">
        <v>5.3780180588185297E-4</v>
      </c>
      <c r="I73" t="str">
        <f>IF(H73&gt;0.0001,"Common","Rare")</f>
        <v>Common</v>
      </c>
    </row>
    <row r="74" spans="2:9" x14ac:dyDescent="0.2">
      <c r="B74" t="s">
        <v>469</v>
      </c>
      <c r="C74">
        <v>57</v>
      </c>
      <c r="D74" t="s">
        <v>223</v>
      </c>
      <c r="E74" t="s">
        <v>225</v>
      </c>
      <c r="F74">
        <v>182</v>
      </c>
      <c r="G74">
        <v>152118</v>
      </c>
      <c r="H74">
        <v>1.19643960609526E-3</v>
      </c>
      <c r="I74" t="str">
        <f>IF(H74&gt;0.0001,"Common","Rare")</f>
        <v>Common</v>
      </c>
    </row>
    <row r="75" spans="2:9" x14ac:dyDescent="0.2">
      <c r="B75" t="s">
        <v>19</v>
      </c>
      <c r="C75">
        <v>57</v>
      </c>
      <c r="D75" t="s">
        <v>223</v>
      </c>
      <c r="E75" t="s">
        <v>630</v>
      </c>
    </row>
    <row r="76" spans="2:9" x14ac:dyDescent="0.2">
      <c r="B76" t="s">
        <v>468</v>
      </c>
      <c r="C76">
        <v>58</v>
      </c>
      <c r="D76" t="s">
        <v>227</v>
      </c>
      <c r="F76">
        <v>2</v>
      </c>
      <c r="G76">
        <v>251310</v>
      </c>
      <c r="H76">
        <v>7.9582985157773208E-6</v>
      </c>
      <c r="I76" t="str">
        <f t="shared" ref="I76:I85" si="4">IF(H76&gt;0.0001,"Common","Rare")</f>
        <v>Rare</v>
      </c>
    </row>
    <row r="77" spans="2:9" x14ac:dyDescent="0.2">
      <c r="B77" t="s">
        <v>468</v>
      </c>
      <c r="C77">
        <v>63</v>
      </c>
      <c r="D77" t="s">
        <v>230</v>
      </c>
      <c r="F77">
        <v>6</v>
      </c>
      <c r="G77">
        <v>282668</v>
      </c>
      <c r="H77">
        <v>2.1226314970212401E-5</v>
      </c>
      <c r="I77" t="str">
        <f t="shared" si="4"/>
        <v>Rare</v>
      </c>
    </row>
    <row r="78" spans="2:9" x14ac:dyDescent="0.2">
      <c r="B78" t="s">
        <v>469</v>
      </c>
      <c r="C78">
        <v>63</v>
      </c>
      <c r="D78" t="s">
        <v>230</v>
      </c>
      <c r="F78">
        <v>4</v>
      </c>
      <c r="G78">
        <v>152176</v>
      </c>
      <c r="H78">
        <v>2.6285353800862098E-5</v>
      </c>
      <c r="I78" t="str">
        <f t="shared" si="4"/>
        <v>Rare</v>
      </c>
    </row>
    <row r="79" spans="2:9" x14ac:dyDescent="0.2">
      <c r="B79" t="s">
        <v>468</v>
      </c>
      <c r="C79">
        <v>64</v>
      </c>
      <c r="D79" t="s">
        <v>233</v>
      </c>
      <c r="F79">
        <v>1</v>
      </c>
      <c r="G79">
        <v>31348</v>
      </c>
      <c r="H79">
        <v>3.1899961720045899E-5</v>
      </c>
      <c r="I79" t="str">
        <f t="shared" si="4"/>
        <v>Rare</v>
      </c>
    </row>
    <row r="80" spans="2:9" x14ac:dyDescent="0.2">
      <c r="B80" t="s">
        <v>469</v>
      </c>
      <c r="C80">
        <v>64</v>
      </c>
      <c r="D80" t="s">
        <v>233</v>
      </c>
      <c r="F80">
        <v>3</v>
      </c>
      <c r="G80">
        <v>152170</v>
      </c>
      <c r="H80">
        <v>1.9714792666097099E-5</v>
      </c>
      <c r="I80" t="str">
        <f t="shared" si="4"/>
        <v>Rare</v>
      </c>
    </row>
    <row r="81" spans="2:9" x14ac:dyDescent="0.2">
      <c r="B81" t="s">
        <v>468</v>
      </c>
      <c r="C81">
        <v>65</v>
      </c>
      <c r="D81" t="s">
        <v>236</v>
      </c>
      <c r="F81">
        <v>19</v>
      </c>
      <c r="G81">
        <v>251334</v>
      </c>
      <c r="H81">
        <v>7.5596616454598196E-5</v>
      </c>
      <c r="I81" t="str">
        <f t="shared" si="4"/>
        <v>Rare</v>
      </c>
    </row>
    <row r="82" spans="2:9" x14ac:dyDescent="0.2">
      <c r="B82" t="s">
        <v>469</v>
      </c>
      <c r="C82">
        <v>65</v>
      </c>
      <c r="D82" t="s">
        <v>236</v>
      </c>
      <c r="F82">
        <v>1</v>
      </c>
      <c r="G82">
        <v>152150</v>
      </c>
      <c r="H82">
        <v>6.5724613867893497E-6</v>
      </c>
      <c r="I82" t="str">
        <f t="shared" si="4"/>
        <v>Rare</v>
      </c>
    </row>
    <row r="83" spans="2:9" x14ac:dyDescent="0.2">
      <c r="B83" t="s">
        <v>469</v>
      </c>
      <c r="C83">
        <v>66</v>
      </c>
      <c r="D83" t="s">
        <v>449</v>
      </c>
      <c r="F83">
        <v>1</v>
      </c>
      <c r="G83">
        <v>152160</v>
      </c>
      <c r="H83">
        <v>6.5720294426919003E-6</v>
      </c>
      <c r="I83" t="str">
        <f t="shared" si="4"/>
        <v>Rare</v>
      </c>
    </row>
    <row r="84" spans="2:9" x14ac:dyDescent="0.2">
      <c r="B84" t="s">
        <v>468</v>
      </c>
      <c r="C84">
        <v>67</v>
      </c>
      <c r="D84" t="s">
        <v>239</v>
      </c>
      <c r="E84" t="s">
        <v>181</v>
      </c>
      <c r="F84">
        <v>2</v>
      </c>
      <c r="G84">
        <v>251360</v>
      </c>
      <c r="H84">
        <v>7.9567154678548696E-6</v>
      </c>
      <c r="I84" t="str">
        <f t="shared" si="4"/>
        <v>Rare</v>
      </c>
    </row>
    <row r="85" spans="2:9" x14ac:dyDescent="0.2">
      <c r="B85" t="s">
        <v>469</v>
      </c>
      <c r="C85">
        <v>67</v>
      </c>
      <c r="D85" t="s">
        <v>239</v>
      </c>
      <c r="E85" t="s">
        <v>181</v>
      </c>
      <c r="F85">
        <v>1</v>
      </c>
      <c r="G85">
        <v>152142</v>
      </c>
      <c r="H85">
        <v>6.5728069829501297E-6</v>
      </c>
      <c r="I85" t="str">
        <f t="shared" si="4"/>
        <v>Rare</v>
      </c>
    </row>
    <row r="86" spans="2:9" x14ac:dyDescent="0.2">
      <c r="B86" t="s">
        <v>19</v>
      </c>
      <c r="C86">
        <v>67</v>
      </c>
      <c r="D86" t="s">
        <v>239</v>
      </c>
      <c r="E86" t="s">
        <v>631</v>
      </c>
    </row>
    <row r="87" spans="2:9" x14ac:dyDescent="0.2">
      <c r="B87" t="s">
        <v>468</v>
      </c>
      <c r="C87">
        <v>70</v>
      </c>
      <c r="D87" t="s">
        <v>242</v>
      </c>
      <c r="F87">
        <v>1</v>
      </c>
      <c r="G87">
        <v>251370</v>
      </c>
      <c r="H87">
        <v>3.9781994669212701E-6</v>
      </c>
      <c r="I87" t="str">
        <f>IF(H87&gt;0.0001,"Common","Rare")</f>
        <v>Rare</v>
      </c>
    </row>
    <row r="88" spans="2:9" x14ac:dyDescent="0.2">
      <c r="B88" t="s">
        <v>469</v>
      </c>
      <c r="C88">
        <v>71</v>
      </c>
      <c r="D88" t="s">
        <v>452</v>
      </c>
      <c r="F88">
        <v>1</v>
      </c>
      <c r="G88">
        <v>152174</v>
      </c>
      <c r="H88">
        <v>6.5714248163286697E-6</v>
      </c>
      <c r="I88" t="str">
        <f>IF(H88&gt;0.0001,"Common","Rare")</f>
        <v>Rare</v>
      </c>
    </row>
    <row r="89" spans="2:9" x14ac:dyDescent="0.2">
      <c r="B89" t="s">
        <v>468</v>
      </c>
      <c r="C89">
        <v>73</v>
      </c>
      <c r="D89" t="s">
        <v>245</v>
      </c>
      <c r="F89">
        <v>1</v>
      </c>
      <c r="G89">
        <v>251362</v>
      </c>
      <c r="H89">
        <v>3.9783260795187797E-6</v>
      </c>
      <c r="I89" t="str">
        <f>IF(H89&gt;0.0001,"Common","Rare")</f>
        <v>Rare</v>
      </c>
    </row>
    <row r="90" spans="2:9" x14ac:dyDescent="0.2">
      <c r="B90" t="s">
        <v>468</v>
      </c>
      <c r="C90">
        <v>76</v>
      </c>
      <c r="D90" t="s">
        <v>248</v>
      </c>
      <c r="E90" t="s">
        <v>225</v>
      </c>
      <c r="F90">
        <v>75</v>
      </c>
      <c r="G90">
        <v>282608</v>
      </c>
      <c r="H90">
        <v>2.6538526864066102E-4</v>
      </c>
      <c r="I90" t="str">
        <f>IF(H90&gt;0.0001,"Common","Rare")</f>
        <v>Common</v>
      </c>
    </row>
    <row r="91" spans="2:9" x14ac:dyDescent="0.2">
      <c r="B91" t="s">
        <v>469</v>
      </c>
      <c r="C91">
        <v>76</v>
      </c>
      <c r="D91" t="s">
        <v>248</v>
      </c>
      <c r="E91" t="s">
        <v>225</v>
      </c>
      <c r="F91">
        <v>26</v>
      </c>
      <c r="G91">
        <v>152046</v>
      </c>
      <c r="H91">
        <v>1.71000881312234E-4</v>
      </c>
      <c r="I91" t="str">
        <f>IF(H91&gt;0.0001,"Common","Rare")</f>
        <v>Common</v>
      </c>
    </row>
    <row r="92" spans="2:9" x14ac:dyDescent="0.2">
      <c r="B92" t="s">
        <v>19</v>
      </c>
      <c r="C92">
        <v>76</v>
      </c>
      <c r="D92" t="s">
        <v>248</v>
      </c>
      <c r="E92" t="s">
        <v>632</v>
      </c>
    </row>
    <row r="93" spans="2:9" x14ac:dyDescent="0.2">
      <c r="B93" t="s">
        <v>468</v>
      </c>
      <c r="C93">
        <v>77</v>
      </c>
      <c r="D93" t="s">
        <v>251</v>
      </c>
      <c r="F93">
        <v>2</v>
      </c>
      <c r="G93">
        <v>282560</v>
      </c>
      <c r="H93">
        <v>7.0781426953567301E-6</v>
      </c>
      <c r="I93" t="str">
        <f t="shared" ref="I93:I98" si="5">IF(H93&gt;0.0001,"Common","Rare")</f>
        <v>Rare</v>
      </c>
    </row>
    <row r="94" spans="2:9" x14ac:dyDescent="0.2">
      <c r="B94" t="s">
        <v>468</v>
      </c>
      <c r="C94">
        <v>77</v>
      </c>
      <c r="D94" t="s">
        <v>254</v>
      </c>
      <c r="F94">
        <v>1</v>
      </c>
      <c r="G94">
        <v>251286</v>
      </c>
      <c r="H94">
        <v>3.9795293012742397E-6</v>
      </c>
      <c r="I94" t="str">
        <f t="shared" si="5"/>
        <v>Rare</v>
      </c>
    </row>
    <row r="95" spans="2:9" x14ac:dyDescent="0.2">
      <c r="B95" t="s">
        <v>468</v>
      </c>
      <c r="C95">
        <v>77</v>
      </c>
      <c r="D95" t="s">
        <v>256</v>
      </c>
      <c r="E95" t="s">
        <v>181</v>
      </c>
      <c r="F95">
        <v>16</v>
      </c>
      <c r="G95">
        <v>282620</v>
      </c>
      <c r="H95">
        <v>5.66131200905809E-5</v>
      </c>
      <c r="I95" t="str">
        <f t="shared" si="5"/>
        <v>Rare</v>
      </c>
    </row>
    <row r="96" spans="2:9" x14ac:dyDescent="0.2">
      <c r="B96" t="s">
        <v>468</v>
      </c>
      <c r="C96">
        <v>77</v>
      </c>
      <c r="D96" t="s">
        <v>258</v>
      </c>
      <c r="F96">
        <v>1</v>
      </c>
      <c r="G96">
        <v>251286</v>
      </c>
      <c r="H96">
        <v>3.9795293012742397E-6</v>
      </c>
      <c r="I96" t="str">
        <f t="shared" si="5"/>
        <v>Rare</v>
      </c>
    </row>
    <row r="97" spans="2:9" x14ac:dyDescent="0.2">
      <c r="B97" t="s">
        <v>469</v>
      </c>
      <c r="C97">
        <v>77</v>
      </c>
      <c r="D97" t="s">
        <v>251</v>
      </c>
      <c r="F97">
        <v>2</v>
      </c>
      <c r="G97">
        <v>151824</v>
      </c>
      <c r="H97">
        <v>1.31731478554115E-5</v>
      </c>
      <c r="I97" t="str">
        <f t="shared" si="5"/>
        <v>Rare</v>
      </c>
    </row>
    <row r="98" spans="2:9" x14ac:dyDescent="0.2">
      <c r="B98" t="s">
        <v>469</v>
      </c>
      <c r="C98">
        <v>77</v>
      </c>
      <c r="D98" t="s">
        <v>256</v>
      </c>
      <c r="E98" t="s">
        <v>181</v>
      </c>
      <c r="F98">
        <v>10</v>
      </c>
      <c r="G98">
        <v>152108</v>
      </c>
      <c r="H98">
        <v>6.5742761721934397E-5</v>
      </c>
      <c r="I98" t="str">
        <f t="shared" si="5"/>
        <v>Rare</v>
      </c>
    </row>
    <row r="99" spans="2:9" x14ac:dyDescent="0.2">
      <c r="B99" t="s">
        <v>19</v>
      </c>
      <c r="C99">
        <v>77</v>
      </c>
      <c r="D99" t="s">
        <v>256</v>
      </c>
      <c r="E99" t="s">
        <v>633</v>
      </c>
    </row>
    <row r="100" spans="2:9" x14ac:dyDescent="0.2">
      <c r="B100" t="s">
        <v>468</v>
      </c>
      <c r="C100">
        <v>82</v>
      </c>
      <c r="D100" t="s">
        <v>261</v>
      </c>
      <c r="F100">
        <v>5</v>
      </c>
      <c r="G100">
        <v>281296</v>
      </c>
      <c r="H100">
        <v>1.7774870598942001E-5</v>
      </c>
      <c r="I100" t="str">
        <f>IF(H100&gt;0.0001,"Common","Rare")</f>
        <v>Rare</v>
      </c>
    </row>
    <row r="101" spans="2:9" x14ac:dyDescent="0.2">
      <c r="B101" t="s">
        <v>468</v>
      </c>
      <c r="C101">
        <v>82</v>
      </c>
      <c r="D101" t="s">
        <v>264</v>
      </c>
      <c r="E101" t="s">
        <v>266</v>
      </c>
      <c r="F101">
        <v>76</v>
      </c>
      <c r="G101">
        <v>281318</v>
      </c>
      <c r="H101">
        <v>2.7015690428625202E-4</v>
      </c>
      <c r="I101" t="str">
        <f>IF(H101&gt;0.0001,"Common","Rare")</f>
        <v>Common</v>
      </c>
    </row>
    <row r="102" spans="2:9" x14ac:dyDescent="0.2">
      <c r="B102" t="s">
        <v>469</v>
      </c>
      <c r="C102">
        <v>82</v>
      </c>
      <c r="D102" t="s">
        <v>261</v>
      </c>
      <c r="F102">
        <v>3</v>
      </c>
      <c r="G102">
        <v>152114</v>
      </c>
      <c r="H102">
        <v>1.9722050567337601E-5</v>
      </c>
      <c r="I102" t="str">
        <f>IF(H102&gt;0.0001,"Common","Rare")</f>
        <v>Rare</v>
      </c>
    </row>
    <row r="103" spans="2:9" x14ac:dyDescent="0.2">
      <c r="B103" t="s">
        <v>469</v>
      </c>
      <c r="C103">
        <v>82</v>
      </c>
      <c r="D103" t="s">
        <v>264</v>
      </c>
      <c r="E103" t="s">
        <v>266</v>
      </c>
      <c r="F103">
        <v>31</v>
      </c>
      <c r="G103">
        <v>152138</v>
      </c>
      <c r="H103">
        <v>2.0376237363446299E-4</v>
      </c>
      <c r="I103" t="str">
        <f>IF(H103&gt;0.0001,"Common","Rare")</f>
        <v>Common</v>
      </c>
    </row>
    <row r="104" spans="2:9" x14ac:dyDescent="0.2">
      <c r="B104" t="s">
        <v>19</v>
      </c>
      <c r="C104">
        <v>82</v>
      </c>
      <c r="D104" t="s">
        <v>264</v>
      </c>
      <c r="E104" t="s">
        <v>634</v>
      </c>
    </row>
    <row r="105" spans="2:9" x14ac:dyDescent="0.2">
      <c r="B105" t="s">
        <v>468</v>
      </c>
      <c r="C105">
        <v>83</v>
      </c>
      <c r="D105" t="s">
        <v>268</v>
      </c>
      <c r="E105" t="s">
        <v>181</v>
      </c>
      <c r="F105">
        <v>2</v>
      </c>
      <c r="G105">
        <v>250036</v>
      </c>
      <c r="H105">
        <v>7.9988481658641096E-6</v>
      </c>
      <c r="I105" t="str">
        <f>IF(H105&gt;0.0001,"Common","Rare")</f>
        <v>Rare</v>
      </c>
    </row>
    <row r="106" spans="2:9" x14ac:dyDescent="0.2">
      <c r="B106" t="s">
        <v>469</v>
      </c>
      <c r="C106">
        <v>83</v>
      </c>
      <c r="D106" t="s">
        <v>268</v>
      </c>
      <c r="E106" t="s">
        <v>181</v>
      </c>
      <c r="F106">
        <v>3</v>
      </c>
      <c r="G106">
        <v>152080</v>
      </c>
      <c r="H106">
        <v>1.9726459758022002E-5</v>
      </c>
      <c r="I106" t="str">
        <f>IF(H106&gt;0.0001,"Common","Rare")</f>
        <v>Rare</v>
      </c>
    </row>
    <row r="107" spans="2:9" x14ac:dyDescent="0.2">
      <c r="B107" t="s">
        <v>19</v>
      </c>
      <c r="C107">
        <v>83</v>
      </c>
      <c r="D107" t="s">
        <v>268</v>
      </c>
      <c r="E107" t="s">
        <v>635</v>
      </c>
    </row>
    <row r="108" spans="2:9" x14ac:dyDescent="0.2">
      <c r="B108" t="s">
        <v>468</v>
      </c>
      <c r="C108">
        <v>84</v>
      </c>
      <c r="D108" t="s">
        <v>271</v>
      </c>
      <c r="F108">
        <v>5</v>
      </c>
      <c r="G108">
        <v>250156</v>
      </c>
      <c r="H108">
        <v>1.9987527782663598E-5</v>
      </c>
      <c r="I108" t="str">
        <f t="shared" ref="I108:I119" si="6">IF(H108&gt;0.0001,"Common","Rare")</f>
        <v>Rare</v>
      </c>
    </row>
    <row r="109" spans="2:9" x14ac:dyDescent="0.2">
      <c r="B109" t="s">
        <v>468</v>
      </c>
      <c r="C109">
        <v>86</v>
      </c>
      <c r="D109" t="s">
        <v>274</v>
      </c>
      <c r="F109">
        <v>1</v>
      </c>
      <c r="G109">
        <v>250234</v>
      </c>
      <c r="H109">
        <v>3.9962595011069596E-6</v>
      </c>
      <c r="I109" t="str">
        <f t="shared" si="6"/>
        <v>Rare</v>
      </c>
    </row>
    <row r="110" spans="2:9" x14ac:dyDescent="0.2">
      <c r="B110" t="s">
        <v>468</v>
      </c>
      <c r="C110">
        <v>86</v>
      </c>
      <c r="D110" t="s">
        <v>277</v>
      </c>
      <c r="F110">
        <v>1</v>
      </c>
      <c r="G110">
        <v>250250</v>
      </c>
      <c r="H110">
        <v>3.9960039960039904E-6</v>
      </c>
      <c r="I110" t="str">
        <f t="shared" si="6"/>
        <v>Rare</v>
      </c>
    </row>
    <row r="111" spans="2:9" x14ac:dyDescent="0.2">
      <c r="B111" t="s">
        <v>469</v>
      </c>
      <c r="C111">
        <v>86</v>
      </c>
      <c r="D111" t="s">
        <v>274</v>
      </c>
      <c r="F111">
        <v>3</v>
      </c>
      <c r="G111">
        <v>151944</v>
      </c>
      <c r="H111">
        <v>1.9744116253356499E-5</v>
      </c>
      <c r="I111" t="str">
        <f t="shared" si="6"/>
        <v>Rare</v>
      </c>
    </row>
    <row r="112" spans="2:9" x14ac:dyDescent="0.2">
      <c r="B112" t="s">
        <v>469</v>
      </c>
      <c r="C112">
        <v>86</v>
      </c>
      <c r="D112" t="s">
        <v>277</v>
      </c>
      <c r="F112">
        <v>2</v>
      </c>
      <c r="G112">
        <v>152118</v>
      </c>
      <c r="H112">
        <v>1.3147687979068799E-5</v>
      </c>
      <c r="I112" t="str">
        <f t="shared" si="6"/>
        <v>Rare</v>
      </c>
    </row>
    <row r="113" spans="2:9" x14ac:dyDescent="0.2">
      <c r="B113" t="s">
        <v>468</v>
      </c>
      <c r="C113">
        <v>87</v>
      </c>
      <c r="D113" t="s">
        <v>280</v>
      </c>
      <c r="F113">
        <v>1</v>
      </c>
      <c r="G113">
        <v>250262</v>
      </c>
      <c r="H113">
        <v>3.99581238861672E-6</v>
      </c>
      <c r="I113" t="str">
        <f t="shared" si="6"/>
        <v>Rare</v>
      </c>
    </row>
    <row r="114" spans="2:9" x14ac:dyDescent="0.2">
      <c r="B114" t="s">
        <v>468</v>
      </c>
      <c r="C114">
        <v>88</v>
      </c>
      <c r="D114" t="s">
        <v>283</v>
      </c>
      <c r="F114">
        <v>2</v>
      </c>
      <c r="G114">
        <v>250298</v>
      </c>
      <c r="H114">
        <v>7.9904753533787701E-6</v>
      </c>
      <c r="I114" t="str">
        <f t="shared" si="6"/>
        <v>Rare</v>
      </c>
    </row>
    <row r="115" spans="2:9" x14ac:dyDescent="0.2">
      <c r="B115" t="s">
        <v>469</v>
      </c>
      <c r="C115">
        <v>88</v>
      </c>
      <c r="D115" t="s">
        <v>283</v>
      </c>
      <c r="F115">
        <v>3</v>
      </c>
      <c r="G115">
        <v>152146</v>
      </c>
      <c r="H115">
        <v>1.9717902540980301E-5</v>
      </c>
      <c r="I115" t="str">
        <f t="shared" si="6"/>
        <v>Rare</v>
      </c>
    </row>
    <row r="116" spans="2:9" x14ac:dyDescent="0.2">
      <c r="B116" t="s">
        <v>468</v>
      </c>
      <c r="C116">
        <v>89</v>
      </c>
      <c r="D116" t="s">
        <v>286</v>
      </c>
      <c r="F116">
        <v>1</v>
      </c>
      <c r="G116">
        <v>250448</v>
      </c>
      <c r="H116">
        <v>3.9928448220788303E-6</v>
      </c>
      <c r="I116" t="str">
        <f t="shared" si="6"/>
        <v>Rare</v>
      </c>
    </row>
    <row r="117" spans="2:9" x14ac:dyDescent="0.2">
      <c r="B117" t="s">
        <v>468</v>
      </c>
      <c r="C117">
        <v>89</v>
      </c>
      <c r="D117" t="s">
        <v>288</v>
      </c>
      <c r="F117">
        <v>1</v>
      </c>
      <c r="G117">
        <v>250448</v>
      </c>
      <c r="H117">
        <v>3.9928448220788303E-6</v>
      </c>
      <c r="I117" t="str">
        <f t="shared" si="6"/>
        <v>Rare</v>
      </c>
    </row>
    <row r="118" spans="2:9" x14ac:dyDescent="0.2">
      <c r="B118" t="s">
        <v>468</v>
      </c>
      <c r="C118">
        <v>89</v>
      </c>
      <c r="D118" t="s">
        <v>291</v>
      </c>
      <c r="F118">
        <v>1</v>
      </c>
      <c r="G118">
        <v>31350</v>
      </c>
      <c r="H118">
        <v>3.1897926634768703E-5</v>
      </c>
      <c r="I118" t="str">
        <f t="shared" si="6"/>
        <v>Rare</v>
      </c>
    </row>
    <row r="119" spans="2:9" x14ac:dyDescent="0.2">
      <c r="B119" t="s">
        <v>468</v>
      </c>
      <c r="C119">
        <v>91</v>
      </c>
      <c r="D119" t="s">
        <v>294</v>
      </c>
      <c r="F119">
        <v>1</v>
      </c>
      <c r="G119">
        <v>250556</v>
      </c>
      <c r="H119">
        <v>3.9911237408004596E-6</v>
      </c>
      <c r="I119" t="str">
        <f t="shared" si="6"/>
        <v>Rare</v>
      </c>
    </row>
    <row r="120" spans="2:9" x14ac:dyDescent="0.2">
      <c r="B120" t="s">
        <v>19</v>
      </c>
      <c r="C120">
        <v>92</v>
      </c>
      <c r="D120" t="s">
        <v>619</v>
      </c>
      <c r="E120" t="s">
        <v>636</v>
      </c>
    </row>
    <row r="121" spans="2:9" x14ac:dyDescent="0.2">
      <c r="B121" t="s">
        <v>468</v>
      </c>
      <c r="C121">
        <v>93</v>
      </c>
      <c r="D121" t="s">
        <v>297</v>
      </c>
      <c r="F121">
        <v>2</v>
      </c>
      <c r="G121">
        <v>282088</v>
      </c>
      <c r="H121">
        <v>7.0899861036272304E-6</v>
      </c>
      <c r="I121" t="str">
        <f t="shared" ref="I121:I131" si="7">IF(H121&gt;0.0001,"Common","Rare")</f>
        <v>Rare</v>
      </c>
    </row>
    <row r="122" spans="2:9" x14ac:dyDescent="0.2">
      <c r="B122" t="s">
        <v>469</v>
      </c>
      <c r="C122">
        <v>93</v>
      </c>
      <c r="D122" t="s">
        <v>297</v>
      </c>
      <c r="F122">
        <v>1</v>
      </c>
      <c r="G122">
        <v>152102</v>
      </c>
      <c r="H122">
        <v>6.5745355090662798E-6</v>
      </c>
      <c r="I122" t="str">
        <f t="shared" si="7"/>
        <v>Rare</v>
      </c>
    </row>
    <row r="123" spans="2:9" x14ac:dyDescent="0.2">
      <c r="B123" t="s">
        <v>468</v>
      </c>
      <c r="C123">
        <v>94</v>
      </c>
      <c r="D123" t="s">
        <v>300</v>
      </c>
      <c r="F123">
        <v>1</v>
      </c>
      <c r="G123">
        <v>250776</v>
      </c>
      <c r="H123">
        <v>3.9876224200082901E-6</v>
      </c>
      <c r="I123" t="str">
        <f t="shared" si="7"/>
        <v>Rare</v>
      </c>
    </row>
    <row r="124" spans="2:9" x14ac:dyDescent="0.2">
      <c r="B124" t="s">
        <v>468</v>
      </c>
      <c r="C124">
        <v>99</v>
      </c>
      <c r="D124" t="s">
        <v>303</v>
      </c>
      <c r="F124">
        <v>1</v>
      </c>
      <c r="G124">
        <v>251070</v>
      </c>
      <c r="H124">
        <v>3.9829529613255196E-6</v>
      </c>
      <c r="I124" t="str">
        <f t="shared" si="7"/>
        <v>Rare</v>
      </c>
    </row>
    <row r="125" spans="2:9" x14ac:dyDescent="0.2">
      <c r="B125" t="s">
        <v>468</v>
      </c>
      <c r="C125">
        <v>101</v>
      </c>
      <c r="D125" t="s">
        <v>306</v>
      </c>
      <c r="F125">
        <v>1</v>
      </c>
      <c r="G125">
        <v>251044</v>
      </c>
      <c r="H125">
        <v>3.9833654658147502E-6</v>
      </c>
      <c r="I125" t="str">
        <f t="shared" si="7"/>
        <v>Rare</v>
      </c>
    </row>
    <row r="126" spans="2:9" x14ac:dyDescent="0.2">
      <c r="B126" t="s">
        <v>468</v>
      </c>
      <c r="C126">
        <v>101</v>
      </c>
      <c r="D126" t="s">
        <v>309</v>
      </c>
      <c r="F126">
        <v>5</v>
      </c>
      <c r="G126">
        <v>282376</v>
      </c>
      <c r="H126">
        <v>1.7706887270872801E-5</v>
      </c>
      <c r="I126" t="str">
        <f t="shared" si="7"/>
        <v>Rare</v>
      </c>
    </row>
    <row r="127" spans="2:9" x14ac:dyDescent="0.2">
      <c r="B127" t="s">
        <v>469</v>
      </c>
      <c r="C127">
        <v>101</v>
      </c>
      <c r="D127" t="s">
        <v>309</v>
      </c>
      <c r="F127">
        <v>5</v>
      </c>
      <c r="G127">
        <v>151808</v>
      </c>
      <c r="H127">
        <v>3.2936340640809401E-5</v>
      </c>
      <c r="I127" t="str">
        <f t="shared" si="7"/>
        <v>Rare</v>
      </c>
    </row>
    <row r="128" spans="2:9" x14ac:dyDescent="0.2">
      <c r="B128" t="s">
        <v>468</v>
      </c>
      <c r="C128">
        <v>102</v>
      </c>
      <c r="D128" t="s">
        <v>312</v>
      </c>
      <c r="E128" t="s">
        <v>181</v>
      </c>
      <c r="F128">
        <v>6</v>
      </c>
      <c r="G128">
        <v>282428</v>
      </c>
      <c r="H128">
        <v>2.12443525429489E-5</v>
      </c>
      <c r="I128" t="str">
        <f t="shared" si="7"/>
        <v>Rare</v>
      </c>
    </row>
    <row r="129" spans="2:9" x14ac:dyDescent="0.2">
      <c r="B129" t="s">
        <v>468</v>
      </c>
      <c r="C129">
        <v>102</v>
      </c>
      <c r="D129" t="s">
        <v>315</v>
      </c>
      <c r="F129">
        <v>1</v>
      </c>
      <c r="G129">
        <v>251056</v>
      </c>
      <c r="H129">
        <v>3.9831750685106101E-6</v>
      </c>
      <c r="I129" t="str">
        <f t="shared" si="7"/>
        <v>Rare</v>
      </c>
    </row>
    <row r="130" spans="2:9" x14ac:dyDescent="0.2">
      <c r="B130" t="s">
        <v>469</v>
      </c>
      <c r="C130">
        <v>102</v>
      </c>
      <c r="D130" t="s">
        <v>312</v>
      </c>
      <c r="E130" t="s">
        <v>181</v>
      </c>
      <c r="F130">
        <v>3</v>
      </c>
      <c r="G130">
        <v>152154</v>
      </c>
      <c r="H130">
        <v>1.97168658070113E-5</v>
      </c>
      <c r="I130" t="str">
        <f t="shared" si="7"/>
        <v>Rare</v>
      </c>
    </row>
    <row r="131" spans="2:9" x14ac:dyDescent="0.2">
      <c r="B131" t="s">
        <v>469</v>
      </c>
      <c r="C131">
        <v>102</v>
      </c>
      <c r="D131" t="s">
        <v>315</v>
      </c>
      <c r="F131">
        <v>2</v>
      </c>
      <c r="G131">
        <v>152122</v>
      </c>
      <c r="H131">
        <v>1.31473422647611E-5</v>
      </c>
      <c r="I131" t="str">
        <f t="shared" si="7"/>
        <v>Rare</v>
      </c>
    </row>
    <row r="132" spans="2:9" x14ac:dyDescent="0.2">
      <c r="B132" t="s">
        <v>19</v>
      </c>
      <c r="C132">
        <v>102</v>
      </c>
      <c r="D132" t="s">
        <v>312</v>
      </c>
      <c r="E132" t="s">
        <v>637</v>
      </c>
    </row>
    <row r="133" spans="2:9" x14ac:dyDescent="0.2">
      <c r="B133" t="s">
        <v>468</v>
      </c>
      <c r="C133">
        <v>103</v>
      </c>
      <c r="D133" t="s">
        <v>318</v>
      </c>
      <c r="E133" t="s">
        <v>181</v>
      </c>
      <c r="F133">
        <v>13</v>
      </c>
      <c r="G133">
        <v>282398</v>
      </c>
      <c r="H133">
        <v>4.6034320356376402E-5</v>
      </c>
      <c r="I133" t="str">
        <f>IF(H133&gt;0.0001,"Common","Rare")</f>
        <v>Rare</v>
      </c>
    </row>
    <row r="134" spans="2:9" x14ac:dyDescent="0.2">
      <c r="B134" t="s">
        <v>468</v>
      </c>
      <c r="C134">
        <v>103</v>
      </c>
      <c r="D134" t="s">
        <v>321</v>
      </c>
      <c r="F134">
        <v>13</v>
      </c>
      <c r="G134">
        <v>282424</v>
      </c>
      <c r="H134">
        <v>4.60300824292553E-5</v>
      </c>
      <c r="I134" t="str">
        <f>IF(H134&gt;0.0001,"Common","Rare")</f>
        <v>Rare</v>
      </c>
    </row>
    <row r="135" spans="2:9" x14ac:dyDescent="0.2">
      <c r="B135" t="s">
        <v>469</v>
      </c>
      <c r="C135">
        <v>103</v>
      </c>
      <c r="D135" t="s">
        <v>318</v>
      </c>
      <c r="E135" t="s">
        <v>181</v>
      </c>
      <c r="F135">
        <v>10</v>
      </c>
      <c r="G135">
        <v>152164</v>
      </c>
      <c r="H135">
        <v>6.5718566809495007E-5</v>
      </c>
      <c r="I135" t="str">
        <f>IF(H135&gt;0.0001,"Common","Rare")</f>
        <v>Rare</v>
      </c>
    </row>
    <row r="136" spans="2:9" x14ac:dyDescent="0.2">
      <c r="B136" t="s">
        <v>469</v>
      </c>
      <c r="C136">
        <v>103</v>
      </c>
      <c r="D136" t="s">
        <v>321</v>
      </c>
      <c r="F136">
        <v>12</v>
      </c>
      <c r="G136">
        <v>152144</v>
      </c>
      <c r="H136">
        <v>7.8872646966032098E-5</v>
      </c>
      <c r="I136" t="str">
        <f>IF(H136&gt;0.0001,"Common","Rare")</f>
        <v>Rare</v>
      </c>
    </row>
    <row r="137" spans="2:9" x14ac:dyDescent="0.2">
      <c r="B137" t="s">
        <v>19</v>
      </c>
      <c r="C137">
        <v>103</v>
      </c>
      <c r="D137" t="s">
        <v>318</v>
      </c>
      <c r="E137" t="s">
        <v>638</v>
      </c>
    </row>
    <row r="138" spans="2:9" x14ac:dyDescent="0.2">
      <c r="B138" t="s">
        <v>468</v>
      </c>
      <c r="C138">
        <v>104</v>
      </c>
      <c r="D138" t="s">
        <v>324</v>
      </c>
      <c r="F138">
        <v>1</v>
      </c>
      <c r="G138">
        <v>251102</v>
      </c>
      <c r="H138">
        <v>3.9824453807616004E-6</v>
      </c>
      <c r="I138" t="str">
        <f t="shared" ref="I138:I154" si="8">IF(H138&gt;0.0001,"Common","Rare")</f>
        <v>Rare</v>
      </c>
    </row>
    <row r="139" spans="2:9" x14ac:dyDescent="0.2">
      <c r="B139" t="s">
        <v>469</v>
      </c>
      <c r="C139">
        <v>104</v>
      </c>
      <c r="D139" t="s">
        <v>324</v>
      </c>
      <c r="F139">
        <v>1</v>
      </c>
      <c r="G139">
        <v>152140</v>
      </c>
      <c r="H139">
        <v>6.5728933876692501E-6</v>
      </c>
      <c r="I139" t="str">
        <f t="shared" si="8"/>
        <v>Rare</v>
      </c>
    </row>
    <row r="140" spans="2:9" x14ac:dyDescent="0.2">
      <c r="B140" t="s">
        <v>468</v>
      </c>
      <c r="C140">
        <v>105</v>
      </c>
      <c r="D140" t="s">
        <v>327</v>
      </c>
      <c r="F140">
        <v>6</v>
      </c>
      <c r="G140">
        <v>251124</v>
      </c>
      <c r="H140">
        <v>2.38925789649734E-5</v>
      </c>
      <c r="I140" t="str">
        <f t="shared" si="8"/>
        <v>Rare</v>
      </c>
    </row>
    <row r="141" spans="2:9" x14ac:dyDescent="0.2">
      <c r="B141" t="s">
        <v>469</v>
      </c>
      <c r="C141">
        <v>105</v>
      </c>
      <c r="D141" t="s">
        <v>327</v>
      </c>
      <c r="F141">
        <v>6</v>
      </c>
      <c r="G141">
        <v>152058</v>
      </c>
      <c r="H141">
        <v>3.9458627628930999E-5</v>
      </c>
      <c r="I141" t="str">
        <f t="shared" si="8"/>
        <v>Rare</v>
      </c>
    </row>
    <row r="142" spans="2:9" x14ac:dyDescent="0.2">
      <c r="B142" t="s">
        <v>468</v>
      </c>
      <c r="C142">
        <v>106</v>
      </c>
      <c r="D142" t="s">
        <v>330</v>
      </c>
      <c r="F142">
        <v>2</v>
      </c>
      <c r="G142">
        <v>251170</v>
      </c>
      <c r="H142">
        <v>7.9627344029939805E-6</v>
      </c>
      <c r="I142" t="str">
        <f t="shared" si="8"/>
        <v>Rare</v>
      </c>
    </row>
    <row r="143" spans="2:9" x14ac:dyDescent="0.2">
      <c r="B143" t="s">
        <v>469</v>
      </c>
      <c r="C143">
        <v>106</v>
      </c>
      <c r="D143" t="s">
        <v>330</v>
      </c>
      <c r="F143">
        <v>1</v>
      </c>
      <c r="G143">
        <v>152132</v>
      </c>
      <c r="H143">
        <v>6.57323902926406E-6</v>
      </c>
      <c r="I143" t="str">
        <f t="shared" si="8"/>
        <v>Rare</v>
      </c>
    </row>
    <row r="144" spans="2:9" x14ac:dyDescent="0.2">
      <c r="B144" t="s">
        <v>468</v>
      </c>
      <c r="C144">
        <v>107</v>
      </c>
      <c r="D144" t="s">
        <v>333</v>
      </c>
      <c r="F144">
        <v>2</v>
      </c>
      <c r="G144">
        <v>251052</v>
      </c>
      <c r="H144">
        <v>7.9664770645125292E-6</v>
      </c>
      <c r="I144" t="str">
        <f t="shared" si="8"/>
        <v>Rare</v>
      </c>
    </row>
    <row r="145" spans="2:9" x14ac:dyDescent="0.2">
      <c r="B145" t="s">
        <v>468</v>
      </c>
      <c r="C145">
        <v>107</v>
      </c>
      <c r="D145" t="s">
        <v>336</v>
      </c>
      <c r="F145">
        <v>1</v>
      </c>
      <c r="G145">
        <v>251096</v>
      </c>
      <c r="H145">
        <v>3.9825405422627203E-6</v>
      </c>
      <c r="I145" t="str">
        <f t="shared" si="8"/>
        <v>Rare</v>
      </c>
    </row>
    <row r="146" spans="2:9" x14ac:dyDescent="0.2">
      <c r="B146" t="s">
        <v>469</v>
      </c>
      <c r="C146">
        <v>109</v>
      </c>
      <c r="D146" t="s">
        <v>454</v>
      </c>
      <c r="F146">
        <v>1</v>
      </c>
      <c r="G146">
        <v>152178</v>
      </c>
      <c r="H146">
        <v>6.5712520863725303E-6</v>
      </c>
      <c r="I146" t="str">
        <f t="shared" si="8"/>
        <v>Rare</v>
      </c>
    </row>
    <row r="147" spans="2:9" x14ac:dyDescent="0.2">
      <c r="B147" t="s">
        <v>468</v>
      </c>
      <c r="C147">
        <v>110</v>
      </c>
      <c r="D147" t="s">
        <v>339</v>
      </c>
      <c r="F147">
        <v>2</v>
      </c>
      <c r="G147">
        <v>251202</v>
      </c>
      <c r="H147">
        <v>7.9617200499995994E-6</v>
      </c>
      <c r="I147" t="str">
        <f t="shared" si="8"/>
        <v>Rare</v>
      </c>
    </row>
    <row r="148" spans="2:9" x14ac:dyDescent="0.2">
      <c r="B148" t="s">
        <v>469</v>
      </c>
      <c r="C148">
        <v>110</v>
      </c>
      <c r="D148" t="s">
        <v>339</v>
      </c>
      <c r="F148">
        <v>1</v>
      </c>
      <c r="G148">
        <v>152170</v>
      </c>
      <c r="H148">
        <v>6.5715975553657001E-6</v>
      </c>
      <c r="I148" t="str">
        <f t="shared" si="8"/>
        <v>Rare</v>
      </c>
    </row>
    <row r="149" spans="2:9" x14ac:dyDescent="0.2">
      <c r="B149" t="s">
        <v>468</v>
      </c>
      <c r="C149">
        <v>111</v>
      </c>
      <c r="D149" t="s">
        <v>342</v>
      </c>
      <c r="F149">
        <v>1</v>
      </c>
      <c r="G149">
        <v>251224</v>
      </c>
      <c r="H149">
        <v>3.9805114161067399E-6</v>
      </c>
      <c r="I149" t="str">
        <f t="shared" si="8"/>
        <v>Rare</v>
      </c>
    </row>
    <row r="150" spans="2:9" x14ac:dyDescent="0.2">
      <c r="B150" t="s">
        <v>469</v>
      </c>
      <c r="C150">
        <v>111</v>
      </c>
      <c r="D150" t="s">
        <v>456</v>
      </c>
      <c r="F150">
        <v>1</v>
      </c>
      <c r="G150">
        <v>152106</v>
      </c>
      <c r="H150">
        <v>6.57436261554442E-6</v>
      </c>
      <c r="I150" t="str">
        <f t="shared" si="8"/>
        <v>Rare</v>
      </c>
    </row>
    <row r="151" spans="2:9" x14ac:dyDescent="0.2">
      <c r="B151" t="s">
        <v>468</v>
      </c>
      <c r="C151">
        <v>112</v>
      </c>
      <c r="D151" t="s">
        <v>345</v>
      </c>
      <c r="F151">
        <v>6</v>
      </c>
      <c r="G151">
        <v>282532</v>
      </c>
      <c r="H151">
        <v>2.1236532498973499E-5</v>
      </c>
      <c r="I151" t="str">
        <f t="shared" si="8"/>
        <v>Rare</v>
      </c>
    </row>
    <row r="152" spans="2:9" x14ac:dyDescent="0.2">
      <c r="B152" t="s">
        <v>469</v>
      </c>
      <c r="C152">
        <v>112</v>
      </c>
      <c r="D152" t="s">
        <v>345</v>
      </c>
      <c r="F152">
        <v>4</v>
      </c>
      <c r="G152">
        <v>152094</v>
      </c>
      <c r="H152">
        <v>2.6299525293568399E-5</v>
      </c>
      <c r="I152" t="str">
        <f t="shared" si="8"/>
        <v>Rare</v>
      </c>
    </row>
    <row r="153" spans="2:9" x14ac:dyDescent="0.2">
      <c r="B153" t="s">
        <v>468</v>
      </c>
      <c r="C153">
        <v>113</v>
      </c>
      <c r="D153" t="s">
        <v>348</v>
      </c>
      <c r="E153" t="s">
        <v>225</v>
      </c>
      <c r="F153">
        <v>815</v>
      </c>
      <c r="G153">
        <v>282572</v>
      </c>
      <c r="H153">
        <v>2.8842206588055399E-3</v>
      </c>
      <c r="I153" t="str">
        <f t="shared" si="8"/>
        <v>Common</v>
      </c>
    </row>
    <row r="154" spans="2:9" x14ac:dyDescent="0.2">
      <c r="B154" t="s">
        <v>469</v>
      </c>
      <c r="C154">
        <v>113</v>
      </c>
      <c r="D154" t="s">
        <v>348</v>
      </c>
      <c r="E154" t="s">
        <v>225</v>
      </c>
      <c r="F154">
        <v>393</v>
      </c>
      <c r="G154">
        <v>152160</v>
      </c>
      <c r="H154">
        <v>2.5828075709779098E-3</v>
      </c>
      <c r="I154" t="str">
        <f t="shared" si="8"/>
        <v>Common</v>
      </c>
    </row>
    <row r="155" spans="2:9" x14ac:dyDescent="0.2">
      <c r="B155" t="s">
        <v>19</v>
      </c>
      <c r="C155">
        <v>113</v>
      </c>
      <c r="D155" t="s">
        <v>348</v>
      </c>
      <c r="E155" t="s">
        <v>630</v>
      </c>
    </row>
    <row r="156" spans="2:9" x14ac:dyDescent="0.2">
      <c r="B156" t="s">
        <v>468</v>
      </c>
      <c r="C156">
        <v>117</v>
      </c>
      <c r="D156" t="s">
        <v>351</v>
      </c>
      <c r="E156" t="s">
        <v>811</v>
      </c>
      <c r="F156">
        <v>9</v>
      </c>
      <c r="G156">
        <v>251230</v>
      </c>
      <c r="H156">
        <v>3.5823747163953299E-5</v>
      </c>
      <c r="I156" t="str">
        <f>IF(H156&gt;0.0001,"Common","Rare")</f>
        <v>Rare</v>
      </c>
    </row>
    <row r="157" spans="2:9" x14ac:dyDescent="0.2">
      <c r="B157" t="s">
        <v>19</v>
      </c>
      <c r="C157">
        <v>117</v>
      </c>
      <c r="D157" t="s">
        <v>351</v>
      </c>
      <c r="E157" t="s">
        <v>811</v>
      </c>
    </row>
    <row r="158" spans="2:9" x14ac:dyDescent="0.2">
      <c r="B158" t="s">
        <v>468</v>
      </c>
      <c r="C158">
        <v>117</v>
      </c>
      <c r="D158" t="s">
        <v>354</v>
      </c>
      <c r="E158" t="s">
        <v>181</v>
      </c>
      <c r="F158">
        <v>60</v>
      </c>
      <c r="G158">
        <v>282582</v>
      </c>
      <c r="H158">
        <v>2.12327749113531E-4</v>
      </c>
      <c r="I158" t="str">
        <f>IF(H158&gt;0.0001,"Common","Rare")</f>
        <v>Common</v>
      </c>
    </row>
    <row r="159" spans="2:9" x14ac:dyDescent="0.2">
      <c r="B159" t="s">
        <v>469</v>
      </c>
      <c r="C159">
        <v>117</v>
      </c>
      <c r="D159" t="s">
        <v>354</v>
      </c>
      <c r="E159" t="s">
        <v>181</v>
      </c>
      <c r="F159">
        <v>50</v>
      </c>
      <c r="G159">
        <v>152136</v>
      </c>
      <c r="H159">
        <v>3.2865331019613997E-4</v>
      </c>
      <c r="I159" t="str">
        <f>IF(H159&gt;0.0001,"Common","Rare")</f>
        <v>Common</v>
      </c>
    </row>
    <row r="160" spans="2:9" x14ac:dyDescent="0.2">
      <c r="B160" t="s">
        <v>19</v>
      </c>
      <c r="C160">
        <v>117</v>
      </c>
      <c r="D160" t="s">
        <v>354</v>
      </c>
      <c r="E160" t="s">
        <v>639</v>
      </c>
    </row>
    <row r="161" spans="2:9" x14ac:dyDescent="0.2">
      <c r="B161" t="s">
        <v>469</v>
      </c>
      <c r="C161">
        <v>120</v>
      </c>
      <c r="D161" t="s">
        <v>459</v>
      </c>
      <c r="F161">
        <v>1</v>
      </c>
      <c r="G161">
        <v>152070</v>
      </c>
      <c r="H161">
        <v>6.5759189846781001E-6</v>
      </c>
      <c r="I161" t="str">
        <f>IF(H161&gt;0.0001,"Common","Rare")</f>
        <v>Rare</v>
      </c>
    </row>
    <row r="162" spans="2:9" x14ac:dyDescent="0.2">
      <c r="B162" t="s">
        <v>468</v>
      </c>
      <c r="C162">
        <v>123</v>
      </c>
      <c r="D162" t="s">
        <v>357</v>
      </c>
      <c r="E162" t="s">
        <v>181</v>
      </c>
      <c r="F162">
        <v>11</v>
      </c>
      <c r="G162">
        <v>282506</v>
      </c>
      <c r="H162">
        <v>3.89372261120117E-5</v>
      </c>
      <c r="I162" t="str">
        <f>IF(H162&gt;0.0001,"Common","Rare")</f>
        <v>Rare</v>
      </c>
    </row>
    <row r="163" spans="2:9" x14ac:dyDescent="0.2">
      <c r="B163" t="s">
        <v>469</v>
      </c>
      <c r="C163">
        <v>123</v>
      </c>
      <c r="D163" t="s">
        <v>357</v>
      </c>
      <c r="E163" t="s">
        <v>181</v>
      </c>
      <c r="F163">
        <v>4</v>
      </c>
      <c r="G163">
        <v>152132</v>
      </c>
      <c r="H163">
        <v>2.6292956117056199E-5</v>
      </c>
      <c r="I163" t="str">
        <f>IF(H163&gt;0.0001,"Common","Rare")</f>
        <v>Rare</v>
      </c>
    </row>
    <row r="164" spans="2:9" x14ac:dyDescent="0.2">
      <c r="B164" t="s">
        <v>19</v>
      </c>
      <c r="C164">
        <v>123</v>
      </c>
      <c r="D164" t="s">
        <v>357</v>
      </c>
      <c r="E164" t="s">
        <v>640</v>
      </c>
    </row>
    <row r="165" spans="2:9" x14ac:dyDescent="0.2">
      <c r="B165" t="s">
        <v>19</v>
      </c>
      <c r="C165">
        <v>123</v>
      </c>
      <c r="D165" t="s">
        <v>807</v>
      </c>
      <c r="E165" t="s">
        <v>641</v>
      </c>
    </row>
    <row r="166" spans="2:9" x14ac:dyDescent="0.2">
      <c r="B166" t="s">
        <v>468</v>
      </c>
      <c r="C166">
        <v>124</v>
      </c>
      <c r="D166" t="s">
        <v>360</v>
      </c>
      <c r="F166">
        <v>1</v>
      </c>
      <c r="G166">
        <v>251174</v>
      </c>
      <c r="H166">
        <v>3.9813037973675602E-6</v>
      </c>
      <c r="I166" t="str">
        <f t="shared" ref="I166:I173" si="9">IF(H166&gt;0.0001,"Common","Rare")</f>
        <v>Rare</v>
      </c>
    </row>
    <row r="167" spans="2:9" x14ac:dyDescent="0.2">
      <c r="B167" t="s">
        <v>468</v>
      </c>
      <c r="C167">
        <v>128</v>
      </c>
      <c r="D167" t="s">
        <v>363</v>
      </c>
      <c r="F167">
        <v>3</v>
      </c>
      <c r="G167">
        <v>251078</v>
      </c>
      <c r="H167">
        <v>1.1948478162164701E-5</v>
      </c>
      <c r="I167" t="str">
        <f t="shared" si="9"/>
        <v>Rare</v>
      </c>
    </row>
    <row r="168" spans="2:9" x14ac:dyDescent="0.2">
      <c r="B168" t="s">
        <v>468</v>
      </c>
      <c r="C168">
        <v>128</v>
      </c>
      <c r="D168" t="s">
        <v>365</v>
      </c>
      <c r="F168">
        <v>1</v>
      </c>
      <c r="G168">
        <v>251078</v>
      </c>
      <c r="H168">
        <v>3.9828260540549098E-6</v>
      </c>
      <c r="I168" t="str">
        <f t="shared" si="9"/>
        <v>Rare</v>
      </c>
    </row>
    <row r="169" spans="2:9" x14ac:dyDescent="0.2">
      <c r="B169" t="s">
        <v>469</v>
      </c>
      <c r="C169">
        <v>128</v>
      </c>
      <c r="D169" t="s">
        <v>363</v>
      </c>
      <c r="F169">
        <v>3</v>
      </c>
      <c r="G169">
        <v>152100</v>
      </c>
      <c r="H169">
        <v>1.9723865877712E-5</v>
      </c>
      <c r="I169" t="str">
        <f t="shared" si="9"/>
        <v>Rare</v>
      </c>
    </row>
    <row r="170" spans="2:9" x14ac:dyDescent="0.2">
      <c r="B170" t="s">
        <v>468</v>
      </c>
      <c r="C170">
        <v>129</v>
      </c>
      <c r="D170" t="s">
        <v>368</v>
      </c>
      <c r="F170">
        <v>1</v>
      </c>
      <c r="G170">
        <v>251114</v>
      </c>
      <c r="H170">
        <v>3.98225507140183E-6</v>
      </c>
      <c r="I170" t="str">
        <f t="shared" si="9"/>
        <v>Rare</v>
      </c>
    </row>
    <row r="171" spans="2:9" x14ac:dyDescent="0.2">
      <c r="B171" t="s">
        <v>468</v>
      </c>
      <c r="C171">
        <v>129</v>
      </c>
      <c r="D171" t="s">
        <v>371</v>
      </c>
      <c r="E171" t="s">
        <v>181</v>
      </c>
      <c r="F171">
        <v>24</v>
      </c>
      <c r="G171">
        <v>251174</v>
      </c>
      <c r="H171">
        <v>9.5551291136821405E-5</v>
      </c>
      <c r="I171" t="str">
        <f t="shared" si="9"/>
        <v>Rare</v>
      </c>
    </row>
    <row r="172" spans="2:9" x14ac:dyDescent="0.2">
      <c r="B172" t="s">
        <v>469</v>
      </c>
      <c r="C172">
        <v>129</v>
      </c>
      <c r="D172" t="s">
        <v>371</v>
      </c>
      <c r="E172" t="s">
        <v>181</v>
      </c>
      <c r="F172">
        <v>3</v>
      </c>
      <c r="G172">
        <v>152124</v>
      </c>
      <c r="H172">
        <v>1.9720754121637601E-5</v>
      </c>
      <c r="I172" t="str">
        <f t="shared" si="9"/>
        <v>Rare</v>
      </c>
    </row>
    <row r="173" spans="2:9" x14ac:dyDescent="0.2">
      <c r="B173" t="s">
        <v>469</v>
      </c>
      <c r="C173">
        <v>129</v>
      </c>
      <c r="D173" t="s">
        <v>461</v>
      </c>
      <c r="F173">
        <v>1</v>
      </c>
      <c r="G173">
        <v>152182</v>
      </c>
      <c r="H173">
        <v>6.5710793654965698E-6</v>
      </c>
      <c r="I173" t="str">
        <f t="shared" si="9"/>
        <v>Rare</v>
      </c>
    </row>
    <row r="174" spans="2:9" x14ac:dyDescent="0.2">
      <c r="B174" t="s">
        <v>19</v>
      </c>
      <c r="C174">
        <v>129</v>
      </c>
      <c r="D174" t="s">
        <v>371</v>
      </c>
      <c r="E174" t="s">
        <v>642</v>
      </c>
    </row>
    <row r="175" spans="2:9" x14ac:dyDescent="0.2">
      <c r="B175" t="s">
        <v>469</v>
      </c>
      <c r="C175">
        <v>132</v>
      </c>
      <c r="D175" t="s">
        <v>464</v>
      </c>
      <c r="F175">
        <v>1</v>
      </c>
      <c r="G175">
        <v>152122</v>
      </c>
      <c r="H175">
        <v>6.5736711323805797E-6</v>
      </c>
      <c r="I175" t="str">
        <f t="shared" ref="I175:I185" si="10">IF(H175&gt;0.0001,"Common","Rare")</f>
        <v>Rare</v>
      </c>
    </row>
    <row r="176" spans="2:9" x14ac:dyDescent="0.2">
      <c r="B176" t="s">
        <v>468</v>
      </c>
      <c r="C176">
        <v>134</v>
      </c>
      <c r="D176" t="s">
        <v>374</v>
      </c>
      <c r="F176">
        <v>1</v>
      </c>
      <c r="G176">
        <v>31388</v>
      </c>
      <c r="H176">
        <v>3.18593092901745E-5</v>
      </c>
      <c r="I176" t="str">
        <f t="shared" si="10"/>
        <v>Rare</v>
      </c>
    </row>
    <row r="177" spans="2:9" x14ac:dyDescent="0.2">
      <c r="B177" t="s">
        <v>469</v>
      </c>
      <c r="C177">
        <v>134</v>
      </c>
      <c r="D177" t="s">
        <v>374</v>
      </c>
      <c r="F177">
        <v>3</v>
      </c>
      <c r="G177">
        <v>152134</v>
      </c>
      <c r="H177">
        <v>1.9719457846372199E-5</v>
      </c>
      <c r="I177" t="str">
        <f t="shared" si="10"/>
        <v>Rare</v>
      </c>
    </row>
    <row r="178" spans="2:9" x14ac:dyDescent="0.2">
      <c r="B178" t="s">
        <v>469</v>
      </c>
      <c r="C178">
        <v>136</v>
      </c>
      <c r="D178" t="s">
        <v>466</v>
      </c>
      <c r="F178">
        <v>1</v>
      </c>
      <c r="G178">
        <v>152098</v>
      </c>
      <c r="H178">
        <v>6.5747084116819403E-6</v>
      </c>
      <c r="I178" t="str">
        <f t="shared" si="10"/>
        <v>Rare</v>
      </c>
    </row>
    <row r="179" spans="2:9" x14ac:dyDescent="0.2">
      <c r="B179" t="s">
        <v>468</v>
      </c>
      <c r="C179">
        <v>138</v>
      </c>
      <c r="D179" t="s">
        <v>377</v>
      </c>
      <c r="F179">
        <v>4</v>
      </c>
      <c r="G179">
        <v>250774</v>
      </c>
      <c r="H179">
        <v>1.5950616890108201E-5</v>
      </c>
      <c r="I179" t="str">
        <f t="shared" si="10"/>
        <v>Rare</v>
      </c>
    </row>
    <row r="180" spans="2:9" x14ac:dyDescent="0.2">
      <c r="B180" t="s">
        <v>469</v>
      </c>
      <c r="C180">
        <v>138</v>
      </c>
      <c r="D180" t="s">
        <v>377</v>
      </c>
      <c r="F180">
        <v>1</v>
      </c>
      <c r="G180">
        <v>152120</v>
      </c>
      <c r="H180">
        <v>6.5737575598211903E-6</v>
      </c>
      <c r="I180" t="str">
        <f t="shared" si="10"/>
        <v>Rare</v>
      </c>
    </row>
    <row r="181" spans="2:9" x14ac:dyDescent="0.2">
      <c r="B181" t="s">
        <v>468</v>
      </c>
      <c r="C181">
        <v>139</v>
      </c>
      <c r="D181" t="s">
        <v>380</v>
      </c>
      <c r="F181">
        <v>2</v>
      </c>
      <c r="G181">
        <v>250808</v>
      </c>
      <c r="H181">
        <v>7.9742272973748799E-6</v>
      </c>
      <c r="I181" t="str">
        <f t="shared" si="10"/>
        <v>Rare</v>
      </c>
    </row>
    <row r="182" spans="2:9" x14ac:dyDescent="0.2">
      <c r="B182" t="s">
        <v>468</v>
      </c>
      <c r="C182">
        <v>140</v>
      </c>
      <c r="D182" t="s">
        <v>383</v>
      </c>
      <c r="F182">
        <v>2</v>
      </c>
      <c r="G182">
        <v>250700</v>
      </c>
      <c r="H182">
        <v>7.9776625448743493E-6</v>
      </c>
      <c r="I182" t="str">
        <f t="shared" si="10"/>
        <v>Rare</v>
      </c>
    </row>
    <row r="183" spans="2:9" x14ac:dyDescent="0.2">
      <c r="B183" t="s">
        <v>468</v>
      </c>
      <c r="C183">
        <v>140</v>
      </c>
      <c r="D183" t="s">
        <v>385</v>
      </c>
      <c r="F183">
        <v>1</v>
      </c>
      <c r="G183">
        <v>250700</v>
      </c>
      <c r="H183">
        <v>3.9888312724371704E-6</v>
      </c>
      <c r="I183" t="str">
        <f t="shared" si="10"/>
        <v>Rare</v>
      </c>
    </row>
    <row r="184" spans="2:9" x14ac:dyDescent="0.2">
      <c r="B184" t="s">
        <v>468</v>
      </c>
      <c r="C184">
        <v>141</v>
      </c>
      <c r="D184" t="s">
        <v>388</v>
      </c>
      <c r="E184" t="s">
        <v>181</v>
      </c>
      <c r="F184">
        <v>1</v>
      </c>
      <c r="G184">
        <v>250628</v>
      </c>
      <c r="H184">
        <v>3.9899771773305398E-6</v>
      </c>
      <c r="I184" t="str">
        <f t="shared" si="10"/>
        <v>Rare</v>
      </c>
    </row>
    <row r="185" spans="2:9" x14ac:dyDescent="0.2">
      <c r="B185" t="s">
        <v>468</v>
      </c>
      <c r="C185">
        <v>141</v>
      </c>
      <c r="D185" t="s">
        <v>391</v>
      </c>
      <c r="F185">
        <v>1</v>
      </c>
      <c r="G185">
        <v>250564</v>
      </c>
      <c r="H185">
        <v>3.9909963123193998E-6</v>
      </c>
      <c r="I185" t="str">
        <f t="shared" si="10"/>
        <v>Rare</v>
      </c>
    </row>
    <row r="186" spans="2:9" x14ac:dyDescent="0.2">
      <c r="B186" t="s">
        <v>19</v>
      </c>
      <c r="C186">
        <v>141</v>
      </c>
      <c r="D186" t="s">
        <v>388</v>
      </c>
      <c r="E186" t="s">
        <v>643</v>
      </c>
    </row>
    <row r="187" spans="2:9" x14ac:dyDescent="0.2">
      <c r="B187" t="s">
        <v>468</v>
      </c>
      <c r="C187">
        <v>144</v>
      </c>
      <c r="D187" t="s">
        <v>394</v>
      </c>
      <c r="F187">
        <v>4</v>
      </c>
      <c r="G187">
        <v>250326</v>
      </c>
      <c r="H187">
        <v>1.5979163171224701E-5</v>
      </c>
      <c r="I187" t="str">
        <f>IF(H187&gt;0.0001,"Common","Rare")</f>
        <v>Rare</v>
      </c>
    </row>
    <row r="188" spans="2:9" x14ac:dyDescent="0.2">
      <c r="B188" t="s">
        <v>468</v>
      </c>
      <c r="C188">
        <v>145</v>
      </c>
      <c r="D188" t="s">
        <v>397</v>
      </c>
      <c r="F188">
        <v>1</v>
      </c>
      <c r="G188">
        <v>250188</v>
      </c>
      <c r="H188">
        <v>3.9969942603162397E-6</v>
      </c>
      <c r="I188" t="str">
        <f>IF(H188&gt;0.0001,"Common","Rare")</f>
        <v>Rare</v>
      </c>
    </row>
    <row r="189" spans="2:9" x14ac:dyDescent="0.2">
      <c r="B189" t="s">
        <v>468</v>
      </c>
      <c r="C189">
        <v>146</v>
      </c>
      <c r="D189" t="s">
        <v>400</v>
      </c>
      <c r="E189" t="s">
        <v>225</v>
      </c>
      <c r="F189">
        <v>37</v>
      </c>
      <c r="G189">
        <v>250222</v>
      </c>
      <c r="H189">
        <v>1.4786869260097001E-4</v>
      </c>
      <c r="I189" t="str">
        <f>IF(H189&gt;0.0001,"Common","Rare")</f>
        <v>Common</v>
      </c>
    </row>
    <row r="190" spans="2:9" x14ac:dyDescent="0.2">
      <c r="B190" t="s">
        <v>469</v>
      </c>
      <c r="C190">
        <v>146</v>
      </c>
      <c r="D190" t="s">
        <v>400</v>
      </c>
      <c r="E190" t="s">
        <v>225</v>
      </c>
      <c r="F190">
        <v>11</v>
      </c>
      <c r="G190">
        <v>152086</v>
      </c>
      <c r="H190">
        <v>7.2327498915087494E-5</v>
      </c>
      <c r="I190" t="str">
        <f>IF(H190&gt;0.0001,"Common","Rare")</f>
        <v>Rare</v>
      </c>
    </row>
    <row r="191" spans="2:9" x14ac:dyDescent="0.2">
      <c r="B191" t="s">
        <v>19</v>
      </c>
      <c r="C191">
        <v>146</v>
      </c>
      <c r="D191" t="s">
        <v>400</v>
      </c>
      <c r="E191" t="s">
        <v>630</v>
      </c>
    </row>
    <row r="192" spans="2:9" x14ac:dyDescent="0.2">
      <c r="B192" t="s">
        <v>468</v>
      </c>
      <c r="C192">
        <v>148</v>
      </c>
      <c r="D192" t="s">
        <v>403</v>
      </c>
      <c r="F192">
        <v>1</v>
      </c>
      <c r="G192">
        <v>249902</v>
      </c>
      <c r="H192">
        <v>4.0015686148970399E-6</v>
      </c>
      <c r="I192" t="str">
        <f t="shared" ref="I192:I203" si="11">IF(H192&gt;0.0001,"Common","Rare")</f>
        <v>Rare</v>
      </c>
    </row>
    <row r="193" spans="2:9" x14ac:dyDescent="0.2">
      <c r="B193" t="s">
        <v>468</v>
      </c>
      <c r="C193">
        <v>150</v>
      </c>
      <c r="D193" t="s">
        <v>406</v>
      </c>
      <c r="F193">
        <v>1</v>
      </c>
      <c r="G193">
        <v>249536</v>
      </c>
      <c r="H193">
        <v>4.0074378045652703E-6</v>
      </c>
      <c r="I193" t="str">
        <f t="shared" si="11"/>
        <v>Rare</v>
      </c>
    </row>
    <row r="194" spans="2:9" x14ac:dyDescent="0.2">
      <c r="B194" t="s">
        <v>468</v>
      </c>
      <c r="C194">
        <v>150</v>
      </c>
      <c r="D194" t="s">
        <v>409</v>
      </c>
      <c r="F194">
        <v>1</v>
      </c>
      <c r="G194">
        <v>249418</v>
      </c>
      <c r="H194">
        <v>4.0093337289209199E-6</v>
      </c>
      <c r="I194" t="str">
        <f t="shared" si="11"/>
        <v>Rare</v>
      </c>
    </row>
    <row r="195" spans="2:9" x14ac:dyDescent="0.2">
      <c r="B195" t="s">
        <v>468</v>
      </c>
      <c r="C195">
        <v>150</v>
      </c>
      <c r="D195" t="s">
        <v>411</v>
      </c>
      <c r="F195">
        <v>7</v>
      </c>
      <c r="G195">
        <v>280778</v>
      </c>
      <c r="H195">
        <v>2.4930728190955099E-5</v>
      </c>
      <c r="I195" t="str">
        <f t="shared" si="11"/>
        <v>Rare</v>
      </c>
    </row>
    <row r="196" spans="2:9" x14ac:dyDescent="0.2">
      <c r="B196" t="s">
        <v>468</v>
      </c>
      <c r="C196">
        <v>150</v>
      </c>
      <c r="D196" t="s">
        <v>413</v>
      </c>
      <c r="F196">
        <v>1</v>
      </c>
      <c r="G196">
        <v>249418</v>
      </c>
      <c r="H196">
        <v>4.0093337289209199E-6</v>
      </c>
      <c r="I196" t="str">
        <f t="shared" si="11"/>
        <v>Rare</v>
      </c>
    </row>
    <row r="197" spans="2:9" x14ac:dyDescent="0.2">
      <c r="B197" t="s">
        <v>469</v>
      </c>
      <c r="C197">
        <v>150</v>
      </c>
      <c r="D197" t="s">
        <v>411</v>
      </c>
      <c r="F197">
        <v>1</v>
      </c>
      <c r="G197">
        <v>152048</v>
      </c>
      <c r="H197">
        <v>6.57687046195938E-6</v>
      </c>
      <c r="I197" t="str">
        <f t="shared" si="11"/>
        <v>Rare</v>
      </c>
    </row>
    <row r="198" spans="2:9" x14ac:dyDescent="0.2">
      <c r="B198" t="s">
        <v>468</v>
      </c>
      <c r="C198">
        <v>151</v>
      </c>
      <c r="D198" t="s">
        <v>416</v>
      </c>
      <c r="F198">
        <v>27</v>
      </c>
      <c r="G198">
        <v>249276</v>
      </c>
      <c r="H198">
        <v>1.08313676406874E-4</v>
      </c>
      <c r="I198" t="str">
        <f t="shared" si="11"/>
        <v>Common</v>
      </c>
    </row>
    <row r="199" spans="2:9" x14ac:dyDescent="0.2">
      <c r="B199" t="s">
        <v>469</v>
      </c>
      <c r="C199">
        <v>151</v>
      </c>
      <c r="D199" t="s">
        <v>416</v>
      </c>
      <c r="F199">
        <v>1</v>
      </c>
      <c r="G199">
        <v>152096</v>
      </c>
      <c r="H199">
        <v>6.5747948664001603E-6</v>
      </c>
      <c r="I199" t="str">
        <f t="shared" si="11"/>
        <v>Rare</v>
      </c>
    </row>
    <row r="200" spans="2:9" x14ac:dyDescent="0.2">
      <c r="B200" t="s">
        <v>468</v>
      </c>
      <c r="C200">
        <v>153</v>
      </c>
      <c r="D200" t="s">
        <v>419</v>
      </c>
      <c r="F200">
        <v>7</v>
      </c>
      <c r="G200">
        <v>279942</v>
      </c>
      <c r="H200">
        <v>2.5005179644354899E-5</v>
      </c>
      <c r="I200" t="str">
        <f t="shared" si="11"/>
        <v>Rare</v>
      </c>
    </row>
    <row r="201" spans="2:9" x14ac:dyDescent="0.2">
      <c r="B201" t="s">
        <v>469</v>
      </c>
      <c r="C201">
        <v>153</v>
      </c>
      <c r="D201" t="s">
        <v>419</v>
      </c>
      <c r="F201">
        <v>2</v>
      </c>
      <c r="G201">
        <v>152160</v>
      </c>
      <c r="H201">
        <v>1.3144058885383801E-5</v>
      </c>
      <c r="I201" t="str">
        <f t="shared" si="11"/>
        <v>Rare</v>
      </c>
    </row>
    <row r="202" spans="2:9" x14ac:dyDescent="0.2">
      <c r="B202" t="s">
        <v>468</v>
      </c>
      <c r="C202">
        <v>154</v>
      </c>
      <c r="D202" t="s">
        <v>422</v>
      </c>
      <c r="F202">
        <v>1</v>
      </c>
      <c r="G202">
        <v>248176</v>
      </c>
      <c r="H202">
        <v>4.0293984913931999E-6</v>
      </c>
      <c r="I202" t="str">
        <f t="shared" si="11"/>
        <v>Rare</v>
      </c>
    </row>
    <row r="203" spans="2:9" x14ac:dyDescent="0.2">
      <c r="B203" t="s">
        <v>468</v>
      </c>
      <c r="C203">
        <v>155</v>
      </c>
      <c r="D203" t="s">
        <v>425</v>
      </c>
      <c r="F203">
        <v>1</v>
      </c>
      <c r="G203">
        <v>247874</v>
      </c>
      <c r="H203">
        <v>4.0343077531326302E-6</v>
      </c>
      <c r="I203" t="str">
        <f t="shared" si="11"/>
        <v>Rare</v>
      </c>
    </row>
  </sheetData>
  <sortState xmlns:xlrd2="http://schemas.microsoft.com/office/spreadsheetml/2017/richdata2" ref="B3:I203">
    <sortCondition ref="C3:C203"/>
  </sortState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B23-2B81-BA48-8086-9135C87F13BD}">
  <dimension ref="B2:O202"/>
  <sheetViews>
    <sheetView workbookViewId="0">
      <selection activeCell="J31" sqref="J31"/>
    </sheetView>
  </sheetViews>
  <sheetFormatPr baseColWidth="10" defaultRowHeight="16" x14ac:dyDescent="0.2"/>
  <cols>
    <col min="2" max="2" width="13.5" bestFit="1" customWidth="1"/>
    <col min="12" max="12" width="6.6640625" customWidth="1"/>
    <col min="13" max="13" width="11.6640625" bestFit="1" customWidth="1"/>
    <col min="14" max="14" width="6.6640625" customWidth="1"/>
    <col min="15" max="15" width="11.1640625" customWidth="1"/>
  </cols>
  <sheetData>
    <row r="2" spans="2:15" x14ac:dyDescent="0.2">
      <c r="B2" t="s">
        <v>55</v>
      </c>
      <c r="C2" t="s">
        <v>51</v>
      </c>
      <c r="D2" t="s">
        <v>59</v>
      </c>
      <c r="E2" t="s">
        <v>62</v>
      </c>
      <c r="F2" t="s">
        <v>64</v>
      </c>
      <c r="G2" t="s">
        <v>65</v>
      </c>
      <c r="H2" t="s">
        <v>66</v>
      </c>
      <c r="I2" t="s">
        <v>620</v>
      </c>
      <c r="L2" s="44" t="s">
        <v>19</v>
      </c>
      <c r="M2" s="44"/>
      <c r="N2" s="44" t="s">
        <v>644</v>
      </c>
      <c r="O2" s="44"/>
    </row>
    <row r="3" spans="2:15" x14ac:dyDescent="0.2">
      <c r="B3" t="s">
        <v>468</v>
      </c>
      <c r="C3">
        <v>27</v>
      </c>
      <c r="D3" t="s">
        <v>147</v>
      </c>
      <c r="E3" t="s">
        <v>149</v>
      </c>
      <c r="F3">
        <v>58</v>
      </c>
      <c r="G3">
        <v>282832</v>
      </c>
      <c r="H3">
        <v>2.0506873338236101E-4</v>
      </c>
      <c r="I3" t="str">
        <f t="shared" ref="I3:I34" si="0">IF(H3&gt;0.0001,"Common","Rare")</f>
        <v>Common</v>
      </c>
      <c r="L3">
        <v>27</v>
      </c>
      <c r="M3" t="s">
        <v>147</v>
      </c>
      <c r="N3">
        <v>27</v>
      </c>
      <c r="O3" t="s">
        <v>147</v>
      </c>
    </row>
    <row r="4" spans="2:15" x14ac:dyDescent="0.2">
      <c r="B4" t="s">
        <v>468</v>
      </c>
      <c r="C4">
        <v>35</v>
      </c>
      <c r="D4" t="s">
        <v>163</v>
      </c>
      <c r="E4" t="s">
        <v>149</v>
      </c>
      <c r="F4">
        <v>51</v>
      </c>
      <c r="G4">
        <v>282810</v>
      </c>
      <c r="H4">
        <v>1.80333085817333E-4</v>
      </c>
      <c r="I4" t="str">
        <f t="shared" si="0"/>
        <v>Common</v>
      </c>
      <c r="L4">
        <v>34</v>
      </c>
      <c r="M4" t="s">
        <v>618</v>
      </c>
      <c r="N4">
        <v>35</v>
      </c>
      <c r="O4" t="s">
        <v>163</v>
      </c>
    </row>
    <row r="5" spans="2:15" x14ac:dyDescent="0.2">
      <c r="B5" t="s">
        <v>468</v>
      </c>
      <c r="C5">
        <v>46</v>
      </c>
      <c r="D5" t="s">
        <v>188</v>
      </c>
      <c r="E5" t="s">
        <v>181</v>
      </c>
      <c r="F5">
        <v>49</v>
      </c>
      <c r="G5">
        <v>282500</v>
      </c>
      <c r="H5">
        <v>1.7345132743362801E-4</v>
      </c>
      <c r="I5" t="str">
        <f t="shared" si="0"/>
        <v>Common</v>
      </c>
      <c r="L5">
        <v>35</v>
      </c>
      <c r="M5" t="s">
        <v>163</v>
      </c>
      <c r="N5">
        <v>46</v>
      </c>
      <c r="O5" t="s">
        <v>188</v>
      </c>
    </row>
    <row r="6" spans="2:15" x14ac:dyDescent="0.2">
      <c r="B6" t="s">
        <v>469</v>
      </c>
      <c r="C6">
        <v>46</v>
      </c>
      <c r="D6" t="s">
        <v>188</v>
      </c>
      <c r="E6" t="s">
        <v>181</v>
      </c>
      <c r="F6">
        <v>59</v>
      </c>
      <c r="G6">
        <v>152152</v>
      </c>
      <c r="H6">
        <v>3.8777012461222902E-4</v>
      </c>
      <c r="I6" t="str">
        <f t="shared" si="0"/>
        <v>Common</v>
      </c>
      <c r="L6">
        <v>41</v>
      </c>
      <c r="M6" t="s">
        <v>170</v>
      </c>
      <c r="N6">
        <v>47</v>
      </c>
      <c r="O6" t="s">
        <v>193</v>
      </c>
    </row>
    <row r="7" spans="2:15" x14ac:dyDescent="0.2">
      <c r="B7" t="s">
        <v>468</v>
      </c>
      <c r="C7">
        <v>47</v>
      </c>
      <c r="D7" t="s">
        <v>193</v>
      </c>
      <c r="E7" t="s">
        <v>195</v>
      </c>
      <c r="F7">
        <v>1313</v>
      </c>
      <c r="G7">
        <v>282524</v>
      </c>
      <c r="H7">
        <v>4.6473927878693403E-3</v>
      </c>
      <c r="I7" t="str">
        <f t="shared" si="0"/>
        <v>Common</v>
      </c>
      <c r="L7">
        <v>44</v>
      </c>
      <c r="M7" t="s">
        <v>179</v>
      </c>
      <c r="N7">
        <v>48</v>
      </c>
      <c r="O7" t="s">
        <v>197</v>
      </c>
    </row>
    <row r="8" spans="2:15" x14ac:dyDescent="0.2">
      <c r="B8" t="s">
        <v>469</v>
      </c>
      <c r="C8">
        <v>47</v>
      </c>
      <c r="D8" t="s">
        <v>193</v>
      </c>
      <c r="E8" t="s">
        <v>195</v>
      </c>
      <c r="F8">
        <v>350</v>
      </c>
      <c r="G8">
        <v>152046</v>
      </c>
      <c r="H8">
        <v>2.3019349407416099E-3</v>
      </c>
      <c r="I8" t="str">
        <f t="shared" si="0"/>
        <v>Common</v>
      </c>
      <c r="L8">
        <v>46</v>
      </c>
      <c r="M8" t="s">
        <v>188</v>
      </c>
      <c r="N8">
        <v>57</v>
      </c>
      <c r="O8" t="s">
        <v>223</v>
      </c>
    </row>
    <row r="9" spans="2:15" x14ac:dyDescent="0.2">
      <c r="B9" t="s">
        <v>468</v>
      </c>
      <c r="C9">
        <v>48</v>
      </c>
      <c r="D9" t="s">
        <v>197</v>
      </c>
      <c r="E9" t="s">
        <v>181</v>
      </c>
      <c r="F9">
        <v>72</v>
      </c>
      <c r="G9">
        <v>282492</v>
      </c>
      <c r="H9">
        <v>2.54874474321396E-4</v>
      </c>
      <c r="I9" t="str">
        <f t="shared" si="0"/>
        <v>Common</v>
      </c>
      <c r="L9">
        <v>47</v>
      </c>
      <c r="M9" t="s">
        <v>193</v>
      </c>
      <c r="N9">
        <v>76</v>
      </c>
      <c r="O9" t="s">
        <v>248</v>
      </c>
    </row>
    <row r="10" spans="2:15" x14ac:dyDescent="0.2">
      <c r="B10" t="s">
        <v>468</v>
      </c>
      <c r="C10">
        <v>57</v>
      </c>
      <c r="D10" t="s">
        <v>223</v>
      </c>
      <c r="E10" t="s">
        <v>225</v>
      </c>
      <c r="F10">
        <v>152</v>
      </c>
      <c r="G10">
        <v>282632</v>
      </c>
      <c r="H10">
        <v>5.3780180588185297E-4</v>
      </c>
      <c r="I10" t="str">
        <f t="shared" si="0"/>
        <v>Common</v>
      </c>
      <c r="L10">
        <v>48</v>
      </c>
      <c r="M10" t="s">
        <v>197</v>
      </c>
      <c r="N10">
        <v>82</v>
      </c>
      <c r="O10" t="s">
        <v>264</v>
      </c>
    </row>
    <row r="11" spans="2:15" x14ac:dyDescent="0.2">
      <c r="B11" t="s">
        <v>469</v>
      </c>
      <c r="C11">
        <v>57</v>
      </c>
      <c r="D11" t="s">
        <v>223</v>
      </c>
      <c r="E11" t="s">
        <v>225</v>
      </c>
      <c r="F11">
        <v>182</v>
      </c>
      <c r="G11">
        <v>152118</v>
      </c>
      <c r="H11">
        <v>1.19643960609526E-3</v>
      </c>
      <c r="I11" t="str">
        <f t="shared" si="0"/>
        <v>Common</v>
      </c>
      <c r="L11">
        <v>55</v>
      </c>
      <c r="M11" t="s">
        <v>215</v>
      </c>
      <c r="N11">
        <v>113</v>
      </c>
      <c r="O11" t="s">
        <v>348</v>
      </c>
    </row>
    <row r="12" spans="2:15" x14ac:dyDescent="0.2">
      <c r="B12" t="s">
        <v>468</v>
      </c>
      <c r="C12">
        <v>76</v>
      </c>
      <c r="D12" t="s">
        <v>248</v>
      </c>
      <c r="E12" t="s">
        <v>225</v>
      </c>
      <c r="F12">
        <v>75</v>
      </c>
      <c r="G12">
        <v>282608</v>
      </c>
      <c r="H12">
        <v>2.6538526864066102E-4</v>
      </c>
      <c r="I12" t="str">
        <f t="shared" si="0"/>
        <v>Common</v>
      </c>
      <c r="L12">
        <v>57</v>
      </c>
      <c r="M12" t="s">
        <v>223</v>
      </c>
      <c r="N12">
        <v>117</v>
      </c>
      <c r="O12" t="s">
        <v>354</v>
      </c>
    </row>
    <row r="13" spans="2:15" x14ac:dyDescent="0.2">
      <c r="B13" t="s">
        <v>469</v>
      </c>
      <c r="C13">
        <v>76</v>
      </c>
      <c r="D13" t="s">
        <v>248</v>
      </c>
      <c r="E13" t="s">
        <v>225</v>
      </c>
      <c r="F13">
        <v>26</v>
      </c>
      <c r="G13">
        <v>152046</v>
      </c>
      <c r="H13">
        <v>1.71000881312234E-4</v>
      </c>
      <c r="I13" t="str">
        <f t="shared" si="0"/>
        <v>Common</v>
      </c>
      <c r="L13">
        <v>67</v>
      </c>
      <c r="M13" t="s">
        <v>239</v>
      </c>
      <c r="N13">
        <v>146</v>
      </c>
      <c r="O13" t="s">
        <v>400</v>
      </c>
    </row>
    <row r="14" spans="2:15" x14ac:dyDescent="0.2">
      <c r="B14" t="s">
        <v>468</v>
      </c>
      <c r="C14">
        <v>82</v>
      </c>
      <c r="D14" t="s">
        <v>264</v>
      </c>
      <c r="E14" t="s">
        <v>266</v>
      </c>
      <c r="F14">
        <v>76</v>
      </c>
      <c r="G14">
        <v>281318</v>
      </c>
      <c r="H14">
        <v>2.7015690428625202E-4</v>
      </c>
      <c r="I14" t="str">
        <f t="shared" si="0"/>
        <v>Common</v>
      </c>
      <c r="L14">
        <v>76</v>
      </c>
      <c r="M14" t="s">
        <v>248</v>
      </c>
      <c r="N14">
        <v>151</v>
      </c>
      <c r="O14" t="s">
        <v>416</v>
      </c>
    </row>
    <row r="15" spans="2:15" x14ac:dyDescent="0.2">
      <c r="B15" t="s">
        <v>469</v>
      </c>
      <c r="C15">
        <v>82</v>
      </c>
      <c r="D15" t="s">
        <v>264</v>
      </c>
      <c r="E15" t="s">
        <v>266</v>
      </c>
      <c r="F15">
        <v>31</v>
      </c>
      <c r="G15">
        <v>152138</v>
      </c>
      <c r="H15">
        <v>2.0376237363446299E-4</v>
      </c>
      <c r="I15" t="str">
        <f t="shared" si="0"/>
        <v>Common</v>
      </c>
      <c r="L15">
        <v>77</v>
      </c>
      <c r="M15" t="s">
        <v>256</v>
      </c>
    </row>
    <row r="16" spans="2:15" x14ac:dyDescent="0.2">
      <c r="B16" t="s">
        <v>468</v>
      </c>
      <c r="C16">
        <v>113</v>
      </c>
      <c r="D16" t="s">
        <v>348</v>
      </c>
      <c r="E16" t="s">
        <v>225</v>
      </c>
      <c r="F16">
        <v>815</v>
      </c>
      <c r="G16">
        <v>282572</v>
      </c>
      <c r="H16">
        <v>2.8842206588055399E-3</v>
      </c>
      <c r="I16" t="str">
        <f t="shared" si="0"/>
        <v>Common</v>
      </c>
      <c r="L16">
        <v>82</v>
      </c>
      <c r="M16" t="s">
        <v>264</v>
      </c>
      <c r="N16" s="44" t="s">
        <v>650</v>
      </c>
      <c r="O16" s="44"/>
    </row>
    <row r="17" spans="2:15" x14ac:dyDescent="0.2">
      <c r="B17" t="s">
        <v>469</v>
      </c>
      <c r="C17">
        <v>113</v>
      </c>
      <c r="D17" t="s">
        <v>348</v>
      </c>
      <c r="E17" t="s">
        <v>225</v>
      </c>
      <c r="F17">
        <v>393</v>
      </c>
      <c r="G17">
        <v>152160</v>
      </c>
      <c r="H17">
        <v>2.5828075709779098E-3</v>
      </c>
      <c r="I17" t="str">
        <f t="shared" si="0"/>
        <v>Common</v>
      </c>
      <c r="L17">
        <v>83</v>
      </c>
      <c r="M17" t="s">
        <v>268</v>
      </c>
      <c r="N17">
        <v>2</v>
      </c>
      <c r="O17" t="s">
        <v>106</v>
      </c>
    </row>
    <row r="18" spans="2:15" x14ac:dyDescent="0.2">
      <c r="B18" t="s">
        <v>468</v>
      </c>
      <c r="C18">
        <v>117</v>
      </c>
      <c r="D18" t="s">
        <v>354</v>
      </c>
      <c r="E18" t="s">
        <v>181</v>
      </c>
      <c r="F18">
        <v>60</v>
      </c>
      <c r="G18">
        <v>282582</v>
      </c>
      <c r="H18">
        <v>2.12327749113531E-4</v>
      </c>
      <c r="I18" t="str">
        <f t="shared" si="0"/>
        <v>Common</v>
      </c>
      <c r="L18">
        <v>92</v>
      </c>
      <c r="M18" t="s">
        <v>619</v>
      </c>
      <c r="N18">
        <v>3</v>
      </c>
      <c r="O18" t="s">
        <v>111</v>
      </c>
    </row>
    <row r="19" spans="2:15" x14ac:dyDescent="0.2">
      <c r="B19" t="s">
        <v>469</v>
      </c>
      <c r="C19">
        <v>117</v>
      </c>
      <c r="D19" t="s">
        <v>354</v>
      </c>
      <c r="E19" t="s">
        <v>181</v>
      </c>
      <c r="F19">
        <v>50</v>
      </c>
      <c r="G19">
        <v>152136</v>
      </c>
      <c r="H19">
        <v>3.2865331019613997E-4</v>
      </c>
      <c r="I19" t="str">
        <f t="shared" si="0"/>
        <v>Common</v>
      </c>
      <c r="L19">
        <v>102</v>
      </c>
      <c r="M19" t="s">
        <v>312</v>
      </c>
      <c r="N19">
        <v>6</v>
      </c>
      <c r="O19" t="s">
        <v>115</v>
      </c>
    </row>
    <row r="20" spans="2:15" x14ac:dyDescent="0.2">
      <c r="B20" t="s">
        <v>468</v>
      </c>
      <c r="C20">
        <v>146</v>
      </c>
      <c r="D20" t="s">
        <v>400</v>
      </c>
      <c r="E20" t="s">
        <v>225</v>
      </c>
      <c r="F20">
        <v>37</v>
      </c>
      <c r="G20">
        <v>250222</v>
      </c>
      <c r="H20">
        <v>1.4786869260097001E-4</v>
      </c>
      <c r="I20" t="str">
        <f t="shared" si="0"/>
        <v>Common</v>
      </c>
      <c r="L20">
        <v>103</v>
      </c>
      <c r="M20" t="s">
        <v>318</v>
      </c>
      <c r="N20">
        <v>6</v>
      </c>
      <c r="O20" t="s">
        <v>118</v>
      </c>
    </row>
    <row r="21" spans="2:15" x14ac:dyDescent="0.2">
      <c r="B21" t="s">
        <v>468</v>
      </c>
      <c r="C21">
        <v>151</v>
      </c>
      <c r="D21" t="s">
        <v>416</v>
      </c>
      <c r="F21">
        <v>27</v>
      </c>
      <c r="G21">
        <v>249276</v>
      </c>
      <c r="H21">
        <v>1.08313676406874E-4</v>
      </c>
      <c r="I21" t="str">
        <f t="shared" si="0"/>
        <v>Common</v>
      </c>
      <c r="L21">
        <v>113</v>
      </c>
      <c r="M21" t="s">
        <v>348</v>
      </c>
      <c r="N21">
        <v>8</v>
      </c>
      <c r="O21" t="s">
        <v>121</v>
      </c>
    </row>
    <row r="22" spans="2:15" x14ac:dyDescent="0.2">
      <c r="B22" t="s">
        <v>468</v>
      </c>
      <c r="C22">
        <v>2</v>
      </c>
      <c r="D22" t="s">
        <v>106</v>
      </c>
      <c r="F22">
        <v>1</v>
      </c>
      <c r="G22">
        <v>251466</v>
      </c>
      <c r="H22">
        <v>3.9766807441165001E-6</v>
      </c>
      <c r="I22" t="str">
        <f t="shared" si="0"/>
        <v>Rare</v>
      </c>
      <c r="L22">
        <v>117</v>
      </c>
      <c r="M22" t="s">
        <v>354</v>
      </c>
      <c r="N22">
        <v>10</v>
      </c>
      <c r="O22" t="s">
        <v>124</v>
      </c>
    </row>
    <row r="23" spans="2:15" x14ac:dyDescent="0.2">
      <c r="B23" t="s">
        <v>468</v>
      </c>
      <c r="C23">
        <v>3</v>
      </c>
      <c r="D23" t="s">
        <v>111</v>
      </c>
      <c r="F23">
        <v>6</v>
      </c>
      <c r="G23">
        <v>251466</v>
      </c>
      <c r="H23">
        <v>2.3860084464699E-5</v>
      </c>
      <c r="I23" t="str">
        <f t="shared" si="0"/>
        <v>Rare</v>
      </c>
      <c r="L23">
        <v>123</v>
      </c>
      <c r="M23" t="s">
        <v>357</v>
      </c>
      <c r="N23">
        <v>14</v>
      </c>
      <c r="O23" t="s">
        <v>127</v>
      </c>
    </row>
    <row r="24" spans="2:15" x14ac:dyDescent="0.2">
      <c r="B24" t="s">
        <v>468</v>
      </c>
      <c r="C24">
        <v>6</v>
      </c>
      <c r="D24" t="s">
        <v>115</v>
      </c>
      <c r="F24">
        <v>3</v>
      </c>
      <c r="G24">
        <v>251466</v>
      </c>
      <c r="H24">
        <v>1.19300422323495E-5</v>
      </c>
      <c r="I24" t="str">
        <f t="shared" si="0"/>
        <v>Rare</v>
      </c>
      <c r="L24">
        <v>123</v>
      </c>
      <c r="M24" t="s">
        <v>645</v>
      </c>
      <c r="N24">
        <v>15</v>
      </c>
      <c r="O24" t="s">
        <v>130</v>
      </c>
    </row>
    <row r="25" spans="2:15" x14ac:dyDescent="0.2">
      <c r="B25" t="s">
        <v>468</v>
      </c>
      <c r="C25">
        <v>6</v>
      </c>
      <c r="D25" t="s">
        <v>118</v>
      </c>
      <c r="F25">
        <v>2</v>
      </c>
      <c r="G25">
        <v>251456</v>
      </c>
      <c r="H25">
        <v>7.9536777806057506E-6</v>
      </c>
      <c r="I25" t="str">
        <f t="shared" si="0"/>
        <v>Rare</v>
      </c>
      <c r="L25">
        <v>129</v>
      </c>
      <c r="M25" t="s">
        <v>371</v>
      </c>
      <c r="N25">
        <v>15</v>
      </c>
      <c r="O25" t="s">
        <v>133</v>
      </c>
    </row>
    <row r="26" spans="2:15" x14ac:dyDescent="0.2">
      <c r="B26" t="s">
        <v>469</v>
      </c>
      <c r="C26">
        <v>6</v>
      </c>
      <c r="D26" t="s">
        <v>118</v>
      </c>
      <c r="F26">
        <v>2</v>
      </c>
      <c r="G26">
        <v>152022</v>
      </c>
      <c r="H26">
        <v>1.31559905803107E-5</v>
      </c>
      <c r="I26" t="str">
        <f t="shared" si="0"/>
        <v>Rare</v>
      </c>
      <c r="L26">
        <v>141</v>
      </c>
      <c r="M26" t="s">
        <v>388</v>
      </c>
      <c r="N26">
        <v>18</v>
      </c>
      <c r="O26" t="s">
        <v>136</v>
      </c>
    </row>
    <row r="27" spans="2:15" x14ac:dyDescent="0.2">
      <c r="B27" t="s">
        <v>468</v>
      </c>
      <c r="C27">
        <v>8</v>
      </c>
      <c r="D27" t="s">
        <v>121</v>
      </c>
      <c r="F27">
        <v>1</v>
      </c>
      <c r="G27">
        <v>251464</v>
      </c>
      <c r="H27">
        <v>3.97671237234753E-6</v>
      </c>
      <c r="I27" t="str">
        <f t="shared" si="0"/>
        <v>Rare</v>
      </c>
      <c r="L27">
        <v>146</v>
      </c>
      <c r="M27" t="s">
        <v>400</v>
      </c>
      <c r="N27">
        <v>18</v>
      </c>
      <c r="O27" t="s">
        <v>435</v>
      </c>
    </row>
    <row r="28" spans="2:15" x14ac:dyDescent="0.2">
      <c r="B28" t="s">
        <v>468</v>
      </c>
      <c r="C28">
        <v>10</v>
      </c>
      <c r="D28" t="s">
        <v>124</v>
      </c>
      <c r="F28">
        <v>4</v>
      </c>
      <c r="G28">
        <v>251454</v>
      </c>
      <c r="H28">
        <v>1.5907482084198301E-5</v>
      </c>
      <c r="I28" t="str">
        <f t="shared" si="0"/>
        <v>Rare</v>
      </c>
      <c r="N28">
        <v>21</v>
      </c>
      <c r="O28" t="s">
        <v>139</v>
      </c>
    </row>
    <row r="29" spans="2:15" x14ac:dyDescent="0.2">
      <c r="B29" t="s">
        <v>469</v>
      </c>
      <c r="C29">
        <v>10</v>
      </c>
      <c r="D29" t="s">
        <v>124</v>
      </c>
      <c r="F29">
        <v>2</v>
      </c>
      <c r="G29">
        <v>152148</v>
      </c>
      <c r="H29">
        <v>1.31450955648447E-5</v>
      </c>
      <c r="I29" t="str">
        <f t="shared" si="0"/>
        <v>Rare</v>
      </c>
      <c r="L29" s="44" t="s">
        <v>646</v>
      </c>
      <c r="M29" s="44"/>
      <c r="N29">
        <v>22</v>
      </c>
      <c r="O29" t="s">
        <v>438</v>
      </c>
    </row>
    <row r="30" spans="2:15" x14ac:dyDescent="0.2">
      <c r="B30" t="s">
        <v>468</v>
      </c>
      <c r="C30">
        <v>14</v>
      </c>
      <c r="D30" t="s">
        <v>127</v>
      </c>
      <c r="F30">
        <v>7</v>
      </c>
      <c r="G30">
        <v>251310</v>
      </c>
      <c r="H30">
        <v>2.7854044805220601E-5</v>
      </c>
      <c r="I30" t="str">
        <f t="shared" si="0"/>
        <v>Rare</v>
      </c>
      <c r="L30">
        <v>47</v>
      </c>
      <c r="M30" t="s">
        <v>193</v>
      </c>
      <c r="N30">
        <v>26</v>
      </c>
      <c r="O30" t="s">
        <v>143</v>
      </c>
    </row>
    <row r="31" spans="2:15" x14ac:dyDescent="0.2">
      <c r="B31" t="s">
        <v>469</v>
      </c>
      <c r="C31">
        <v>14</v>
      </c>
      <c r="D31" t="s">
        <v>127</v>
      </c>
      <c r="F31">
        <v>1</v>
      </c>
      <c r="G31">
        <v>152212</v>
      </c>
      <c r="H31">
        <v>6.5697842482852796E-6</v>
      </c>
      <c r="I31" t="str">
        <f t="shared" si="0"/>
        <v>Rare</v>
      </c>
      <c r="L31">
        <v>82</v>
      </c>
      <c r="M31" t="s">
        <v>264</v>
      </c>
      <c r="N31">
        <v>27</v>
      </c>
      <c r="O31" t="s">
        <v>147</v>
      </c>
    </row>
    <row r="32" spans="2:15" x14ac:dyDescent="0.2">
      <c r="B32" t="s">
        <v>468</v>
      </c>
      <c r="C32">
        <v>15</v>
      </c>
      <c r="D32" t="s">
        <v>130</v>
      </c>
      <c r="F32">
        <v>1</v>
      </c>
      <c r="G32">
        <v>251350</v>
      </c>
      <c r="H32">
        <v>3.9785160135269499E-6</v>
      </c>
      <c r="I32" t="str">
        <f t="shared" si="0"/>
        <v>Rare</v>
      </c>
      <c r="L32" s="44" t="s">
        <v>647</v>
      </c>
      <c r="M32" s="44"/>
      <c r="N32">
        <v>30</v>
      </c>
      <c r="O32" t="s">
        <v>151</v>
      </c>
    </row>
    <row r="33" spans="2:15" x14ac:dyDescent="0.2">
      <c r="B33" t="s">
        <v>468</v>
      </c>
      <c r="C33">
        <v>15</v>
      </c>
      <c r="D33" t="s">
        <v>133</v>
      </c>
      <c r="F33">
        <v>3</v>
      </c>
      <c r="G33">
        <v>251360</v>
      </c>
      <c r="H33">
        <v>1.1935073201782299E-5</v>
      </c>
      <c r="I33" t="str">
        <f t="shared" si="0"/>
        <v>Rare</v>
      </c>
      <c r="L33">
        <v>34</v>
      </c>
      <c r="M33" t="s">
        <v>618</v>
      </c>
      <c r="N33">
        <v>31</v>
      </c>
      <c r="O33" t="s">
        <v>154</v>
      </c>
    </row>
    <row r="34" spans="2:15" x14ac:dyDescent="0.2">
      <c r="B34" t="s">
        <v>469</v>
      </c>
      <c r="C34">
        <v>15</v>
      </c>
      <c r="D34" t="s">
        <v>130</v>
      </c>
      <c r="F34">
        <v>1</v>
      </c>
      <c r="G34">
        <v>152228</v>
      </c>
      <c r="H34">
        <v>6.5690937278292996E-6</v>
      </c>
      <c r="I34" t="str">
        <f t="shared" si="0"/>
        <v>Rare</v>
      </c>
      <c r="L34">
        <v>41</v>
      </c>
      <c r="M34" t="s">
        <v>170</v>
      </c>
      <c r="N34">
        <v>31</v>
      </c>
      <c r="O34" t="s">
        <v>157</v>
      </c>
    </row>
    <row r="35" spans="2:15" x14ac:dyDescent="0.2">
      <c r="B35" t="s">
        <v>468</v>
      </c>
      <c r="C35">
        <v>18</v>
      </c>
      <c r="D35" t="s">
        <v>136</v>
      </c>
      <c r="F35">
        <v>2</v>
      </c>
      <c r="G35">
        <v>251404</v>
      </c>
      <c r="H35">
        <v>7.9553229065567698E-6</v>
      </c>
      <c r="I35" t="str">
        <f t="shared" ref="I35:I66" si="1">IF(H35&gt;0.0001,"Common","Rare")</f>
        <v>Rare</v>
      </c>
      <c r="L35">
        <v>44</v>
      </c>
      <c r="M35" t="s">
        <v>179</v>
      </c>
      <c r="N35">
        <v>34</v>
      </c>
      <c r="O35" t="s">
        <v>160</v>
      </c>
    </row>
    <row r="36" spans="2:15" x14ac:dyDescent="0.2">
      <c r="B36" t="s">
        <v>469</v>
      </c>
      <c r="C36">
        <v>18</v>
      </c>
      <c r="D36" t="s">
        <v>136</v>
      </c>
      <c r="F36">
        <v>1</v>
      </c>
      <c r="G36">
        <v>152208</v>
      </c>
      <c r="H36">
        <v>6.5699569010827204E-6</v>
      </c>
      <c r="I36" t="str">
        <f t="shared" si="1"/>
        <v>Rare</v>
      </c>
      <c r="L36">
        <v>46</v>
      </c>
      <c r="M36" t="s">
        <v>188</v>
      </c>
      <c r="N36">
        <v>35</v>
      </c>
      <c r="O36" t="s">
        <v>163</v>
      </c>
    </row>
    <row r="37" spans="2:15" x14ac:dyDescent="0.2">
      <c r="B37" t="s">
        <v>469</v>
      </c>
      <c r="C37">
        <v>18</v>
      </c>
      <c r="D37" t="s">
        <v>435</v>
      </c>
      <c r="F37">
        <v>2</v>
      </c>
      <c r="G37">
        <v>152208</v>
      </c>
      <c r="H37">
        <v>1.31399138021654E-5</v>
      </c>
      <c r="I37" t="str">
        <f t="shared" si="1"/>
        <v>Rare</v>
      </c>
      <c r="L37">
        <v>48</v>
      </c>
      <c r="M37" t="s">
        <v>197</v>
      </c>
      <c r="N37">
        <v>39</v>
      </c>
      <c r="O37" t="s">
        <v>166</v>
      </c>
    </row>
    <row r="38" spans="2:15" x14ac:dyDescent="0.2">
      <c r="B38" t="s">
        <v>468</v>
      </c>
      <c r="C38">
        <v>21</v>
      </c>
      <c r="D38" t="s">
        <v>139</v>
      </c>
      <c r="F38">
        <v>1</v>
      </c>
      <c r="G38">
        <v>251426</v>
      </c>
      <c r="H38">
        <v>3.9773134043416303E-6</v>
      </c>
      <c r="I38" t="str">
        <f t="shared" si="1"/>
        <v>Rare</v>
      </c>
      <c r="L38">
        <v>55</v>
      </c>
      <c r="M38" t="s">
        <v>215</v>
      </c>
      <c r="N38">
        <v>41</v>
      </c>
      <c r="O38" t="s">
        <v>170</v>
      </c>
    </row>
    <row r="39" spans="2:15" x14ac:dyDescent="0.2">
      <c r="B39" t="s">
        <v>469</v>
      </c>
      <c r="C39">
        <v>22</v>
      </c>
      <c r="D39" t="s">
        <v>438</v>
      </c>
      <c r="F39">
        <v>3</v>
      </c>
      <c r="G39">
        <v>152208</v>
      </c>
      <c r="H39">
        <v>1.9709870703248099E-5</v>
      </c>
      <c r="I39" t="str">
        <f t="shared" si="1"/>
        <v>Rare</v>
      </c>
      <c r="L39">
        <v>67</v>
      </c>
      <c r="M39" t="s">
        <v>239</v>
      </c>
      <c r="N39">
        <v>42</v>
      </c>
      <c r="O39" t="s">
        <v>173</v>
      </c>
    </row>
    <row r="40" spans="2:15" x14ac:dyDescent="0.2">
      <c r="B40" t="s">
        <v>468</v>
      </c>
      <c r="C40">
        <v>26</v>
      </c>
      <c r="D40" t="s">
        <v>143</v>
      </c>
      <c r="F40">
        <v>1</v>
      </c>
      <c r="G40">
        <v>31390</v>
      </c>
      <c r="H40">
        <v>3.1857279388340198E-5</v>
      </c>
      <c r="I40" t="str">
        <f t="shared" si="1"/>
        <v>Rare</v>
      </c>
      <c r="L40">
        <v>77</v>
      </c>
      <c r="M40" t="s">
        <v>256</v>
      </c>
      <c r="N40">
        <v>43</v>
      </c>
      <c r="O40" t="s">
        <v>176</v>
      </c>
    </row>
    <row r="41" spans="2:15" x14ac:dyDescent="0.2">
      <c r="B41" t="s">
        <v>469</v>
      </c>
      <c r="C41">
        <v>26</v>
      </c>
      <c r="D41" t="s">
        <v>143</v>
      </c>
      <c r="F41">
        <v>1</v>
      </c>
      <c r="G41">
        <v>152190</v>
      </c>
      <c r="H41">
        <v>6.5707339509823204E-6</v>
      </c>
      <c r="I41" t="str">
        <f t="shared" si="1"/>
        <v>Rare</v>
      </c>
      <c r="L41">
        <v>83</v>
      </c>
      <c r="M41" t="s">
        <v>268</v>
      </c>
      <c r="N41">
        <v>44</v>
      </c>
      <c r="O41" t="s">
        <v>179</v>
      </c>
    </row>
    <row r="42" spans="2:15" x14ac:dyDescent="0.2">
      <c r="B42" t="s">
        <v>469</v>
      </c>
      <c r="C42">
        <v>27</v>
      </c>
      <c r="D42" t="s">
        <v>147</v>
      </c>
      <c r="E42" t="s">
        <v>149</v>
      </c>
      <c r="F42">
        <v>3</v>
      </c>
      <c r="G42">
        <v>152220</v>
      </c>
      <c r="H42">
        <v>1.9708316909735899E-5</v>
      </c>
      <c r="I42" t="str">
        <f t="shared" si="1"/>
        <v>Rare</v>
      </c>
      <c r="L42">
        <v>92</v>
      </c>
      <c r="M42" t="s">
        <v>619</v>
      </c>
      <c r="N42">
        <v>44</v>
      </c>
      <c r="O42" t="s">
        <v>182</v>
      </c>
    </row>
    <row r="43" spans="2:15" x14ac:dyDescent="0.2">
      <c r="B43" t="s">
        <v>468</v>
      </c>
      <c r="C43">
        <v>30</v>
      </c>
      <c r="D43" t="s">
        <v>151</v>
      </c>
      <c r="F43">
        <v>2</v>
      </c>
      <c r="G43">
        <v>251444</v>
      </c>
      <c r="H43">
        <v>7.9540573646617103E-6</v>
      </c>
      <c r="I43" t="str">
        <f t="shared" si="1"/>
        <v>Rare</v>
      </c>
      <c r="L43">
        <v>102</v>
      </c>
      <c r="M43" t="s">
        <v>312</v>
      </c>
      <c r="N43">
        <v>45</v>
      </c>
      <c r="O43" t="s">
        <v>185</v>
      </c>
    </row>
    <row r="44" spans="2:15" x14ac:dyDescent="0.2">
      <c r="B44" t="s">
        <v>468</v>
      </c>
      <c r="C44">
        <v>31</v>
      </c>
      <c r="D44" t="s">
        <v>154</v>
      </c>
      <c r="F44">
        <v>3</v>
      </c>
      <c r="G44">
        <v>251434</v>
      </c>
      <c r="H44">
        <v>1.1931560568578599E-5</v>
      </c>
      <c r="I44" t="str">
        <f t="shared" si="1"/>
        <v>Rare</v>
      </c>
      <c r="L44">
        <v>103</v>
      </c>
      <c r="M44" t="s">
        <v>318</v>
      </c>
      <c r="N44">
        <v>45</v>
      </c>
      <c r="O44" t="s">
        <v>440</v>
      </c>
    </row>
    <row r="45" spans="2:15" x14ac:dyDescent="0.2">
      <c r="B45" t="s">
        <v>468</v>
      </c>
      <c r="C45">
        <v>31</v>
      </c>
      <c r="D45" t="s">
        <v>157</v>
      </c>
      <c r="F45">
        <v>1</v>
      </c>
      <c r="G45">
        <v>251438</v>
      </c>
      <c r="H45">
        <v>3.9771235851382797E-6</v>
      </c>
      <c r="I45" t="str">
        <f t="shared" si="1"/>
        <v>Rare</v>
      </c>
      <c r="L45">
        <v>117</v>
      </c>
      <c r="M45" t="s">
        <v>354</v>
      </c>
      <c r="N45">
        <v>46</v>
      </c>
      <c r="O45" t="s">
        <v>443</v>
      </c>
    </row>
    <row r="46" spans="2:15" x14ac:dyDescent="0.2">
      <c r="B46" t="s">
        <v>469</v>
      </c>
      <c r="C46">
        <v>31</v>
      </c>
      <c r="D46" t="s">
        <v>154</v>
      </c>
      <c r="F46">
        <v>1</v>
      </c>
      <c r="G46">
        <v>152184</v>
      </c>
      <c r="H46">
        <v>6.5709930084634298E-6</v>
      </c>
      <c r="I46" t="str">
        <f t="shared" si="1"/>
        <v>Rare</v>
      </c>
      <c r="L46">
        <v>123</v>
      </c>
      <c r="M46" t="s">
        <v>357</v>
      </c>
      <c r="N46">
        <v>47</v>
      </c>
      <c r="O46" t="s">
        <v>191</v>
      </c>
    </row>
    <row r="47" spans="2:15" x14ac:dyDescent="0.2">
      <c r="B47" t="s">
        <v>468</v>
      </c>
      <c r="C47">
        <v>34</v>
      </c>
      <c r="D47" t="s">
        <v>160</v>
      </c>
      <c r="F47">
        <v>6</v>
      </c>
      <c r="G47">
        <v>251418</v>
      </c>
      <c r="H47">
        <v>2.3864639763262698E-5</v>
      </c>
      <c r="I47" t="str">
        <f t="shared" si="1"/>
        <v>Rare</v>
      </c>
      <c r="L47">
        <v>129</v>
      </c>
      <c r="M47" t="s">
        <v>371</v>
      </c>
      <c r="N47">
        <v>47</v>
      </c>
      <c r="O47" t="s">
        <v>445</v>
      </c>
    </row>
    <row r="48" spans="2:15" x14ac:dyDescent="0.2">
      <c r="B48" t="s">
        <v>469</v>
      </c>
      <c r="C48">
        <v>35</v>
      </c>
      <c r="D48" t="s">
        <v>163</v>
      </c>
      <c r="E48" t="s">
        <v>149</v>
      </c>
      <c r="F48">
        <v>9</v>
      </c>
      <c r="G48">
        <v>152178</v>
      </c>
      <c r="H48">
        <v>5.91412687773528E-5</v>
      </c>
      <c r="I48" t="str">
        <f t="shared" si="1"/>
        <v>Rare</v>
      </c>
      <c r="L48">
        <v>141</v>
      </c>
      <c r="M48" t="s">
        <v>388</v>
      </c>
      <c r="N48">
        <v>47</v>
      </c>
      <c r="O48" t="s">
        <v>447</v>
      </c>
    </row>
    <row r="49" spans="2:15" x14ac:dyDescent="0.2">
      <c r="B49" t="s">
        <v>468</v>
      </c>
      <c r="C49">
        <v>39</v>
      </c>
      <c r="D49" t="s">
        <v>166</v>
      </c>
      <c r="F49">
        <v>2</v>
      </c>
      <c r="G49">
        <v>251398</v>
      </c>
      <c r="H49">
        <v>7.9555127725757508E-6</v>
      </c>
      <c r="I49" t="str">
        <f t="shared" si="1"/>
        <v>Rare</v>
      </c>
      <c r="L49" s="44" t="s">
        <v>648</v>
      </c>
      <c r="M49" s="44"/>
      <c r="N49">
        <v>48</v>
      </c>
      <c r="O49" t="s">
        <v>200</v>
      </c>
    </row>
    <row r="50" spans="2:15" x14ac:dyDescent="0.2">
      <c r="B50" t="s">
        <v>468</v>
      </c>
      <c r="C50">
        <v>41</v>
      </c>
      <c r="D50" t="s">
        <v>170</v>
      </c>
      <c r="F50">
        <v>1</v>
      </c>
      <c r="G50">
        <v>250838</v>
      </c>
      <c r="H50">
        <v>3.9866367934682898E-6</v>
      </c>
      <c r="I50" t="str">
        <f t="shared" si="1"/>
        <v>Rare</v>
      </c>
      <c r="L50">
        <v>57</v>
      </c>
      <c r="M50" t="s">
        <v>223</v>
      </c>
      <c r="N50">
        <v>48</v>
      </c>
      <c r="O50" t="s">
        <v>197</v>
      </c>
    </row>
    <row r="51" spans="2:15" x14ac:dyDescent="0.2">
      <c r="B51" t="s">
        <v>469</v>
      </c>
      <c r="C51">
        <v>41</v>
      </c>
      <c r="D51" t="s">
        <v>170</v>
      </c>
      <c r="F51">
        <v>1</v>
      </c>
      <c r="G51">
        <v>152180</v>
      </c>
      <c r="H51">
        <v>6.5711657247995699E-6</v>
      </c>
      <c r="I51" t="str">
        <f t="shared" si="1"/>
        <v>Rare</v>
      </c>
      <c r="L51">
        <v>76</v>
      </c>
      <c r="M51" t="s">
        <v>248</v>
      </c>
      <c r="N51">
        <v>51</v>
      </c>
      <c r="O51" t="s">
        <v>203</v>
      </c>
    </row>
    <row r="52" spans="2:15" x14ac:dyDescent="0.2">
      <c r="B52" t="s">
        <v>468</v>
      </c>
      <c r="C52">
        <v>42</v>
      </c>
      <c r="D52" t="s">
        <v>173</v>
      </c>
      <c r="F52">
        <v>1</v>
      </c>
      <c r="G52">
        <v>250970</v>
      </c>
      <c r="H52">
        <v>3.9845399848587397E-6</v>
      </c>
      <c r="I52" t="str">
        <f t="shared" si="1"/>
        <v>Rare</v>
      </c>
      <c r="L52">
        <v>113</v>
      </c>
      <c r="M52" t="s">
        <v>348</v>
      </c>
      <c r="N52">
        <v>52</v>
      </c>
      <c r="O52" t="s">
        <v>206</v>
      </c>
    </row>
    <row r="53" spans="2:15" x14ac:dyDescent="0.2">
      <c r="B53" t="s">
        <v>468</v>
      </c>
      <c r="C53">
        <v>43</v>
      </c>
      <c r="D53" t="s">
        <v>176</v>
      </c>
      <c r="F53">
        <v>2</v>
      </c>
      <c r="G53">
        <v>251052</v>
      </c>
      <c r="H53">
        <v>7.9664770645125292E-6</v>
      </c>
      <c r="I53" t="str">
        <f t="shared" si="1"/>
        <v>Rare</v>
      </c>
      <c r="L53">
        <v>146</v>
      </c>
      <c r="M53" t="s">
        <v>400</v>
      </c>
      <c r="N53">
        <v>53</v>
      </c>
      <c r="O53" t="s">
        <v>209</v>
      </c>
    </row>
    <row r="54" spans="2:15" x14ac:dyDescent="0.2">
      <c r="B54" t="s">
        <v>468</v>
      </c>
      <c r="C54">
        <v>44</v>
      </c>
      <c r="D54" t="s">
        <v>179</v>
      </c>
      <c r="E54" t="s">
        <v>181</v>
      </c>
      <c r="F54">
        <v>5</v>
      </c>
      <c r="G54">
        <v>251086</v>
      </c>
      <c r="H54">
        <v>1.9913495774356099E-5</v>
      </c>
      <c r="I54" t="str">
        <f t="shared" si="1"/>
        <v>Rare</v>
      </c>
      <c r="L54" s="44" t="s">
        <v>649</v>
      </c>
      <c r="M54" s="44"/>
      <c r="N54">
        <v>54</v>
      </c>
      <c r="O54" t="s">
        <v>212</v>
      </c>
    </row>
    <row r="55" spans="2:15" x14ac:dyDescent="0.2">
      <c r="B55" t="s">
        <v>468</v>
      </c>
      <c r="C55">
        <v>44</v>
      </c>
      <c r="D55" t="s">
        <v>182</v>
      </c>
      <c r="F55">
        <v>4</v>
      </c>
      <c r="G55">
        <v>251086</v>
      </c>
      <c r="H55">
        <v>1.5930796619484901E-5</v>
      </c>
      <c r="I55" t="str">
        <f t="shared" si="1"/>
        <v>Rare</v>
      </c>
      <c r="L55">
        <v>27</v>
      </c>
      <c r="M55" t="s">
        <v>147</v>
      </c>
      <c r="N55">
        <v>55</v>
      </c>
      <c r="O55" t="s">
        <v>215</v>
      </c>
    </row>
    <row r="56" spans="2:15" x14ac:dyDescent="0.2">
      <c r="B56" t="s">
        <v>469</v>
      </c>
      <c r="C56">
        <v>44</v>
      </c>
      <c r="D56" t="s">
        <v>179</v>
      </c>
      <c r="E56" t="s">
        <v>181</v>
      </c>
      <c r="F56">
        <v>4</v>
      </c>
      <c r="G56">
        <v>152164</v>
      </c>
      <c r="H56">
        <v>2.6287426723798001E-5</v>
      </c>
      <c r="I56" t="str">
        <f t="shared" si="1"/>
        <v>Rare</v>
      </c>
      <c r="L56">
        <v>35</v>
      </c>
      <c r="M56" t="s">
        <v>163</v>
      </c>
      <c r="N56">
        <v>56</v>
      </c>
      <c r="O56" t="s">
        <v>218</v>
      </c>
    </row>
    <row r="57" spans="2:15" x14ac:dyDescent="0.2">
      <c r="B57" t="s">
        <v>468</v>
      </c>
      <c r="C57">
        <v>45</v>
      </c>
      <c r="D57" t="s">
        <v>185</v>
      </c>
      <c r="F57">
        <v>1</v>
      </c>
      <c r="G57">
        <v>251146</v>
      </c>
      <c r="H57">
        <v>3.9817476686867396E-6</v>
      </c>
      <c r="I57" t="str">
        <f t="shared" si="1"/>
        <v>Rare</v>
      </c>
      <c r="L57">
        <v>123</v>
      </c>
      <c r="M57" t="s">
        <v>645</v>
      </c>
      <c r="N57">
        <v>56</v>
      </c>
      <c r="O57" t="s">
        <v>220</v>
      </c>
    </row>
    <row r="58" spans="2:15" x14ac:dyDescent="0.2">
      <c r="B58" t="s">
        <v>469</v>
      </c>
      <c r="C58">
        <v>45</v>
      </c>
      <c r="D58" t="s">
        <v>440</v>
      </c>
      <c r="F58">
        <v>1</v>
      </c>
      <c r="G58">
        <v>152148</v>
      </c>
      <c r="H58">
        <v>6.5725477824223697E-6</v>
      </c>
      <c r="I58" t="str">
        <f t="shared" si="1"/>
        <v>Rare</v>
      </c>
      <c r="N58">
        <v>58</v>
      </c>
      <c r="O58" t="s">
        <v>227</v>
      </c>
    </row>
    <row r="59" spans="2:15" x14ac:dyDescent="0.2">
      <c r="B59" t="s">
        <v>469</v>
      </c>
      <c r="C59">
        <v>45</v>
      </c>
      <c r="D59" t="s">
        <v>185</v>
      </c>
      <c r="F59">
        <v>2</v>
      </c>
      <c r="G59">
        <v>152076</v>
      </c>
      <c r="H59">
        <v>1.3151319077303401E-5</v>
      </c>
      <c r="I59" t="str">
        <f t="shared" si="1"/>
        <v>Rare</v>
      </c>
      <c r="N59">
        <v>63</v>
      </c>
      <c r="O59" t="s">
        <v>230</v>
      </c>
    </row>
    <row r="60" spans="2:15" x14ac:dyDescent="0.2">
      <c r="B60" t="s">
        <v>469</v>
      </c>
      <c r="C60">
        <v>46</v>
      </c>
      <c r="D60" t="s">
        <v>443</v>
      </c>
      <c r="F60">
        <v>1</v>
      </c>
      <c r="G60">
        <v>152134</v>
      </c>
      <c r="H60">
        <v>6.5731526154574204E-6</v>
      </c>
      <c r="I60" t="str">
        <f t="shared" si="1"/>
        <v>Rare</v>
      </c>
      <c r="N60">
        <v>64</v>
      </c>
      <c r="O60" t="s">
        <v>233</v>
      </c>
    </row>
    <row r="61" spans="2:15" x14ac:dyDescent="0.2">
      <c r="B61" t="s">
        <v>468</v>
      </c>
      <c r="C61">
        <v>47</v>
      </c>
      <c r="D61" t="s">
        <v>191</v>
      </c>
      <c r="F61">
        <v>1</v>
      </c>
      <c r="G61">
        <v>251190</v>
      </c>
      <c r="H61">
        <v>3.9810502010430301E-6</v>
      </c>
      <c r="I61" t="str">
        <f t="shared" si="1"/>
        <v>Rare</v>
      </c>
      <c r="N61">
        <v>65</v>
      </c>
      <c r="O61" t="s">
        <v>236</v>
      </c>
    </row>
    <row r="62" spans="2:15" x14ac:dyDescent="0.2">
      <c r="B62" t="s">
        <v>469</v>
      </c>
      <c r="C62">
        <v>47</v>
      </c>
      <c r="D62" t="s">
        <v>445</v>
      </c>
      <c r="F62">
        <v>1</v>
      </c>
      <c r="G62">
        <v>152188</v>
      </c>
      <c r="H62">
        <v>6.5708203012063996E-6</v>
      </c>
      <c r="I62" t="str">
        <f t="shared" si="1"/>
        <v>Rare</v>
      </c>
      <c r="N62">
        <v>66</v>
      </c>
      <c r="O62" t="s">
        <v>449</v>
      </c>
    </row>
    <row r="63" spans="2:15" x14ac:dyDescent="0.2">
      <c r="B63" t="s">
        <v>469</v>
      </c>
      <c r="C63">
        <v>47</v>
      </c>
      <c r="D63" t="s">
        <v>447</v>
      </c>
      <c r="F63">
        <v>1</v>
      </c>
      <c r="G63">
        <v>152046</v>
      </c>
      <c r="H63">
        <v>6.57695697354747E-6</v>
      </c>
      <c r="I63" t="str">
        <f t="shared" si="1"/>
        <v>Rare</v>
      </c>
      <c r="N63">
        <v>67</v>
      </c>
      <c r="O63" t="s">
        <v>239</v>
      </c>
    </row>
    <row r="64" spans="2:15" x14ac:dyDescent="0.2">
      <c r="B64" t="s">
        <v>469</v>
      </c>
      <c r="C64">
        <v>47</v>
      </c>
      <c r="D64" t="s">
        <v>191</v>
      </c>
      <c r="F64">
        <v>2</v>
      </c>
      <c r="G64">
        <v>152046</v>
      </c>
      <c r="H64">
        <v>1.3153913947094899E-5</v>
      </c>
      <c r="I64" t="str">
        <f t="shared" si="1"/>
        <v>Rare</v>
      </c>
      <c r="N64">
        <v>70</v>
      </c>
      <c r="O64" t="s">
        <v>242</v>
      </c>
    </row>
    <row r="65" spans="2:15" x14ac:dyDescent="0.2">
      <c r="B65" t="s">
        <v>468</v>
      </c>
      <c r="C65">
        <v>48</v>
      </c>
      <c r="D65" t="s">
        <v>200</v>
      </c>
      <c r="F65">
        <v>1</v>
      </c>
      <c r="G65">
        <v>251188</v>
      </c>
      <c r="H65">
        <v>3.9810818988168202E-6</v>
      </c>
      <c r="I65" t="str">
        <f t="shared" si="1"/>
        <v>Rare</v>
      </c>
      <c r="N65">
        <v>71</v>
      </c>
      <c r="O65" t="s">
        <v>452</v>
      </c>
    </row>
    <row r="66" spans="2:15" x14ac:dyDescent="0.2">
      <c r="B66" t="s">
        <v>469</v>
      </c>
      <c r="C66">
        <v>48</v>
      </c>
      <c r="D66" t="s">
        <v>197</v>
      </c>
      <c r="E66" t="s">
        <v>181</v>
      </c>
      <c r="F66">
        <v>15</v>
      </c>
      <c r="G66">
        <v>152134</v>
      </c>
      <c r="H66">
        <v>9.8597289231861299E-5</v>
      </c>
      <c r="I66" t="str">
        <f t="shared" si="1"/>
        <v>Rare</v>
      </c>
      <c r="N66">
        <v>73</v>
      </c>
      <c r="O66" t="s">
        <v>245</v>
      </c>
    </row>
    <row r="67" spans="2:15" x14ac:dyDescent="0.2">
      <c r="B67" t="s">
        <v>469</v>
      </c>
      <c r="C67">
        <v>48</v>
      </c>
      <c r="D67" t="s">
        <v>200</v>
      </c>
      <c r="F67">
        <v>2</v>
      </c>
      <c r="G67">
        <v>152114</v>
      </c>
      <c r="H67">
        <v>1.31480337115584E-5</v>
      </c>
      <c r="I67" t="str">
        <f t="shared" ref="I67:I98" si="2">IF(H67&gt;0.0001,"Common","Rare")</f>
        <v>Rare</v>
      </c>
      <c r="N67">
        <v>77</v>
      </c>
      <c r="O67" t="s">
        <v>256</v>
      </c>
    </row>
    <row r="68" spans="2:15" x14ac:dyDescent="0.2">
      <c r="B68" t="s">
        <v>468</v>
      </c>
      <c r="C68">
        <v>51</v>
      </c>
      <c r="D68" t="s">
        <v>203</v>
      </c>
      <c r="F68">
        <v>2</v>
      </c>
      <c r="G68">
        <v>31332</v>
      </c>
      <c r="H68">
        <v>6.3832503510787597E-5</v>
      </c>
      <c r="I68" t="str">
        <f t="shared" si="2"/>
        <v>Rare</v>
      </c>
      <c r="N68">
        <v>77</v>
      </c>
      <c r="O68" t="s">
        <v>251</v>
      </c>
    </row>
    <row r="69" spans="2:15" x14ac:dyDescent="0.2">
      <c r="B69" t="s">
        <v>469</v>
      </c>
      <c r="C69">
        <v>51</v>
      </c>
      <c r="D69" t="s">
        <v>203</v>
      </c>
      <c r="F69">
        <v>2</v>
      </c>
      <c r="G69">
        <v>152080</v>
      </c>
      <c r="H69">
        <v>1.31509731720147E-5</v>
      </c>
      <c r="I69" t="str">
        <f t="shared" si="2"/>
        <v>Rare</v>
      </c>
      <c r="N69">
        <v>77</v>
      </c>
      <c r="O69" t="s">
        <v>254</v>
      </c>
    </row>
    <row r="70" spans="2:15" x14ac:dyDescent="0.2">
      <c r="B70" t="s">
        <v>468</v>
      </c>
      <c r="C70">
        <v>52</v>
      </c>
      <c r="D70" t="s">
        <v>206</v>
      </c>
      <c r="F70">
        <v>1</v>
      </c>
      <c r="G70">
        <v>251206</v>
      </c>
      <c r="H70">
        <v>3.980796637023E-6</v>
      </c>
      <c r="I70" t="str">
        <f t="shared" si="2"/>
        <v>Rare</v>
      </c>
      <c r="N70">
        <v>77</v>
      </c>
      <c r="O70" t="s">
        <v>258</v>
      </c>
    </row>
    <row r="71" spans="2:15" x14ac:dyDescent="0.2">
      <c r="B71" t="s">
        <v>468</v>
      </c>
      <c r="C71">
        <v>53</v>
      </c>
      <c r="D71" t="s">
        <v>209</v>
      </c>
      <c r="F71">
        <v>1</v>
      </c>
      <c r="G71">
        <v>251270</v>
      </c>
      <c r="H71">
        <v>3.9797827038643599E-6</v>
      </c>
      <c r="I71" t="str">
        <f t="shared" si="2"/>
        <v>Rare</v>
      </c>
      <c r="N71">
        <v>82</v>
      </c>
      <c r="O71" t="s">
        <v>261</v>
      </c>
    </row>
    <row r="72" spans="2:15" x14ac:dyDescent="0.2">
      <c r="B72" t="s">
        <v>468</v>
      </c>
      <c r="C72">
        <v>54</v>
      </c>
      <c r="D72" t="s">
        <v>212</v>
      </c>
      <c r="F72">
        <v>1</v>
      </c>
      <c r="G72">
        <v>251270</v>
      </c>
      <c r="H72">
        <v>3.9797827038643599E-6</v>
      </c>
      <c r="I72" t="str">
        <f t="shared" si="2"/>
        <v>Rare</v>
      </c>
      <c r="N72">
        <v>83</v>
      </c>
      <c r="O72" t="s">
        <v>268</v>
      </c>
    </row>
    <row r="73" spans="2:15" x14ac:dyDescent="0.2">
      <c r="B73" t="s">
        <v>468</v>
      </c>
      <c r="C73">
        <v>55</v>
      </c>
      <c r="D73" t="s">
        <v>215</v>
      </c>
      <c r="E73" t="s">
        <v>181</v>
      </c>
      <c r="F73">
        <v>1</v>
      </c>
      <c r="G73">
        <v>251290</v>
      </c>
      <c r="H73">
        <v>3.9794659556687402E-6</v>
      </c>
      <c r="I73" t="str">
        <f t="shared" si="2"/>
        <v>Rare</v>
      </c>
      <c r="N73">
        <v>84</v>
      </c>
      <c r="O73" t="s">
        <v>271</v>
      </c>
    </row>
    <row r="74" spans="2:15" x14ac:dyDescent="0.2">
      <c r="B74" t="s">
        <v>468</v>
      </c>
      <c r="C74">
        <v>56</v>
      </c>
      <c r="D74" t="s">
        <v>218</v>
      </c>
      <c r="F74">
        <v>1</v>
      </c>
      <c r="G74">
        <v>251314</v>
      </c>
      <c r="H74">
        <v>3.9790859243814502E-6</v>
      </c>
      <c r="I74" t="str">
        <f t="shared" si="2"/>
        <v>Rare</v>
      </c>
      <c r="N74">
        <v>86</v>
      </c>
      <c r="O74" t="s">
        <v>274</v>
      </c>
    </row>
    <row r="75" spans="2:15" x14ac:dyDescent="0.2">
      <c r="B75" t="s">
        <v>468</v>
      </c>
      <c r="C75">
        <v>56</v>
      </c>
      <c r="D75" t="s">
        <v>220</v>
      </c>
      <c r="F75">
        <v>2</v>
      </c>
      <c r="G75">
        <v>251314</v>
      </c>
      <c r="H75">
        <v>7.9581718487629004E-6</v>
      </c>
      <c r="I75" t="str">
        <f t="shared" si="2"/>
        <v>Rare</v>
      </c>
      <c r="N75">
        <v>86</v>
      </c>
      <c r="O75" t="s">
        <v>277</v>
      </c>
    </row>
    <row r="76" spans="2:15" x14ac:dyDescent="0.2">
      <c r="B76" t="s">
        <v>468</v>
      </c>
      <c r="C76">
        <v>58</v>
      </c>
      <c r="D76" t="s">
        <v>227</v>
      </c>
      <c r="F76">
        <v>2</v>
      </c>
      <c r="G76">
        <v>251310</v>
      </c>
      <c r="H76">
        <v>7.9582985157773208E-6</v>
      </c>
      <c r="I76" t="str">
        <f t="shared" si="2"/>
        <v>Rare</v>
      </c>
      <c r="N76">
        <v>87</v>
      </c>
      <c r="O76" t="s">
        <v>280</v>
      </c>
    </row>
    <row r="77" spans="2:15" x14ac:dyDescent="0.2">
      <c r="B77" t="s">
        <v>468</v>
      </c>
      <c r="C77">
        <v>63</v>
      </c>
      <c r="D77" t="s">
        <v>230</v>
      </c>
      <c r="F77">
        <v>6</v>
      </c>
      <c r="G77">
        <v>282668</v>
      </c>
      <c r="H77">
        <v>2.1226314970212401E-5</v>
      </c>
      <c r="I77" t="str">
        <f t="shared" si="2"/>
        <v>Rare</v>
      </c>
      <c r="N77">
        <v>88</v>
      </c>
      <c r="O77" t="s">
        <v>283</v>
      </c>
    </row>
    <row r="78" spans="2:15" x14ac:dyDescent="0.2">
      <c r="B78" t="s">
        <v>469</v>
      </c>
      <c r="C78">
        <v>63</v>
      </c>
      <c r="D78" t="s">
        <v>230</v>
      </c>
      <c r="F78">
        <v>4</v>
      </c>
      <c r="G78">
        <v>152176</v>
      </c>
      <c r="H78">
        <v>2.6285353800862098E-5</v>
      </c>
      <c r="I78" t="str">
        <f t="shared" si="2"/>
        <v>Rare</v>
      </c>
      <c r="N78">
        <v>89</v>
      </c>
      <c r="O78" t="s">
        <v>286</v>
      </c>
    </row>
    <row r="79" spans="2:15" x14ac:dyDescent="0.2">
      <c r="B79" t="s">
        <v>468</v>
      </c>
      <c r="C79">
        <v>64</v>
      </c>
      <c r="D79" t="s">
        <v>233</v>
      </c>
      <c r="F79">
        <v>1</v>
      </c>
      <c r="G79">
        <v>31348</v>
      </c>
      <c r="H79">
        <v>3.1899961720045899E-5</v>
      </c>
      <c r="I79" t="str">
        <f t="shared" si="2"/>
        <v>Rare</v>
      </c>
      <c r="N79">
        <v>89</v>
      </c>
      <c r="O79" t="s">
        <v>288</v>
      </c>
    </row>
    <row r="80" spans="2:15" x14ac:dyDescent="0.2">
      <c r="B80" t="s">
        <v>469</v>
      </c>
      <c r="C80">
        <v>64</v>
      </c>
      <c r="D80" t="s">
        <v>233</v>
      </c>
      <c r="F80">
        <v>3</v>
      </c>
      <c r="G80">
        <v>152170</v>
      </c>
      <c r="H80">
        <v>1.9714792666097099E-5</v>
      </c>
      <c r="I80" t="str">
        <f t="shared" si="2"/>
        <v>Rare</v>
      </c>
      <c r="N80">
        <v>89</v>
      </c>
      <c r="O80" t="s">
        <v>291</v>
      </c>
    </row>
    <row r="81" spans="2:15" x14ac:dyDescent="0.2">
      <c r="B81" t="s">
        <v>468</v>
      </c>
      <c r="C81">
        <v>65</v>
      </c>
      <c r="D81" t="s">
        <v>236</v>
      </c>
      <c r="F81">
        <v>19</v>
      </c>
      <c r="G81">
        <v>251334</v>
      </c>
      <c r="H81">
        <v>7.5596616454598196E-5</v>
      </c>
      <c r="I81" t="str">
        <f t="shared" si="2"/>
        <v>Rare</v>
      </c>
      <c r="N81">
        <v>91</v>
      </c>
      <c r="O81" t="s">
        <v>294</v>
      </c>
    </row>
    <row r="82" spans="2:15" x14ac:dyDescent="0.2">
      <c r="B82" t="s">
        <v>469</v>
      </c>
      <c r="C82">
        <v>65</v>
      </c>
      <c r="D82" t="s">
        <v>236</v>
      </c>
      <c r="F82">
        <v>1</v>
      </c>
      <c r="G82">
        <v>152150</v>
      </c>
      <c r="H82">
        <v>6.5724613867893497E-6</v>
      </c>
      <c r="I82" t="str">
        <f t="shared" si="2"/>
        <v>Rare</v>
      </c>
      <c r="N82">
        <v>93</v>
      </c>
      <c r="O82" t="s">
        <v>297</v>
      </c>
    </row>
    <row r="83" spans="2:15" x14ac:dyDescent="0.2">
      <c r="B83" t="s">
        <v>469</v>
      </c>
      <c r="C83">
        <v>66</v>
      </c>
      <c r="D83" t="s">
        <v>449</v>
      </c>
      <c r="F83">
        <v>1</v>
      </c>
      <c r="G83">
        <v>152160</v>
      </c>
      <c r="H83">
        <v>6.5720294426919003E-6</v>
      </c>
      <c r="I83" t="str">
        <f t="shared" si="2"/>
        <v>Rare</v>
      </c>
      <c r="N83">
        <v>94</v>
      </c>
      <c r="O83" t="s">
        <v>300</v>
      </c>
    </row>
    <row r="84" spans="2:15" x14ac:dyDescent="0.2">
      <c r="B84" t="s">
        <v>468</v>
      </c>
      <c r="C84">
        <v>67</v>
      </c>
      <c r="D84" t="s">
        <v>239</v>
      </c>
      <c r="E84" t="s">
        <v>181</v>
      </c>
      <c r="F84">
        <v>2</v>
      </c>
      <c r="G84">
        <v>251360</v>
      </c>
      <c r="H84">
        <v>7.9567154678548696E-6</v>
      </c>
      <c r="I84" t="str">
        <f t="shared" si="2"/>
        <v>Rare</v>
      </c>
      <c r="N84">
        <v>99</v>
      </c>
      <c r="O84" t="s">
        <v>303</v>
      </c>
    </row>
    <row r="85" spans="2:15" x14ac:dyDescent="0.2">
      <c r="B85" t="s">
        <v>469</v>
      </c>
      <c r="C85">
        <v>67</v>
      </c>
      <c r="D85" t="s">
        <v>239</v>
      </c>
      <c r="E85" t="s">
        <v>181</v>
      </c>
      <c r="F85">
        <v>1</v>
      </c>
      <c r="G85">
        <v>152142</v>
      </c>
      <c r="H85">
        <v>6.5728069829501297E-6</v>
      </c>
      <c r="I85" t="str">
        <f t="shared" si="2"/>
        <v>Rare</v>
      </c>
      <c r="N85">
        <v>101</v>
      </c>
      <c r="O85" t="s">
        <v>306</v>
      </c>
    </row>
    <row r="86" spans="2:15" x14ac:dyDescent="0.2">
      <c r="B86" t="s">
        <v>468</v>
      </c>
      <c r="C86">
        <v>70</v>
      </c>
      <c r="D86" t="s">
        <v>242</v>
      </c>
      <c r="F86">
        <v>1</v>
      </c>
      <c r="G86">
        <v>251370</v>
      </c>
      <c r="H86">
        <v>3.9781994669212701E-6</v>
      </c>
      <c r="I86" t="str">
        <f t="shared" si="2"/>
        <v>Rare</v>
      </c>
      <c r="N86">
        <v>101</v>
      </c>
      <c r="O86" t="s">
        <v>309</v>
      </c>
    </row>
    <row r="87" spans="2:15" x14ac:dyDescent="0.2">
      <c r="B87" t="s">
        <v>469</v>
      </c>
      <c r="C87">
        <v>71</v>
      </c>
      <c r="D87" t="s">
        <v>452</v>
      </c>
      <c r="F87">
        <v>1</v>
      </c>
      <c r="G87">
        <v>152174</v>
      </c>
      <c r="H87">
        <v>6.5714248163286697E-6</v>
      </c>
      <c r="I87" t="str">
        <f t="shared" si="2"/>
        <v>Rare</v>
      </c>
      <c r="N87">
        <v>102</v>
      </c>
      <c r="O87" t="s">
        <v>312</v>
      </c>
    </row>
    <row r="88" spans="2:15" x14ac:dyDescent="0.2">
      <c r="B88" t="s">
        <v>468</v>
      </c>
      <c r="C88">
        <v>73</v>
      </c>
      <c r="D88" t="s">
        <v>245</v>
      </c>
      <c r="F88">
        <v>1</v>
      </c>
      <c r="G88">
        <v>251362</v>
      </c>
      <c r="H88">
        <v>3.9783260795187797E-6</v>
      </c>
      <c r="I88" t="str">
        <f t="shared" si="2"/>
        <v>Rare</v>
      </c>
      <c r="N88">
        <v>102</v>
      </c>
      <c r="O88" t="s">
        <v>315</v>
      </c>
    </row>
    <row r="89" spans="2:15" x14ac:dyDescent="0.2">
      <c r="B89" t="s">
        <v>468</v>
      </c>
      <c r="C89">
        <v>77</v>
      </c>
      <c r="D89" t="s">
        <v>256</v>
      </c>
      <c r="E89" t="s">
        <v>181</v>
      </c>
      <c r="F89">
        <v>16</v>
      </c>
      <c r="G89">
        <v>282620</v>
      </c>
      <c r="H89">
        <v>5.66131200905809E-5</v>
      </c>
      <c r="I89" t="str">
        <f t="shared" si="2"/>
        <v>Rare</v>
      </c>
      <c r="N89">
        <v>103</v>
      </c>
      <c r="O89" t="s">
        <v>318</v>
      </c>
    </row>
    <row r="90" spans="2:15" x14ac:dyDescent="0.2">
      <c r="B90" t="s">
        <v>468</v>
      </c>
      <c r="C90">
        <v>77</v>
      </c>
      <c r="D90" t="s">
        <v>251</v>
      </c>
      <c r="F90">
        <v>2</v>
      </c>
      <c r="G90">
        <v>282560</v>
      </c>
      <c r="H90">
        <v>7.0781426953567301E-6</v>
      </c>
      <c r="I90" t="str">
        <f t="shared" si="2"/>
        <v>Rare</v>
      </c>
      <c r="N90">
        <v>103</v>
      </c>
      <c r="O90" t="s">
        <v>321</v>
      </c>
    </row>
    <row r="91" spans="2:15" x14ac:dyDescent="0.2">
      <c r="B91" t="s">
        <v>468</v>
      </c>
      <c r="C91">
        <v>77</v>
      </c>
      <c r="D91" t="s">
        <v>254</v>
      </c>
      <c r="F91">
        <v>1</v>
      </c>
      <c r="G91">
        <v>251286</v>
      </c>
      <c r="H91">
        <v>3.9795293012742397E-6</v>
      </c>
      <c r="I91" t="str">
        <f t="shared" si="2"/>
        <v>Rare</v>
      </c>
      <c r="N91">
        <v>104</v>
      </c>
      <c r="O91" t="s">
        <v>324</v>
      </c>
    </row>
    <row r="92" spans="2:15" x14ac:dyDescent="0.2">
      <c r="B92" t="s">
        <v>468</v>
      </c>
      <c r="C92">
        <v>77</v>
      </c>
      <c r="D92" t="s">
        <v>258</v>
      </c>
      <c r="F92">
        <v>1</v>
      </c>
      <c r="G92">
        <v>251286</v>
      </c>
      <c r="H92">
        <v>3.9795293012742397E-6</v>
      </c>
      <c r="I92" t="str">
        <f t="shared" si="2"/>
        <v>Rare</v>
      </c>
      <c r="N92">
        <v>105</v>
      </c>
      <c r="O92" t="s">
        <v>327</v>
      </c>
    </row>
    <row r="93" spans="2:15" x14ac:dyDescent="0.2">
      <c r="B93" t="s">
        <v>469</v>
      </c>
      <c r="C93">
        <v>77</v>
      </c>
      <c r="D93" t="s">
        <v>256</v>
      </c>
      <c r="E93" t="s">
        <v>181</v>
      </c>
      <c r="F93">
        <v>10</v>
      </c>
      <c r="G93">
        <v>152108</v>
      </c>
      <c r="H93">
        <v>6.5742761721934397E-5</v>
      </c>
      <c r="I93" t="str">
        <f t="shared" si="2"/>
        <v>Rare</v>
      </c>
      <c r="N93">
        <v>106</v>
      </c>
      <c r="O93" t="s">
        <v>330</v>
      </c>
    </row>
    <row r="94" spans="2:15" x14ac:dyDescent="0.2">
      <c r="B94" t="s">
        <v>469</v>
      </c>
      <c r="C94">
        <v>77</v>
      </c>
      <c r="D94" t="s">
        <v>251</v>
      </c>
      <c r="F94">
        <v>2</v>
      </c>
      <c r="G94">
        <v>151824</v>
      </c>
      <c r="H94">
        <v>1.31731478554115E-5</v>
      </c>
      <c r="I94" t="str">
        <f t="shared" si="2"/>
        <v>Rare</v>
      </c>
      <c r="N94">
        <v>107</v>
      </c>
      <c r="O94" t="s">
        <v>333</v>
      </c>
    </row>
    <row r="95" spans="2:15" x14ac:dyDescent="0.2">
      <c r="B95" t="s">
        <v>468</v>
      </c>
      <c r="C95">
        <v>82</v>
      </c>
      <c r="D95" t="s">
        <v>261</v>
      </c>
      <c r="F95">
        <v>5</v>
      </c>
      <c r="G95">
        <v>281296</v>
      </c>
      <c r="H95">
        <v>1.7774870598942001E-5</v>
      </c>
      <c r="I95" t="str">
        <f t="shared" si="2"/>
        <v>Rare</v>
      </c>
      <c r="N95">
        <v>107</v>
      </c>
      <c r="O95" t="s">
        <v>336</v>
      </c>
    </row>
    <row r="96" spans="2:15" x14ac:dyDescent="0.2">
      <c r="B96" t="s">
        <v>469</v>
      </c>
      <c r="C96">
        <v>82</v>
      </c>
      <c r="D96" t="s">
        <v>261</v>
      </c>
      <c r="F96">
        <v>3</v>
      </c>
      <c r="G96">
        <v>152114</v>
      </c>
      <c r="H96">
        <v>1.9722050567337601E-5</v>
      </c>
      <c r="I96" t="str">
        <f t="shared" si="2"/>
        <v>Rare</v>
      </c>
      <c r="N96">
        <v>109</v>
      </c>
      <c r="O96" t="s">
        <v>454</v>
      </c>
    </row>
    <row r="97" spans="2:15" x14ac:dyDescent="0.2">
      <c r="B97" t="s">
        <v>468</v>
      </c>
      <c r="C97">
        <v>83</v>
      </c>
      <c r="D97" t="s">
        <v>268</v>
      </c>
      <c r="E97" t="s">
        <v>181</v>
      </c>
      <c r="F97">
        <v>2</v>
      </c>
      <c r="G97">
        <v>250036</v>
      </c>
      <c r="H97">
        <v>7.9988481658641096E-6</v>
      </c>
      <c r="I97" t="str">
        <f t="shared" si="2"/>
        <v>Rare</v>
      </c>
      <c r="N97">
        <v>110</v>
      </c>
      <c r="O97" t="s">
        <v>339</v>
      </c>
    </row>
    <row r="98" spans="2:15" x14ac:dyDescent="0.2">
      <c r="B98" t="s">
        <v>469</v>
      </c>
      <c r="C98">
        <v>83</v>
      </c>
      <c r="D98" t="s">
        <v>268</v>
      </c>
      <c r="E98" t="s">
        <v>181</v>
      </c>
      <c r="F98">
        <v>3</v>
      </c>
      <c r="G98">
        <v>152080</v>
      </c>
      <c r="H98">
        <v>1.9726459758022002E-5</v>
      </c>
      <c r="I98" t="str">
        <f t="shared" si="2"/>
        <v>Rare</v>
      </c>
      <c r="N98">
        <v>111</v>
      </c>
      <c r="O98" t="s">
        <v>342</v>
      </c>
    </row>
    <row r="99" spans="2:15" x14ac:dyDescent="0.2">
      <c r="B99" t="s">
        <v>468</v>
      </c>
      <c r="C99">
        <v>84</v>
      </c>
      <c r="D99" t="s">
        <v>271</v>
      </c>
      <c r="F99">
        <v>5</v>
      </c>
      <c r="G99">
        <v>250156</v>
      </c>
      <c r="H99">
        <v>1.9987527782663598E-5</v>
      </c>
      <c r="I99" t="str">
        <f t="shared" ref="I99:I130" si="3">IF(H99&gt;0.0001,"Common","Rare")</f>
        <v>Rare</v>
      </c>
      <c r="N99">
        <v>111</v>
      </c>
      <c r="O99" t="s">
        <v>456</v>
      </c>
    </row>
    <row r="100" spans="2:15" x14ac:dyDescent="0.2">
      <c r="B100" t="s">
        <v>468</v>
      </c>
      <c r="C100">
        <v>86</v>
      </c>
      <c r="D100" t="s">
        <v>274</v>
      </c>
      <c r="F100">
        <v>1</v>
      </c>
      <c r="G100">
        <v>250234</v>
      </c>
      <c r="H100">
        <v>3.9962595011069596E-6</v>
      </c>
      <c r="I100" t="str">
        <f t="shared" si="3"/>
        <v>Rare</v>
      </c>
      <c r="N100">
        <v>112</v>
      </c>
      <c r="O100" t="s">
        <v>345</v>
      </c>
    </row>
    <row r="101" spans="2:15" x14ac:dyDescent="0.2">
      <c r="B101" t="s">
        <v>468</v>
      </c>
      <c r="C101">
        <v>86</v>
      </c>
      <c r="D101" t="s">
        <v>277</v>
      </c>
      <c r="F101">
        <v>1</v>
      </c>
      <c r="G101">
        <v>250250</v>
      </c>
      <c r="H101">
        <v>3.9960039960039904E-6</v>
      </c>
      <c r="I101" t="str">
        <f t="shared" si="3"/>
        <v>Rare</v>
      </c>
      <c r="N101">
        <v>117</v>
      </c>
      <c r="O101" t="s">
        <v>351</v>
      </c>
    </row>
    <row r="102" spans="2:15" x14ac:dyDescent="0.2">
      <c r="B102" t="s">
        <v>469</v>
      </c>
      <c r="C102">
        <v>86</v>
      </c>
      <c r="D102" t="s">
        <v>274</v>
      </c>
      <c r="F102">
        <v>3</v>
      </c>
      <c r="G102">
        <v>151944</v>
      </c>
      <c r="H102">
        <v>1.9744116253356499E-5</v>
      </c>
      <c r="I102" t="str">
        <f t="shared" si="3"/>
        <v>Rare</v>
      </c>
      <c r="N102">
        <v>120</v>
      </c>
      <c r="O102" t="s">
        <v>459</v>
      </c>
    </row>
    <row r="103" spans="2:15" x14ac:dyDescent="0.2">
      <c r="B103" t="s">
        <v>469</v>
      </c>
      <c r="C103">
        <v>86</v>
      </c>
      <c r="D103" t="s">
        <v>277</v>
      </c>
      <c r="F103">
        <v>2</v>
      </c>
      <c r="G103">
        <v>152118</v>
      </c>
      <c r="H103">
        <v>1.3147687979068799E-5</v>
      </c>
      <c r="I103" t="str">
        <f t="shared" si="3"/>
        <v>Rare</v>
      </c>
      <c r="N103">
        <v>123</v>
      </c>
      <c r="O103" t="s">
        <v>357</v>
      </c>
    </row>
    <row r="104" spans="2:15" x14ac:dyDescent="0.2">
      <c r="B104" t="s">
        <v>468</v>
      </c>
      <c r="C104">
        <v>87</v>
      </c>
      <c r="D104" t="s">
        <v>280</v>
      </c>
      <c r="F104">
        <v>1</v>
      </c>
      <c r="G104">
        <v>250262</v>
      </c>
      <c r="H104">
        <v>3.99581238861672E-6</v>
      </c>
      <c r="I104" t="str">
        <f t="shared" si="3"/>
        <v>Rare</v>
      </c>
      <c r="N104">
        <v>124</v>
      </c>
      <c r="O104" t="s">
        <v>360</v>
      </c>
    </row>
    <row r="105" spans="2:15" x14ac:dyDescent="0.2">
      <c r="B105" t="s">
        <v>468</v>
      </c>
      <c r="C105">
        <v>88</v>
      </c>
      <c r="D105" t="s">
        <v>283</v>
      </c>
      <c r="F105">
        <v>2</v>
      </c>
      <c r="G105">
        <v>250298</v>
      </c>
      <c r="H105">
        <v>7.9904753533787701E-6</v>
      </c>
      <c r="I105" t="str">
        <f t="shared" si="3"/>
        <v>Rare</v>
      </c>
      <c r="N105">
        <v>128</v>
      </c>
      <c r="O105" t="s">
        <v>363</v>
      </c>
    </row>
    <row r="106" spans="2:15" x14ac:dyDescent="0.2">
      <c r="B106" t="s">
        <v>469</v>
      </c>
      <c r="C106">
        <v>88</v>
      </c>
      <c r="D106" t="s">
        <v>283</v>
      </c>
      <c r="F106">
        <v>3</v>
      </c>
      <c r="G106">
        <v>152146</v>
      </c>
      <c r="H106">
        <v>1.9717902540980301E-5</v>
      </c>
      <c r="I106" t="str">
        <f t="shared" si="3"/>
        <v>Rare</v>
      </c>
      <c r="N106">
        <v>128</v>
      </c>
      <c r="O106" t="s">
        <v>365</v>
      </c>
    </row>
    <row r="107" spans="2:15" x14ac:dyDescent="0.2">
      <c r="B107" t="s">
        <v>468</v>
      </c>
      <c r="C107">
        <v>89</v>
      </c>
      <c r="D107" t="s">
        <v>286</v>
      </c>
      <c r="F107">
        <v>1</v>
      </c>
      <c r="G107">
        <v>250448</v>
      </c>
      <c r="H107">
        <v>3.9928448220788303E-6</v>
      </c>
      <c r="I107" t="str">
        <f t="shared" si="3"/>
        <v>Rare</v>
      </c>
      <c r="N107">
        <v>129</v>
      </c>
      <c r="O107" t="s">
        <v>371</v>
      </c>
    </row>
    <row r="108" spans="2:15" x14ac:dyDescent="0.2">
      <c r="B108" t="s">
        <v>468</v>
      </c>
      <c r="C108">
        <v>89</v>
      </c>
      <c r="D108" t="s">
        <v>288</v>
      </c>
      <c r="F108">
        <v>1</v>
      </c>
      <c r="G108">
        <v>250448</v>
      </c>
      <c r="H108">
        <v>3.9928448220788303E-6</v>
      </c>
      <c r="I108" t="str">
        <f t="shared" si="3"/>
        <v>Rare</v>
      </c>
      <c r="N108">
        <v>129</v>
      </c>
      <c r="O108" t="s">
        <v>368</v>
      </c>
    </row>
    <row r="109" spans="2:15" x14ac:dyDescent="0.2">
      <c r="B109" t="s">
        <v>468</v>
      </c>
      <c r="C109">
        <v>89</v>
      </c>
      <c r="D109" t="s">
        <v>291</v>
      </c>
      <c r="F109">
        <v>1</v>
      </c>
      <c r="G109">
        <v>31350</v>
      </c>
      <c r="H109">
        <v>3.1897926634768703E-5</v>
      </c>
      <c r="I109" t="str">
        <f t="shared" si="3"/>
        <v>Rare</v>
      </c>
      <c r="N109">
        <v>129</v>
      </c>
      <c r="O109" t="s">
        <v>461</v>
      </c>
    </row>
    <row r="110" spans="2:15" x14ac:dyDescent="0.2">
      <c r="B110" t="s">
        <v>468</v>
      </c>
      <c r="C110">
        <v>91</v>
      </c>
      <c r="D110" t="s">
        <v>294</v>
      </c>
      <c r="F110">
        <v>1</v>
      </c>
      <c r="G110">
        <v>250556</v>
      </c>
      <c r="H110">
        <v>3.9911237408004596E-6</v>
      </c>
      <c r="I110" t="str">
        <f t="shared" si="3"/>
        <v>Rare</v>
      </c>
      <c r="N110">
        <v>132</v>
      </c>
      <c r="O110" t="s">
        <v>464</v>
      </c>
    </row>
    <row r="111" spans="2:15" x14ac:dyDescent="0.2">
      <c r="B111" t="s">
        <v>468</v>
      </c>
      <c r="C111">
        <v>93</v>
      </c>
      <c r="D111" t="s">
        <v>297</v>
      </c>
      <c r="F111">
        <v>2</v>
      </c>
      <c r="G111">
        <v>282088</v>
      </c>
      <c r="H111">
        <v>7.0899861036272304E-6</v>
      </c>
      <c r="I111" t="str">
        <f t="shared" si="3"/>
        <v>Rare</v>
      </c>
      <c r="N111">
        <v>134</v>
      </c>
      <c r="O111" t="s">
        <v>374</v>
      </c>
    </row>
    <row r="112" spans="2:15" x14ac:dyDescent="0.2">
      <c r="B112" t="s">
        <v>469</v>
      </c>
      <c r="C112">
        <v>93</v>
      </c>
      <c r="D112" t="s">
        <v>297</v>
      </c>
      <c r="F112">
        <v>1</v>
      </c>
      <c r="G112">
        <v>152102</v>
      </c>
      <c r="H112">
        <v>6.5745355090662798E-6</v>
      </c>
      <c r="I112" t="str">
        <f t="shared" si="3"/>
        <v>Rare</v>
      </c>
      <c r="N112">
        <v>136</v>
      </c>
      <c r="O112" t="s">
        <v>466</v>
      </c>
    </row>
    <row r="113" spans="2:15" x14ac:dyDescent="0.2">
      <c r="B113" t="s">
        <v>468</v>
      </c>
      <c r="C113">
        <v>94</v>
      </c>
      <c r="D113" t="s">
        <v>300</v>
      </c>
      <c r="F113">
        <v>1</v>
      </c>
      <c r="G113">
        <v>250776</v>
      </c>
      <c r="H113">
        <v>3.9876224200082901E-6</v>
      </c>
      <c r="I113" t="str">
        <f t="shared" si="3"/>
        <v>Rare</v>
      </c>
      <c r="N113">
        <v>138</v>
      </c>
      <c r="O113" t="s">
        <v>377</v>
      </c>
    </row>
    <row r="114" spans="2:15" x14ac:dyDescent="0.2">
      <c r="B114" t="s">
        <v>468</v>
      </c>
      <c r="C114">
        <v>99</v>
      </c>
      <c r="D114" t="s">
        <v>303</v>
      </c>
      <c r="F114">
        <v>1</v>
      </c>
      <c r="G114">
        <v>251070</v>
      </c>
      <c r="H114">
        <v>3.9829529613255196E-6</v>
      </c>
      <c r="I114" t="str">
        <f t="shared" si="3"/>
        <v>Rare</v>
      </c>
      <c r="N114">
        <v>139</v>
      </c>
      <c r="O114" t="s">
        <v>380</v>
      </c>
    </row>
    <row r="115" spans="2:15" x14ac:dyDescent="0.2">
      <c r="B115" t="s">
        <v>468</v>
      </c>
      <c r="C115">
        <v>101</v>
      </c>
      <c r="D115" t="s">
        <v>306</v>
      </c>
      <c r="F115">
        <v>1</v>
      </c>
      <c r="G115">
        <v>251044</v>
      </c>
      <c r="H115">
        <v>3.9833654658147502E-6</v>
      </c>
      <c r="I115" t="str">
        <f t="shared" si="3"/>
        <v>Rare</v>
      </c>
      <c r="N115">
        <v>140</v>
      </c>
      <c r="O115" t="s">
        <v>383</v>
      </c>
    </row>
    <row r="116" spans="2:15" x14ac:dyDescent="0.2">
      <c r="B116" t="s">
        <v>468</v>
      </c>
      <c r="C116">
        <v>101</v>
      </c>
      <c r="D116" t="s">
        <v>309</v>
      </c>
      <c r="F116">
        <v>5</v>
      </c>
      <c r="G116">
        <v>282376</v>
      </c>
      <c r="H116">
        <v>1.7706887270872801E-5</v>
      </c>
      <c r="I116" t="str">
        <f t="shared" si="3"/>
        <v>Rare</v>
      </c>
      <c r="N116">
        <v>140</v>
      </c>
      <c r="O116" t="s">
        <v>385</v>
      </c>
    </row>
    <row r="117" spans="2:15" x14ac:dyDescent="0.2">
      <c r="B117" t="s">
        <v>469</v>
      </c>
      <c r="C117">
        <v>101</v>
      </c>
      <c r="D117" t="s">
        <v>309</v>
      </c>
      <c r="F117">
        <v>5</v>
      </c>
      <c r="G117">
        <v>151808</v>
      </c>
      <c r="H117">
        <v>3.2936340640809401E-5</v>
      </c>
      <c r="I117" t="str">
        <f t="shared" si="3"/>
        <v>Rare</v>
      </c>
      <c r="N117">
        <v>141</v>
      </c>
      <c r="O117" t="s">
        <v>388</v>
      </c>
    </row>
    <row r="118" spans="2:15" x14ac:dyDescent="0.2">
      <c r="B118" t="s">
        <v>468</v>
      </c>
      <c r="C118">
        <v>102</v>
      </c>
      <c r="D118" t="s">
        <v>312</v>
      </c>
      <c r="E118" t="s">
        <v>181</v>
      </c>
      <c r="F118">
        <v>6</v>
      </c>
      <c r="G118">
        <v>282428</v>
      </c>
      <c r="H118">
        <v>2.12443525429489E-5</v>
      </c>
      <c r="I118" t="str">
        <f t="shared" si="3"/>
        <v>Rare</v>
      </c>
      <c r="N118">
        <v>141</v>
      </c>
      <c r="O118" t="s">
        <v>391</v>
      </c>
    </row>
    <row r="119" spans="2:15" x14ac:dyDescent="0.2">
      <c r="B119" t="s">
        <v>468</v>
      </c>
      <c r="C119">
        <v>102</v>
      </c>
      <c r="D119" t="s">
        <v>315</v>
      </c>
      <c r="F119">
        <v>1</v>
      </c>
      <c r="G119">
        <v>251056</v>
      </c>
      <c r="H119">
        <v>3.9831750685106101E-6</v>
      </c>
      <c r="I119" t="str">
        <f t="shared" si="3"/>
        <v>Rare</v>
      </c>
      <c r="N119">
        <v>144</v>
      </c>
      <c r="O119" t="s">
        <v>394</v>
      </c>
    </row>
    <row r="120" spans="2:15" x14ac:dyDescent="0.2">
      <c r="B120" t="s">
        <v>469</v>
      </c>
      <c r="C120">
        <v>102</v>
      </c>
      <c r="D120" t="s">
        <v>312</v>
      </c>
      <c r="E120" t="s">
        <v>181</v>
      </c>
      <c r="F120">
        <v>3</v>
      </c>
      <c r="G120">
        <v>152154</v>
      </c>
      <c r="H120">
        <v>1.97168658070113E-5</v>
      </c>
      <c r="I120" t="str">
        <f t="shared" si="3"/>
        <v>Rare</v>
      </c>
      <c r="N120">
        <v>145</v>
      </c>
      <c r="O120" t="s">
        <v>397</v>
      </c>
    </row>
    <row r="121" spans="2:15" x14ac:dyDescent="0.2">
      <c r="B121" t="s">
        <v>469</v>
      </c>
      <c r="C121">
        <v>102</v>
      </c>
      <c r="D121" t="s">
        <v>315</v>
      </c>
      <c r="F121">
        <v>2</v>
      </c>
      <c r="G121">
        <v>152122</v>
      </c>
      <c r="H121">
        <v>1.31473422647611E-5</v>
      </c>
      <c r="I121" t="str">
        <f t="shared" si="3"/>
        <v>Rare</v>
      </c>
      <c r="N121">
        <v>146</v>
      </c>
      <c r="O121" t="s">
        <v>400</v>
      </c>
    </row>
    <row r="122" spans="2:15" x14ac:dyDescent="0.2">
      <c r="B122" t="s">
        <v>468</v>
      </c>
      <c r="C122">
        <v>103</v>
      </c>
      <c r="D122" t="s">
        <v>318</v>
      </c>
      <c r="E122" t="s">
        <v>181</v>
      </c>
      <c r="F122">
        <v>13</v>
      </c>
      <c r="G122">
        <v>282398</v>
      </c>
      <c r="H122">
        <v>4.6034320356376402E-5</v>
      </c>
      <c r="I122" t="str">
        <f t="shared" si="3"/>
        <v>Rare</v>
      </c>
      <c r="N122">
        <v>148</v>
      </c>
      <c r="O122" t="s">
        <v>403</v>
      </c>
    </row>
    <row r="123" spans="2:15" x14ac:dyDescent="0.2">
      <c r="B123" t="s">
        <v>468</v>
      </c>
      <c r="C123">
        <v>103</v>
      </c>
      <c r="D123" t="s">
        <v>321</v>
      </c>
      <c r="F123">
        <v>13</v>
      </c>
      <c r="G123">
        <v>282424</v>
      </c>
      <c r="H123">
        <v>4.60300824292553E-5</v>
      </c>
      <c r="I123" t="str">
        <f t="shared" si="3"/>
        <v>Rare</v>
      </c>
      <c r="N123">
        <v>150</v>
      </c>
      <c r="O123" t="s">
        <v>406</v>
      </c>
    </row>
    <row r="124" spans="2:15" x14ac:dyDescent="0.2">
      <c r="B124" t="s">
        <v>469</v>
      </c>
      <c r="C124">
        <v>103</v>
      </c>
      <c r="D124" t="s">
        <v>318</v>
      </c>
      <c r="E124" t="s">
        <v>181</v>
      </c>
      <c r="F124">
        <v>10</v>
      </c>
      <c r="G124">
        <v>152164</v>
      </c>
      <c r="H124">
        <v>6.5718566809495007E-5</v>
      </c>
      <c r="I124" t="str">
        <f t="shared" si="3"/>
        <v>Rare</v>
      </c>
      <c r="N124">
        <v>150</v>
      </c>
      <c r="O124" t="s">
        <v>409</v>
      </c>
    </row>
    <row r="125" spans="2:15" x14ac:dyDescent="0.2">
      <c r="B125" t="s">
        <v>469</v>
      </c>
      <c r="C125">
        <v>103</v>
      </c>
      <c r="D125" t="s">
        <v>321</v>
      </c>
      <c r="F125">
        <v>12</v>
      </c>
      <c r="G125">
        <v>152144</v>
      </c>
      <c r="H125">
        <v>7.8872646966032098E-5</v>
      </c>
      <c r="I125" t="str">
        <f t="shared" si="3"/>
        <v>Rare</v>
      </c>
      <c r="N125">
        <v>150</v>
      </c>
      <c r="O125" t="s">
        <v>411</v>
      </c>
    </row>
    <row r="126" spans="2:15" x14ac:dyDescent="0.2">
      <c r="B126" t="s">
        <v>468</v>
      </c>
      <c r="C126">
        <v>104</v>
      </c>
      <c r="D126" t="s">
        <v>324</v>
      </c>
      <c r="F126">
        <v>1</v>
      </c>
      <c r="G126">
        <v>251102</v>
      </c>
      <c r="H126">
        <v>3.9824453807616004E-6</v>
      </c>
      <c r="I126" t="str">
        <f t="shared" si="3"/>
        <v>Rare</v>
      </c>
      <c r="N126">
        <v>150</v>
      </c>
      <c r="O126" t="s">
        <v>413</v>
      </c>
    </row>
    <row r="127" spans="2:15" x14ac:dyDescent="0.2">
      <c r="B127" t="s">
        <v>469</v>
      </c>
      <c r="C127">
        <v>104</v>
      </c>
      <c r="D127" t="s">
        <v>324</v>
      </c>
      <c r="F127">
        <v>1</v>
      </c>
      <c r="G127">
        <v>152140</v>
      </c>
      <c r="H127">
        <v>6.5728933876692501E-6</v>
      </c>
      <c r="I127" t="str">
        <f t="shared" si="3"/>
        <v>Rare</v>
      </c>
      <c r="N127">
        <v>151</v>
      </c>
      <c r="O127" t="s">
        <v>416</v>
      </c>
    </row>
    <row r="128" spans="2:15" x14ac:dyDescent="0.2">
      <c r="B128" t="s">
        <v>468</v>
      </c>
      <c r="C128">
        <v>105</v>
      </c>
      <c r="D128" t="s">
        <v>327</v>
      </c>
      <c r="F128">
        <v>6</v>
      </c>
      <c r="G128">
        <v>251124</v>
      </c>
      <c r="H128">
        <v>2.38925789649734E-5</v>
      </c>
      <c r="I128" t="str">
        <f t="shared" si="3"/>
        <v>Rare</v>
      </c>
      <c r="N128">
        <v>153</v>
      </c>
      <c r="O128" t="s">
        <v>419</v>
      </c>
    </row>
    <row r="129" spans="2:15" x14ac:dyDescent="0.2">
      <c r="B129" t="s">
        <v>469</v>
      </c>
      <c r="C129">
        <v>105</v>
      </c>
      <c r="D129" t="s">
        <v>327</v>
      </c>
      <c r="F129">
        <v>6</v>
      </c>
      <c r="G129">
        <v>152058</v>
      </c>
      <c r="H129">
        <v>3.9458627628930999E-5</v>
      </c>
      <c r="I129" t="str">
        <f t="shared" si="3"/>
        <v>Rare</v>
      </c>
      <c r="N129">
        <v>154</v>
      </c>
      <c r="O129" t="s">
        <v>422</v>
      </c>
    </row>
    <row r="130" spans="2:15" x14ac:dyDescent="0.2">
      <c r="B130" t="s">
        <v>468</v>
      </c>
      <c r="C130">
        <v>106</v>
      </c>
      <c r="D130" t="s">
        <v>330</v>
      </c>
      <c r="F130">
        <v>2</v>
      </c>
      <c r="G130">
        <v>251170</v>
      </c>
      <c r="H130">
        <v>7.9627344029939805E-6</v>
      </c>
      <c r="I130" t="str">
        <f t="shared" si="3"/>
        <v>Rare</v>
      </c>
      <c r="N130">
        <v>155</v>
      </c>
      <c r="O130" t="s">
        <v>425</v>
      </c>
    </row>
    <row r="131" spans="2:15" x14ac:dyDescent="0.2">
      <c r="B131" t="s">
        <v>469</v>
      </c>
      <c r="C131">
        <v>106</v>
      </c>
      <c r="D131" t="s">
        <v>330</v>
      </c>
      <c r="F131">
        <v>1</v>
      </c>
      <c r="G131">
        <v>152132</v>
      </c>
      <c r="H131">
        <v>6.57323902926406E-6</v>
      </c>
      <c r="I131" t="str">
        <f t="shared" ref="I131:I162" si="4">IF(H131&gt;0.0001,"Common","Rare")</f>
        <v>Rare</v>
      </c>
    </row>
    <row r="132" spans="2:15" x14ac:dyDescent="0.2">
      <c r="B132" t="s">
        <v>468</v>
      </c>
      <c r="C132">
        <v>107</v>
      </c>
      <c r="D132" t="s">
        <v>333</v>
      </c>
      <c r="F132">
        <v>2</v>
      </c>
      <c r="G132">
        <v>251052</v>
      </c>
      <c r="H132">
        <v>7.9664770645125292E-6</v>
      </c>
      <c r="I132" t="str">
        <f t="shared" si="4"/>
        <v>Rare</v>
      </c>
    </row>
    <row r="133" spans="2:15" x14ac:dyDescent="0.2">
      <c r="B133" t="s">
        <v>468</v>
      </c>
      <c r="C133">
        <v>107</v>
      </c>
      <c r="D133" t="s">
        <v>336</v>
      </c>
      <c r="F133">
        <v>1</v>
      </c>
      <c r="G133">
        <v>251096</v>
      </c>
      <c r="H133">
        <v>3.9825405422627203E-6</v>
      </c>
      <c r="I133" t="str">
        <f t="shared" si="4"/>
        <v>Rare</v>
      </c>
    </row>
    <row r="134" spans="2:15" x14ac:dyDescent="0.2">
      <c r="B134" t="s">
        <v>469</v>
      </c>
      <c r="C134">
        <v>109</v>
      </c>
      <c r="D134" t="s">
        <v>454</v>
      </c>
      <c r="F134">
        <v>1</v>
      </c>
      <c r="G134">
        <v>152178</v>
      </c>
      <c r="H134">
        <v>6.5712520863725303E-6</v>
      </c>
      <c r="I134" t="str">
        <f t="shared" si="4"/>
        <v>Rare</v>
      </c>
    </row>
    <row r="135" spans="2:15" x14ac:dyDescent="0.2">
      <c r="B135" t="s">
        <v>468</v>
      </c>
      <c r="C135">
        <v>110</v>
      </c>
      <c r="D135" t="s">
        <v>339</v>
      </c>
      <c r="F135">
        <v>2</v>
      </c>
      <c r="G135">
        <v>251202</v>
      </c>
      <c r="H135">
        <v>7.9617200499995994E-6</v>
      </c>
      <c r="I135" t="str">
        <f t="shared" si="4"/>
        <v>Rare</v>
      </c>
    </row>
    <row r="136" spans="2:15" x14ac:dyDescent="0.2">
      <c r="B136" t="s">
        <v>469</v>
      </c>
      <c r="C136">
        <v>110</v>
      </c>
      <c r="D136" t="s">
        <v>339</v>
      </c>
      <c r="F136">
        <v>1</v>
      </c>
      <c r="G136">
        <v>152170</v>
      </c>
      <c r="H136">
        <v>6.5715975553657001E-6</v>
      </c>
      <c r="I136" t="str">
        <f t="shared" si="4"/>
        <v>Rare</v>
      </c>
    </row>
    <row r="137" spans="2:15" x14ac:dyDescent="0.2">
      <c r="B137" t="s">
        <v>468</v>
      </c>
      <c r="C137">
        <v>111</v>
      </c>
      <c r="D137" t="s">
        <v>342</v>
      </c>
      <c r="F137">
        <v>1</v>
      </c>
      <c r="G137">
        <v>251224</v>
      </c>
      <c r="H137">
        <v>3.9805114161067399E-6</v>
      </c>
      <c r="I137" t="str">
        <f t="shared" si="4"/>
        <v>Rare</v>
      </c>
    </row>
    <row r="138" spans="2:15" x14ac:dyDescent="0.2">
      <c r="B138" t="s">
        <v>469</v>
      </c>
      <c r="C138">
        <v>111</v>
      </c>
      <c r="D138" t="s">
        <v>456</v>
      </c>
      <c r="F138">
        <v>1</v>
      </c>
      <c r="G138">
        <v>152106</v>
      </c>
      <c r="H138">
        <v>6.57436261554442E-6</v>
      </c>
      <c r="I138" t="str">
        <f t="shared" si="4"/>
        <v>Rare</v>
      </c>
    </row>
    <row r="139" spans="2:15" x14ac:dyDescent="0.2">
      <c r="B139" t="s">
        <v>468</v>
      </c>
      <c r="C139">
        <v>112</v>
      </c>
      <c r="D139" t="s">
        <v>345</v>
      </c>
      <c r="F139">
        <v>6</v>
      </c>
      <c r="G139">
        <v>282532</v>
      </c>
      <c r="H139">
        <v>2.1236532498973499E-5</v>
      </c>
      <c r="I139" t="str">
        <f t="shared" si="4"/>
        <v>Rare</v>
      </c>
    </row>
    <row r="140" spans="2:15" x14ac:dyDescent="0.2">
      <c r="B140" t="s">
        <v>469</v>
      </c>
      <c r="C140">
        <v>112</v>
      </c>
      <c r="D140" t="s">
        <v>345</v>
      </c>
      <c r="F140">
        <v>4</v>
      </c>
      <c r="G140">
        <v>152094</v>
      </c>
      <c r="H140">
        <v>2.6299525293568399E-5</v>
      </c>
      <c r="I140" t="str">
        <f t="shared" si="4"/>
        <v>Rare</v>
      </c>
    </row>
    <row r="141" spans="2:15" x14ac:dyDescent="0.2">
      <c r="B141" t="s">
        <v>468</v>
      </c>
      <c r="C141">
        <v>117</v>
      </c>
      <c r="D141" t="s">
        <v>351</v>
      </c>
      <c r="F141">
        <v>9</v>
      </c>
      <c r="G141">
        <v>251230</v>
      </c>
      <c r="H141">
        <v>3.5823747163953299E-5</v>
      </c>
      <c r="I141" t="str">
        <f t="shared" si="4"/>
        <v>Rare</v>
      </c>
    </row>
    <row r="142" spans="2:15" x14ac:dyDescent="0.2">
      <c r="B142" t="s">
        <v>469</v>
      </c>
      <c r="C142">
        <v>120</v>
      </c>
      <c r="D142" t="s">
        <v>459</v>
      </c>
      <c r="F142">
        <v>1</v>
      </c>
      <c r="G142">
        <v>152070</v>
      </c>
      <c r="H142">
        <v>6.5759189846781001E-6</v>
      </c>
      <c r="I142" t="str">
        <f t="shared" si="4"/>
        <v>Rare</v>
      </c>
    </row>
    <row r="143" spans="2:15" x14ac:dyDescent="0.2">
      <c r="B143" t="s">
        <v>468</v>
      </c>
      <c r="C143">
        <v>123</v>
      </c>
      <c r="D143" t="s">
        <v>357</v>
      </c>
      <c r="E143" t="s">
        <v>181</v>
      </c>
      <c r="F143">
        <v>11</v>
      </c>
      <c r="G143">
        <v>282506</v>
      </c>
      <c r="H143">
        <v>3.89372261120117E-5</v>
      </c>
      <c r="I143" t="str">
        <f t="shared" si="4"/>
        <v>Rare</v>
      </c>
    </row>
    <row r="144" spans="2:15" x14ac:dyDescent="0.2">
      <c r="B144" t="s">
        <v>469</v>
      </c>
      <c r="C144">
        <v>123</v>
      </c>
      <c r="D144" t="s">
        <v>357</v>
      </c>
      <c r="E144" t="s">
        <v>181</v>
      </c>
      <c r="F144">
        <v>4</v>
      </c>
      <c r="G144">
        <v>152132</v>
      </c>
      <c r="H144">
        <v>2.6292956117056199E-5</v>
      </c>
      <c r="I144" t="str">
        <f t="shared" si="4"/>
        <v>Rare</v>
      </c>
    </row>
    <row r="145" spans="2:9" x14ac:dyDescent="0.2">
      <c r="B145" t="s">
        <v>468</v>
      </c>
      <c r="C145">
        <v>124</v>
      </c>
      <c r="D145" t="s">
        <v>360</v>
      </c>
      <c r="F145">
        <v>1</v>
      </c>
      <c r="G145">
        <v>251174</v>
      </c>
      <c r="H145">
        <v>3.9813037973675602E-6</v>
      </c>
      <c r="I145" t="str">
        <f t="shared" si="4"/>
        <v>Rare</v>
      </c>
    </row>
    <row r="146" spans="2:9" x14ac:dyDescent="0.2">
      <c r="B146" t="s">
        <v>468</v>
      </c>
      <c r="C146">
        <v>128</v>
      </c>
      <c r="D146" t="s">
        <v>363</v>
      </c>
      <c r="F146">
        <v>3</v>
      </c>
      <c r="G146">
        <v>251078</v>
      </c>
      <c r="H146">
        <v>1.1948478162164701E-5</v>
      </c>
      <c r="I146" t="str">
        <f t="shared" si="4"/>
        <v>Rare</v>
      </c>
    </row>
    <row r="147" spans="2:9" x14ac:dyDescent="0.2">
      <c r="B147" t="s">
        <v>468</v>
      </c>
      <c r="C147">
        <v>128</v>
      </c>
      <c r="D147" t="s">
        <v>365</v>
      </c>
      <c r="F147">
        <v>1</v>
      </c>
      <c r="G147">
        <v>251078</v>
      </c>
      <c r="H147">
        <v>3.9828260540549098E-6</v>
      </c>
      <c r="I147" t="str">
        <f t="shared" si="4"/>
        <v>Rare</v>
      </c>
    </row>
    <row r="148" spans="2:9" x14ac:dyDescent="0.2">
      <c r="B148" t="s">
        <v>469</v>
      </c>
      <c r="C148">
        <v>128</v>
      </c>
      <c r="D148" t="s">
        <v>363</v>
      </c>
      <c r="F148">
        <v>3</v>
      </c>
      <c r="G148">
        <v>152100</v>
      </c>
      <c r="H148">
        <v>1.9723865877712E-5</v>
      </c>
      <c r="I148" t="str">
        <f t="shared" si="4"/>
        <v>Rare</v>
      </c>
    </row>
    <row r="149" spans="2:9" x14ac:dyDescent="0.2">
      <c r="B149" t="s">
        <v>468</v>
      </c>
      <c r="C149">
        <v>129</v>
      </c>
      <c r="D149" t="s">
        <v>371</v>
      </c>
      <c r="E149" t="s">
        <v>181</v>
      </c>
      <c r="F149">
        <v>24</v>
      </c>
      <c r="G149">
        <v>251174</v>
      </c>
      <c r="H149">
        <v>9.5551291136821405E-5</v>
      </c>
      <c r="I149" t="str">
        <f t="shared" si="4"/>
        <v>Rare</v>
      </c>
    </row>
    <row r="150" spans="2:9" x14ac:dyDescent="0.2">
      <c r="B150" t="s">
        <v>468</v>
      </c>
      <c r="C150">
        <v>129</v>
      </c>
      <c r="D150" t="s">
        <v>368</v>
      </c>
      <c r="F150">
        <v>1</v>
      </c>
      <c r="G150">
        <v>251114</v>
      </c>
      <c r="H150">
        <v>3.98225507140183E-6</v>
      </c>
      <c r="I150" t="str">
        <f t="shared" si="4"/>
        <v>Rare</v>
      </c>
    </row>
    <row r="151" spans="2:9" x14ac:dyDescent="0.2">
      <c r="B151" t="s">
        <v>469</v>
      </c>
      <c r="C151">
        <v>129</v>
      </c>
      <c r="D151" t="s">
        <v>371</v>
      </c>
      <c r="E151" t="s">
        <v>181</v>
      </c>
      <c r="F151">
        <v>3</v>
      </c>
      <c r="G151">
        <v>152124</v>
      </c>
      <c r="H151">
        <v>1.9720754121637601E-5</v>
      </c>
      <c r="I151" t="str">
        <f t="shared" si="4"/>
        <v>Rare</v>
      </c>
    </row>
    <row r="152" spans="2:9" x14ac:dyDescent="0.2">
      <c r="B152" t="s">
        <v>469</v>
      </c>
      <c r="C152">
        <v>129</v>
      </c>
      <c r="D152" t="s">
        <v>461</v>
      </c>
      <c r="F152">
        <v>1</v>
      </c>
      <c r="G152">
        <v>152182</v>
      </c>
      <c r="H152">
        <v>6.5710793654965698E-6</v>
      </c>
      <c r="I152" t="str">
        <f t="shared" si="4"/>
        <v>Rare</v>
      </c>
    </row>
    <row r="153" spans="2:9" x14ac:dyDescent="0.2">
      <c r="B153" t="s">
        <v>469</v>
      </c>
      <c r="C153">
        <v>132</v>
      </c>
      <c r="D153" t="s">
        <v>464</v>
      </c>
      <c r="F153">
        <v>1</v>
      </c>
      <c r="G153">
        <v>152122</v>
      </c>
      <c r="H153">
        <v>6.5736711323805797E-6</v>
      </c>
      <c r="I153" t="str">
        <f t="shared" si="4"/>
        <v>Rare</v>
      </c>
    </row>
    <row r="154" spans="2:9" x14ac:dyDescent="0.2">
      <c r="B154" t="s">
        <v>468</v>
      </c>
      <c r="C154">
        <v>134</v>
      </c>
      <c r="D154" t="s">
        <v>374</v>
      </c>
      <c r="F154">
        <v>1</v>
      </c>
      <c r="G154">
        <v>31388</v>
      </c>
      <c r="H154">
        <v>3.18593092901745E-5</v>
      </c>
      <c r="I154" t="str">
        <f t="shared" si="4"/>
        <v>Rare</v>
      </c>
    </row>
    <row r="155" spans="2:9" x14ac:dyDescent="0.2">
      <c r="B155" t="s">
        <v>469</v>
      </c>
      <c r="C155">
        <v>134</v>
      </c>
      <c r="D155" t="s">
        <v>374</v>
      </c>
      <c r="F155">
        <v>3</v>
      </c>
      <c r="G155">
        <v>152134</v>
      </c>
      <c r="H155">
        <v>1.9719457846372199E-5</v>
      </c>
      <c r="I155" t="str">
        <f t="shared" si="4"/>
        <v>Rare</v>
      </c>
    </row>
    <row r="156" spans="2:9" x14ac:dyDescent="0.2">
      <c r="B156" t="s">
        <v>469</v>
      </c>
      <c r="C156">
        <v>136</v>
      </c>
      <c r="D156" t="s">
        <v>466</v>
      </c>
      <c r="F156">
        <v>1</v>
      </c>
      <c r="G156">
        <v>152098</v>
      </c>
      <c r="H156">
        <v>6.5747084116819403E-6</v>
      </c>
      <c r="I156" t="str">
        <f t="shared" si="4"/>
        <v>Rare</v>
      </c>
    </row>
    <row r="157" spans="2:9" x14ac:dyDescent="0.2">
      <c r="B157" t="s">
        <v>468</v>
      </c>
      <c r="C157">
        <v>138</v>
      </c>
      <c r="D157" t="s">
        <v>377</v>
      </c>
      <c r="F157">
        <v>4</v>
      </c>
      <c r="G157">
        <v>250774</v>
      </c>
      <c r="H157">
        <v>1.5950616890108201E-5</v>
      </c>
      <c r="I157" t="str">
        <f t="shared" si="4"/>
        <v>Rare</v>
      </c>
    </row>
    <row r="158" spans="2:9" x14ac:dyDescent="0.2">
      <c r="B158" t="s">
        <v>469</v>
      </c>
      <c r="C158">
        <v>138</v>
      </c>
      <c r="D158" t="s">
        <v>377</v>
      </c>
      <c r="F158">
        <v>1</v>
      </c>
      <c r="G158">
        <v>152120</v>
      </c>
      <c r="H158">
        <v>6.5737575598211903E-6</v>
      </c>
      <c r="I158" t="str">
        <f t="shared" si="4"/>
        <v>Rare</v>
      </c>
    </row>
    <row r="159" spans="2:9" x14ac:dyDescent="0.2">
      <c r="B159" t="s">
        <v>468</v>
      </c>
      <c r="C159">
        <v>139</v>
      </c>
      <c r="D159" t="s">
        <v>380</v>
      </c>
      <c r="F159">
        <v>2</v>
      </c>
      <c r="G159">
        <v>250808</v>
      </c>
      <c r="H159">
        <v>7.9742272973748799E-6</v>
      </c>
      <c r="I159" t="str">
        <f t="shared" si="4"/>
        <v>Rare</v>
      </c>
    </row>
    <row r="160" spans="2:9" x14ac:dyDescent="0.2">
      <c r="B160" t="s">
        <v>468</v>
      </c>
      <c r="C160">
        <v>140</v>
      </c>
      <c r="D160" t="s">
        <v>383</v>
      </c>
      <c r="F160">
        <v>2</v>
      </c>
      <c r="G160">
        <v>250700</v>
      </c>
      <c r="H160">
        <v>7.9776625448743493E-6</v>
      </c>
      <c r="I160" t="str">
        <f t="shared" si="4"/>
        <v>Rare</v>
      </c>
    </row>
    <row r="161" spans="2:9" x14ac:dyDescent="0.2">
      <c r="B161" t="s">
        <v>468</v>
      </c>
      <c r="C161">
        <v>140</v>
      </c>
      <c r="D161" t="s">
        <v>385</v>
      </c>
      <c r="F161">
        <v>1</v>
      </c>
      <c r="G161">
        <v>250700</v>
      </c>
      <c r="H161">
        <v>3.9888312724371704E-6</v>
      </c>
      <c r="I161" t="str">
        <f t="shared" si="4"/>
        <v>Rare</v>
      </c>
    </row>
    <row r="162" spans="2:9" x14ac:dyDescent="0.2">
      <c r="B162" t="s">
        <v>468</v>
      </c>
      <c r="C162">
        <v>141</v>
      </c>
      <c r="D162" t="s">
        <v>388</v>
      </c>
      <c r="E162" t="s">
        <v>181</v>
      </c>
      <c r="F162">
        <v>1</v>
      </c>
      <c r="G162">
        <v>250628</v>
      </c>
      <c r="H162">
        <v>3.9899771773305398E-6</v>
      </c>
      <c r="I162" t="str">
        <f t="shared" si="4"/>
        <v>Rare</v>
      </c>
    </row>
    <row r="163" spans="2:9" x14ac:dyDescent="0.2">
      <c r="B163" t="s">
        <v>468</v>
      </c>
      <c r="C163">
        <v>141</v>
      </c>
      <c r="D163" t="s">
        <v>391</v>
      </c>
      <c r="F163">
        <v>1</v>
      </c>
      <c r="G163">
        <v>250564</v>
      </c>
      <c r="H163">
        <v>3.9909963123193998E-6</v>
      </c>
      <c r="I163" t="str">
        <f t="shared" ref="I163:I177" si="5">IF(H163&gt;0.0001,"Common","Rare")</f>
        <v>Rare</v>
      </c>
    </row>
    <row r="164" spans="2:9" x14ac:dyDescent="0.2">
      <c r="B164" t="s">
        <v>468</v>
      </c>
      <c r="C164">
        <v>144</v>
      </c>
      <c r="D164" t="s">
        <v>394</v>
      </c>
      <c r="F164">
        <v>4</v>
      </c>
      <c r="G164">
        <v>250326</v>
      </c>
      <c r="H164">
        <v>1.5979163171224701E-5</v>
      </c>
      <c r="I164" t="str">
        <f t="shared" si="5"/>
        <v>Rare</v>
      </c>
    </row>
    <row r="165" spans="2:9" x14ac:dyDescent="0.2">
      <c r="B165" t="s">
        <v>468</v>
      </c>
      <c r="C165">
        <v>145</v>
      </c>
      <c r="D165" t="s">
        <v>397</v>
      </c>
      <c r="F165">
        <v>1</v>
      </c>
      <c r="G165">
        <v>250188</v>
      </c>
      <c r="H165">
        <v>3.9969942603162397E-6</v>
      </c>
      <c r="I165" t="str">
        <f t="shared" si="5"/>
        <v>Rare</v>
      </c>
    </row>
    <row r="166" spans="2:9" x14ac:dyDescent="0.2">
      <c r="B166" t="s">
        <v>469</v>
      </c>
      <c r="C166">
        <v>146</v>
      </c>
      <c r="D166" t="s">
        <v>400</v>
      </c>
      <c r="E166" t="s">
        <v>225</v>
      </c>
      <c r="F166">
        <v>11</v>
      </c>
      <c r="G166">
        <v>152086</v>
      </c>
      <c r="H166">
        <v>7.2327498915087494E-5</v>
      </c>
      <c r="I166" t="str">
        <f t="shared" si="5"/>
        <v>Rare</v>
      </c>
    </row>
    <row r="167" spans="2:9" x14ac:dyDescent="0.2">
      <c r="B167" t="s">
        <v>468</v>
      </c>
      <c r="C167">
        <v>148</v>
      </c>
      <c r="D167" t="s">
        <v>403</v>
      </c>
      <c r="F167">
        <v>1</v>
      </c>
      <c r="G167">
        <v>249902</v>
      </c>
      <c r="H167">
        <v>4.0015686148970399E-6</v>
      </c>
      <c r="I167" t="str">
        <f t="shared" si="5"/>
        <v>Rare</v>
      </c>
    </row>
    <row r="168" spans="2:9" x14ac:dyDescent="0.2">
      <c r="B168" t="s">
        <v>468</v>
      </c>
      <c r="C168">
        <v>150</v>
      </c>
      <c r="D168" t="s">
        <v>406</v>
      </c>
      <c r="F168">
        <v>1</v>
      </c>
      <c r="G168">
        <v>249536</v>
      </c>
      <c r="H168">
        <v>4.0074378045652703E-6</v>
      </c>
      <c r="I168" t="str">
        <f t="shared" si="5"/>
        <v>Rare</v>
      </c>
    </row>
    <row r="169" spans="2:9" x14ac:dyDescent="0.2">
      <c r="B169" t="s">
        <v>468</v>
      </c>
      <c r="C169">
        <v>150</v>
      </c>
      <c r="D169" t="s">
        <v>409</v>
      </c>
      <c r="F169">
        <v>1</v>
      </c>
      <c r="G169">
        <v>249418</v>
      </c>
      <c r="H169">
        <v>4.0093337289209199E-6</v>
      </c>
      <c r="I169" t="str">
        <f t="shared" si="5"/>
        <v>Rare</v>
      </c>
    </row>
    <row r="170" spans="2:9" x14ac:dyDescent="0.2">
      <c r="B170" t="s">
        <v>468</v>
      </c>
      <c r="C170">
        <v>150</v>
      </c>
      <c r="D170" t="s">
        <v>411</v>
      </c>
      <c r="F170">
        <v>7</v>
      </c>
      <c r="G170">
        <v>280778</v>
      </c>
      <c r="H170">
        <v>2.4930728190955099E-5</v>
      </c>
      <c r="I170" t="str">
        <f t="shared" si="5"/>
        <v>Rare</v>
      </c>
    </row>
    <row r="171" spans="2:9" x14ac:dyDescent="0.2">
      <c r="B171" t="s">
        <v>468</v>
      </c>
      <c r="C171">
        <v>150</v>
      </c>
      <c r="D171" t="s">
        <v>413</v>
      </c>
      <c r="F171">
        <v>1</v>
      </c>
      <c r="G171">
        <v>249418</v>
      </c>
      <c r="H171">
        <v>4.0093337289209199E-6</v>
      </c>
      <c r="I171" t="str">
        <f t="shared" si="5"/>
        <v>Rare</v>
      </c>
    </row>
    <row r="172" spans="2:9" x14ac:dyDescent="0.2">
      <c r="B172" t="s">
        <v>469</v>
      </c>
      <c r="C172">
        <v>150</v>
      </c>
      <c r="D172" t="s">
        <v>411</v>
      </c>
      <c r="F172">
        <v>1</v>
      </c>
      <c r="G172">
        <v>152048</v>
      </c>
      <c r="H172">
        <v>6.57687046195938E-6</v>
      </c>
      <c r="I172" t="str">
        <f t="shared" si="5"/>
        <v>Rare</v>
      </c>
    </row>
    <row r="173" spans="2:9" x14ac:dyDescent="0.2">
      <c r="B173" t="s">
        <v>469</v>
      </c>
      <c r="C173">
        <v>151</v>
      </c>
      <c r="D173" t="s">
        <v>416</v>
      </c>
      <c r="F173">
        <v>1</v>
      </c>
      <c r="G173">
        <v>152096</v>
      </c>
      <c r="H173">
        <v>6.5747948664001603E-6</v>
      </c>
      <c r="I173" t="str">
        <f t="shared" si="5"/>
        <v>Rare</v>
      </c>
    </row>
    <row r="174" spans="2:9" x14ac:dyDescent="0.2">
      <c r="B174" t="s">
        <v>468</v>
      </c>
      <c r="C174">
        <v>153</v>
      </c>
      <c r="D174" t="s">
        <v>419</v>
      </c>
      <c r="F174">
        <v>7</v>
      </c>
      <c r="G174">
        <v>279942</v>
      </c>
      <c r="H174">
        <v>2.5005179644354899E-5</v>
      </c>
      <c r="I174" t="str">
        <f t="shared" si="5"/>
        <v>Rare</v>
      </c>
    </row>
    <row r="175" spans="2:9" x14ac:dyDescent="0.2">
      <c r="B175" t="s">
        <v>469</v>
      </c>
      <c r="C175">
        <v>153</v>
      </c>
      <c r="D175" t="s">
        <v>419</v>
      </c>
      <c r="F175">
        <v>2</v>
      </c>
      <c r="G175">
        <v>152160</v>
      </c>
      <c r="H175">
        <v>1.3144058885383801E-5</v>
      </c>
      <c r="I175" t="str">
        <f t="shared" si="5"/>
        <v>Rare</v>
      </c>
    </row>
    <row r="176" spans="2:9" x14ac:dyDescent="0.2">
      <c r="B176" t="s">
        <v>468</v>
      </c>
      <c r="C176">
        <v>154</v>
      </c>
      <c r="D176" t="s">
        <v>422</v>
      </c>
      <c r="F176">
        <v>1</v>
      </c>
      <c r="G176">
        <v>248176</v>
      </c>
      <c r="H176">
        <v>4.0293984913931999E-6</v>
      </c>
      <c r="I176" t="str">
        <f t="shared" si="5"/>
        <v>Rare</v>
      </c>
    </row>
    <row r="177" spans="2:9" x14ac:dyDescent="0.2">
      <c r="B177" t="s">
        <v>468</v>
      </c>
      <c r="C177">
        <v>155</v>
      </c>
      <c r="D177" t="s">
        <v>425</v>
      </c>
      <c r="F177">
        <v>1</v>
      </c>
      <c r="G177">
        <v>247874</v>
      </c>
      <c r="H177">
        <v>4.0343077531326302E-6</v>
      </c>
      <c r="I177" t="str">
        <f t="shared" si="5"/>
        <v>Rare</v>
      </c>
    </row>
    <row r="178" spans="2:9" x14ac:dyDescent="0.2">
      <c r="B178" t="s">
        <v>19</v>
      </c>
      <c r="C178">
        <v>27</v>
      </c>
      <c r="D178" t="s">
        <v>147</v>
      </c>
      <c r="E178" t="s">
        <v>621</v>
      </c>
    </row>
    <row r="179" spans="2:9" x14ac:dyDescent="0.2">
      <c r="B179" t="s">
        <v>19</v>
      </c>
      <c r="C179">
        <v>34</v>
      </c>
      <c r="D179" t="s">
        <v>618</v>
      </c>
      <c r="E179" t="s">
        <v>622</v>
      </c>
    </row>
    <row r="180" spans="2:9" x14ac:dyDescent="0.2">
      <c r="B180" t="s">
        <v>19</v>
      </c>
      <c r="C180">
        <v>35</v>
      </c>
      <c r="D180" t="s">
        <v>163</v>
      </c>
      <c r="E180" t="s">
        <v>623</v>
      </c>
    </row>
    <row r="181" spans="2:9" x14ac:dyDescent="0.2">
      <c r="B181" t="s">
        <v>19</v>
      </c>
      <c r="C181">
        <v>41</v>
      </c>
      <c r="D181" t="s">
        <v>170</v>
      </c>
      <c r="E181" t="s">
        <v>624</v>
      </c>
    </row>
    <row r="182" spans="2:9" x14ac:dyDescent="0.2">
      <c r="B182" t="s">
        <v>19</v>
      </c>
      <c r="C182">
        <v>44</v>
      </c>
      <c r="D182" t="s">
        <v>179</v>
      </c>
      <c r="E182" t="s">
        <v>625</v>
      </c>
    </row>
    <row r="183" spans="2:9" x14ac:dyDescent="0.2">
      <c r="B183" t="s">
        <v>19</v>
      </c>
      <c r="C183">
        <v>46</v>
      </c>
      <c r="D183" t="s">
        <v>188</v>
      </c>
      <c r="E183" t="s">
        <v>626</v>
      </c>
    </row>
    <row r="184" spans="2:9" x14ac:dyDescent="0.2">
      <c r="B184" t="s">
        <v>19</v>
      </c>
      <c r="C184">
        <v>47</v>
      </c>
      <c r="D184" t="s">
        <v>193</v>
      </c>
      <c r="E184" t="s">
        <v>627</v>
      </c>
    </row>
    <row r="185" spans="2:9" x14ac:dyDescent="0.2">
      <c r="B185" t="s">
        <v>19</v>
      </c>
      <c r="C185">
        <v>48</v>
      </c>
      <c r="D185" t="s">
        <v>197</v>
      </c>
      <c r="E185" t="s">
        <v>628</v>
      </c>
    </row>
    <row r="186" spans="2:9" x14ac:dyDescent="0.2">
      <c r="B186" t="s">
        <v>19</v>
      </c>
      <c r="C186">
        <v>55</v>
      </c>
      <c r="D186" t="s">
        <v>215</v>
      </c>
      <c r="E186" t="s">
        <v>629</v>
      </c>
    </row>
    <row r="187" spans="2:9" x14ac:dyDescent="0.2">
      <c r="B187" t="s">
        <v>19</v>
      </c>
      <c r="C187">
        <v>57</v>
      </c>
      <c r="D187" t="s">
        <v>223</v>
      </c>
      <c r="E187" t="s">
        <v>630</v>
      </c>
    </row>
    <row r="188" spans="2:9" x14ac:dyDescent="0.2">
      <c r="B188" t="s">
        <v>19</v>
      </c>
      <c r="C188">
        <v>67</v>
      </c>
      <c r="D188" t="s">
        <v>239</v>
      </c>
      <c r="E188" t="s">
        <v>631</v>
      </c>
    </row>
    <row r="189" spans="2:9" x14ac:dyDescent="0.2">
      <c r="B189" t="s">
        <v>19</v>
      </c>
      <c r="C189">
        <v>76</v>
      </c>
      <c r="D189" t="s">
        <v>248</v>
      </c>
      <c r="E189" t="s">
        <v>632</v>
      </c>
    </row>
    <row r="190" spans="2:9" x14ac:dyDescent="0.2">
      <c r="B190" t="s">
        <v>19</v>
      </c>
      <c r="C190">
        <v>77</v>
      </c>
      <c r="D190" t="s">
        <v>256</v>
      </c>
      <c r="E190" t="s">
        <v>633</v>
      </c>
    </row>
    <row r="191" spans="2:9" x14ac:dyDescent="0.2">
      <c r="B191" t="s">
        <v>19</v>
      </c>
      <c r="C191">
        <v>82</v>
      </c>
      <c r="D191" t="s">
        <v>264</v>
      </c>
      <c r="E191" t="s">
        <v>634</v>
      </c>
    </row>
    <row r="192" spans="2:9" x14ac:dyDescent="0.2">
      <c r="B192" t="s">
        <v>19</v>
      </c>
      <c r="C192">
        <v>83</v>
      </c>
      <c r="D192" t="s">
        <v>268</v>
      </c>
      <c r="E192" t="s">
        <v>635</v>
      </c>
    </row>
    <row r="193" spans="2:5" x14ac:dyDescent="0.2">
      <c r="B193" t="s">
        <v>19</v>
      </c>
      <c r="C193">
        <v>92</v>
      </c>
      <c r="D193" t="s">
        <v>619</v>
      </c>
      <c r="E193" t="s">
        <v>636</v>
      </c>
    </row>
    <row r="194" spans="2:5" x14ac:dyDescent="0.2">
      <c r="B194" t="s">
        <v>19</v>
      </c>
      <c r="C194">
        <v>102</v>
      </c>
      <c r="D194" t="s">
        <v>312</v>
      </c>
      <c r="E194" t="s">
        <v>637</v>
      </c>
    </row>
    <row r="195" spans="2:5" x14ac:dyDescent="0.2">
      <c r="B195" t="s">
        <v>19</v>
      </c>
      <c r="C195">
        <v>103</v>
      </c>
      <c r="D195" t="s">
        <v>318</v>
      </c>
      <c r="E195" t="s">
        <v>638</v>
      </c>
    </row>
    <row r="196" spans="2:5" x14ac:dyDescent="0.2">
      <c r="B196" t="s">
        <v>19</v>
      </c>
      <c r="C196">
        <v>113</v>
      </c>
      <c r="D196" t="s">
        <v>348</v>
      </c>
      <c r="E196" t="s">
        <v>630</v>
      </c>
    </row>
    <row r="197" spans="2:5" x14ac:dyDescent="0.2">
      <c r="B197" t="s">
        <v>19</v>
      </c>
      <c r="C197">
        <v>117</v>
      </c>
      <c r="D197" t="s">
        <v>354</v>
      </c>
      <c r="E197" t="s">
        <v>639</v>
      </c>
    </row>
    <row r="198" spans="2:5" x14ac:dyDescent="0.2">
      <c r="B198" t="s">
        <v>19</v>
      </c>
      <c r="C198">
        <v>123</v>
      </c>
      <c r="D198" t="s">
        <v>645</v>
      </c>
      <c r="E198" t="s">
        <v>641</v>
      </c>
    </row>
    <row r="199" spans="2:5" x14ac:dyDescent="0.2">
      <c r="B199" t="s">
        <v>19</v>
      </c>
      <c r="C199">
        <v>123</v>
      </c>
      <c r="D199" t="s">
        <v>357</v>
      </c>
      <c r="E199" t="s">
        <v>640</v>
      </c>
    </row>
    <row r="200" spans="2:5" x14ac:dyDescent="0.2">
      <c r="B200" t="s">
        <v>19</v>
      </c>
      <c r="C200">
        <v>129</v>
      </c>
      <c r="D200" t="s">
        <v>371</v>
      </c>
      <c r="E200" t="s">
        <v>642</v>
      </c>
    </row>
    <row r="201" spans="2:5" x14ac:dyDescent="0.2">
      <c r="B201" t="s">
        <v>19</v>
      </c>
      <c r="C201">
        <v>141</v>
      </c>
      <c r="D201" t="s">
        <v>388</v>
      </c>
      <c r="E201" t="s">
        <v>643</v>
      </c>
    </row>
    <row r="202" spans="2:5" x14ac:dyDescent="0.2">
      <c r="B202" t="s">
        <v>19</v>
      </c>
      <c r="C202">
        <v>146</v>
      </c>
      <c r="D202" t="s">
        <v>400</v>
      </c>
      <c r="E202" t="s">
        <v>630</v>
      </c>
    </row>
  </sheetData>
  <sortState xmlns:xlrd2="http://schemas.microsoft.com/office/spreadsheetml/2017/richdata2" ref="B3:I202">
    <sortCondition ref="I3:I202"/>
    <sortCondition ref="C3:C202"/>
  </sortState>
  <mergeCells count="7">
    <mergeCell ref="L54:M54"/>
    <mergeCell ref="N16:O16"/>
    <mergeCell ref="N2:O2"/>
    <mergeCell ref="L2:M2"/>
    <mergeCell ref="L29:M29"/>
    <mergeCell ref="L32:M32"/>
    <mergeCell ref="L49:M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2045-44CA-824C-B07C-E7A75638A1B9}">
  <dimension ref="A1:X127"/>
  <sheetViews>
    <sheetView workbookViewId="0">
      <selection activeCell="Q16" sqref="Q16"/>
    </sheetView>
  </sheetViews>
  <sheetFormatPr baseColWidth="10" defaultRowHeight="16" x14ac:dyDescent="0.2"/>
  <cols>
    <col min="2" max="2" width="11.6640625" bestFit="1" customWidth="1"/>
    <col min="3" max="3" width="14.83203125" bestFit="1" customWidth="1"/>
    <col min="4" max="4" width="11" bestFit="1" customWidth="1"/>
    <col min="5" max="5" width="10.83203125" bestFit="1" customWidth="1"/>
    <col min="6" max="6" width="14.83203125" bestFit="1" customWidth="1"/>
    <col min="7" max="7" width="11" bestFit="1" customWidth="1"/>
    <col min="8" max="8" width="10.83203125" bestFit="1" customWidth="1"/>
    <col min="9" max="9" width="7.33203125" bestFit="1" customWidth="1"/>
    <col min="10" max="10" width="45.33203125" bestFit="1" customWidth="1"/>
    <col min="11" max="11" width="6.5" bestFit="1" customWidth="1"/>
    <col min="12" max="12" width="8.1640625" bestFit="1" customWidth="1"/>
    <col min="13" max="13" width="8.5" bestFit="1" customWidth="1"/>
    <col min="15" max="15" width="15.5" bestFit="1" customWidth="1"/>
  </cols>
  <sheetData>
    <row r="1" spans="1:24" ht="17" thickBot="1" x14ac:dyDescent="0.25"/>
    <row r="2" spans="1:24" x14ac:dyDescent="0.2">
      <c r="B2" s="16"/>
      <c r="C2" s="45" t="s">
        <v>468</v>
      </c>
      <c r="D2" s="46"/>
      <c r="E2" s="47"/>
      <c r="F2" s="45" t="s">
        <v>469</v>
      </c>
      <c r="G2" s="46"/>
      <c r="H2" s="47"/>
      <c r="I2" s="46" t="s">
        <v>19</v>
      </c>
      <c r="J2" s="46"/>
      <c r="K2" s="45" t="s">
        <v>798</v>
      </c>
      <c r="L2" s="46"/>
      <c r="M2" s="47"/>
      <c r="O2" s="36"/>
      <c r="P2" s="36" t="s">
        <v>792</v>
      </c>
      <c r="Q2" s="36" t="s">
        <v>19</v>
      </c>
      <c r="R2" s="36" t="s">
        <v>195</v>
      </c>
      <c r="S2" s="36" t="s">
        <v>793</v>
      </c>
      <c r="T2" s="36" t="s">
        <v>794</v>
      </c>
      <c r="U2" s="36" t="s">
        <v>149</v>
      </c>
      <c r="V2" s="36" t="s">
        <v>812</v>
      </c>
      <c r="W2" s="36" t="s">
        <v>813</v>
      </c>
      <c r="X2" s="36" t="s">
        <v>814</v>
      </c>
    </row>
    <row r="3" spans="1:24" ht="17" thickBot="1" x14ac:dyDescent="0.25">
      <c r="B3" s="17" t="s">
        <v>785</v>
      </c>
      <c r="C3" s="27" t="s">
        <v>66</v>
      </c>
      <c r="D3" s="12" t="s">
        <v>64</v>
      </c>
      <c r="E3" s="14" t="s">
        <v>788</v>
      </c>
      <c r="F3" s="27" t="s">
        <v>66</v>
      </c>
      <c r="G3" s="12" t="s">
        <v>64</v>
      </c>
      <c r="H3" s="14" t="s">
        <v>788</v>
      </c>
      <c r="I3" s="15" t="s">
        <v>787</v>
      </c>
      <c r="J3" s="13" t="s">
        <v>786</v>
      </c>
      <c r="K3" s="11" t="s">
        <v>799</v>
      </c>
      <c r="L3" s="37" t="s">
        <v>806</v>
      </c>
      <c r="M3" s="14" t="s">
        <v>620</v>
      </c>
      <c r="O3" s="36" t="s">
        <v>789</v>
      </c>
      <c r="P3" s="32">
        <f>COUNTIFS($E$4:$E$127,$O3,$H$4:$H$127,$O3)</f>
        <v>42</v>
      </c>
      <c r="Q3" s="32">
        <f>COUNTIFS($E$4:$E$127,$O3,$H$4:$H$127,$O3,$I$4:$I$127,"Yes")</f>
        <v>9</v>
      </c>
      <c r="R3" s="34">
        <f>COUNTIFS($E$4:$E$127,$O3,$H$4:$H$127,$O3,$J$4:$J$127,"*Benign*")</f>
        <v>0</v>
      </c>
      <c r="S3" s="34">
        <f>COUNTIFS($E$4:$E$127,$O3,$H$4:$H$127,$O3,$J$4:$J$127,"*Uncertain*")</f>
        <v>9</v>
      </c>
      <c r="T3" s="34">
        <f>COUNTIFS($E$4:$E$127,$O3,$H$4:$H$127,$O3,$J$4:$J$127,"*Conflicting*")</f>
        <v>0</v>
      </c>
      <c r="U3" s="34">
        <f>COUNTIFS($E$4:$E$127,$O3,$H$4:$H$127,$O3,$J$4:$J$127,"*Pathogenic*")</f>
        <v>0</v>
      </c>
      <c r="V3" s="32">
        <f>COUNTIFS($E$4:$E$127,$O3,$H$4:$H$127,$O3,$M$4:$M$127,"Interface")</f>
        <v>4</v>
      </c>
      <c r="W3" s="34">
        <f>COUNTIFS($E$4:$E$127,$O3,$H$4:$H$127,$O3,$M$4:$M$127,"Surface")</f>
        <v>34</v>
      </c>
      <c r="X3" s="34">
        <f>COUNTIFS($E$4:$E$127,$O3,$H$4:$H$127,$O3,$M$4:$M$127,"Core")</f>
        <v>4</v>
      </c>
    </row>
    <row r="4" spans="1:24" x14ac:dyDescent="0.2">
      <c r="A4">
        <f t="shared" ref="A4:A35" si="0">VALUE(RIGHT(LEFT(B4,LEN(B4)-3),LEN(LEFT(B4,LEN(B4)-3))-5))</f>
        <v>2</v>
      </c>
      <c r="B4" s="18" t="s">
        <v>106</v>
      </c>
      <c r="C4" s="28">
        <v>3.9766807441165001E-6</v>
      </c>
      <c r="D4" s="9">
        <v>1</v>
      </c>
      <c r="E4" s="21" t="str" cm="1">
        <f t="array" ref="E4">_xlfn.IFS(C4=0,"Not Present", C4&lt;0.0001,"Rare",C4&gt;=0.0001,"Common")</f>
        <v>Rare</v>
      </c>
      <c r="F4" s="28"/>
      <c r="G4" s="9"/>
      <c r="H4" s="21" t="str" cm="1">
        <f t="array" ref="H4">_xlfn.IFS(F4=0,"Not Present", F4&lt;0.0001,"Rare",F4&gt;=0.0001,"Common")</f>
        <v>Not Present</v>
      </c>
      <c r="I4" s="6" t="str">
        <f>IF(VLOOKUP($B4,Collated!$D$2:$I$203,2,FALSE)=0,"","Yes")</f>
        <v/>
      </c>
      <c r="J4" s="5">
        <f>VLOOKUP($B4,Collated!$D$2:$I$203, 2, FALSE)</f>
        <v>0</v>
      </c>
      <c r="K4" s="28">
        <f>IFERROR(VLOOKUP($A4,POPSCOMP!$D$1:$H$91,5,FALSE),0)</f>
        <v>0</v>
      </c>
      <c r="L4" s="6" t="str">
        <f>IFERROR(VLOOKUP($A4,POPS!$D$1:$K$464,6,FALSE),"NA")</f>
        <v>NA</v>
      </c>
      <c r="M4" s="21" t="str" cm="1">
        <f t="array" ref="M4">_xlfn.IFS(K4&gt;=15,"Interface",L4&gt;=0.15,"Surface",L4&lt;0.15,"Core")</f>
        <v>Surface</v>
      </c>
      <c r="O4" s="36" t="s">
        <v>790</v>
      </c>
      <c r="P4" s="35">
        <f>COUNTIFS($E$4:$E$127,$O4,$H$4:$H$127,$O4)</f>
        <v>7</v>
      </c>
      <c r="Q4" s="35">
        <f>COUNTIFS($E$4:$E$127,$O4,$H$4:$H$127,$O4,$I$4:$I$127,"Yes")</f>
        <v>7</v>
      </c>
      <c r="R4" s="33">
        <f>COUNTIFS($E$4:$E$127,$O4,$H$4:$H$127,$O4,$J$4:$J$127,"*Benign*")</f>
        <v>2</v>
      </c>
      <c r="S4" s="33">
        <f>COUNTIFS($E$4:$E$127,$O4,$H$4:$H$127,$O4,$J$4:$J$127,"*Uncertain*")</f>
        <v>2</v>
      </c>
      <c r="T4" s="33">
        <f>COUNTIFS($E$4:$E$127,$O4,$H$4:$H$127,$O4,$J$4:$J$127,"*Conflicting*")</f>
        <v>3</v>
      </c>
      <c r="U4" s="33">
        <f>COUNTIFS($E$4:$E$127,$O4,$H$4:$H$127,$O4,$J$4:$J$127,"*Pathogenic*")-T4</f>
        <v>0</v>
      </c>
      <c r="V4" s="35">
        <f>COUNTIFS($E$4:$E$127,$O4,$H$4:$H$127,$O4,$M$4:$M$127,"Interface")</f>
        <v>1</v>
      </c>
      <c r="W4" s="33">
        <f>COUNTIFS($E$4:$E$127,$O4,$H$4:$H$127,$O4,$M$4:$M$127,"Surface")</f>
        <v>4</v>
      </c>
      <c r="X4" s="33">
        <f>COUNTIFS($E$4:$E$127,$O4,$H$4:$H$127,$O4,$M$4:$M$127,"Core")</f>
        <v>2</v>
      </c>
    </row>
    <row r="5" spans="1:24" x14ac:dyDescent="0.2">
      <c r="A5">
        <f t="shared" si="0"/>
        <v>3</v>
      </c>
      <c r="B5" s="19" t="s">
        <v>111</v>
      </c>
      <c r="C5" s="29">
        <v>2.3860084464699E-5</v>
      </c>
      <c r="D5" s="10">
        <v>6</v>
      </c>
      <c r="E5" s="22" t="str" cm="1">
        <f t="array" ref="E5">_xlfn.IFS(C5=0,"Not Present", C5&lt;0.0001,"Rare",C5&gt;=0.0001,"Common")</f>
        <v>Rare</v>
      </c>
      <c r="F5" s="29"/>
      <c r="G5" s="10"/>
      <c r="H5" s="22" t="str" cm="1">
        <f t="array" ref="H5">_xlfn.IFS(F5=0,"Not Present", F5&lt;0.0001,"Rare",F5&gt;=0.0001,"Common")</f>
        <v>Not Present</v>
      </c>
      <c r="I5" s="8" t="str">
        <f>IF(VLOOKUP($B5,Collated!$D$2:$I$203,2,FALSE)=0,"","Yes")</f>
        <v/>
      </c>
      <c r="J5" s="7">
        <f>VLOOKUP($B5,Collated!$D$2:$I$203, 2, FALSE)</f>
        <v>0</v>
      </c>
      <c r="K5" s="29">
        <f>IFERROR(VLOOKUP($A5,POPSCOMP!$D$1:$H$91,5,FALSE),0)</f>
        <v>0</v>
      </c>
      <c r="L5" s="8" t="str">
        <f>IFERROR(VLOOKUP($A5,POPS!$D$1:$K$464,6,FALSE),"NA")</f>
        <v>NA</v>
      </c>
      <c r="M5" s="22" t="str" cm="1">
        <f t="array" ref="M5">_xlfn.IFS(K5&gt;=15,"Interface",L5&gt;=0.15,"Surface",L5&lt;0.15,"Core")</f>
        <v>Surface</v>
      </c>
      <c r="O5" s="36" t="s">
        <v>791</v>
      </c>
      <c r="P5" s="32">
        <f>COUNTIFS($E$4:$E$127,"Common",$H$4:$H$127,"Rare")</f>
        <v>5</v>
      </c>
      <c r="Q5" s="32">
        <f>COUNTIFS($E$4:$E$127,"Common",$H$4:$H$127,"Rare",$I$4:$I$127,"Yes")</f>
        <v>4</v>
      </c>
      <c r="R5" s="34">
        <f>COUNTIFS($E$4:$E$127,"Common",$H$4:$H$127,"Rare",$J$4:$J$127,"*Benign*")</f>
        <v>0</v>
      </c>
      <c r="S5" s="34">
        <f>COUNTIFS($E$4:$E$127,"Common",$H$4:$H$127,"Rare",$J$4:$J$127,"*Uncertain*")</f>
        <v>1</v>
      </c>
      <c r="T5" s="34">
        <f>COUNTIFS($E$4:$E$127,"Common",$H$4:$H$127,"Rare",$J$4:$J$127,"*Conflicting*")</f>
        <v>1</v>
      </c>
      <c r="U5" s="34">
        <f>COUNTIFS($E$4:$E$127,"Common",$H$4:$H$127,"Rare",$J$4:$J$127,"*Pathogenic*")-T5</f>
        <v>2</v>
      </c>
      <c r="V5" s="32">
        <f>COUNTIFS($E$4:$E$127,"Common",$H$4:$H$127,"Rare",$M$4:$M$127,"Interface")</f>
        <v>0</v>
      </c>
      <c r="W5" s="34">
        <f>COUNTIFS($E$4:$E$127,"Common",$H$4:$H$127,"Rare",$M$4:$M$127,"Surface")</f>
        <v>3</v>
      </c>
      <c r="X5" s="34">
        <f>COUNTIFS($E$4:$E$127,"Common",$H$4:$H$127,"Rare",$M$4:$M$127,"Core")</f>
        <v>2</v>
      </c>
    </row>
    <row r="6" spans="1:24" x14ac:dyDescent="0.2">
      <c r="A6">
        <f t="shared" si="0"/>
        <v>6</v>
      </c>
      <c r="B6" s="18" t="s">
        <v>115</v>
      </c>
      <c r="C6" s="28">
        <v>1.19300422323495E-5</v>
      </c>
      <c r="D6" s="9">
        <v>3</v>
      </c>
      <c r="E6" s="21" t="str" cm="1">
        <f t="array" ref="E6">_xlfn.IFS(C6=0,"Not Present", C6&lt;0.0001,"Rare",C6&gt;=0.0001,"Common")</f>
        <v>Rare</v>
      </c>
      <c r="F6" s="28"/>
      <c r="G6" s="9"/>
      <c r="H6" s="21" t="str" cm="1">
        <f t="array" ref="H6">_xlfn.IFS(F6=0,"Not Present", F6&lt;0.0001,"Rare",F6&gt;=0.0001,"Common")</f>
        <v>Not Present</v>
      </c>
      <c r="I6" s="6" t="str">
        <f>IF(VLOOKUP($B6,Collated!$D$2:$I$203,2,FALSE)=0,"","Yes")</f>
        <v/>
      </c>
      <c r="J6" s="5">
        <f>VLOOKUP($B6,Collated!$D$2:$I$203, 2, FALSE)</f>
        <v>0</v>
      </c>
      <c r="K6" s="28">
        <f>IFERROR(VLOOKUP($A6,POPSCOMP!$D$1:$H$91,5,FALSE),0)</f>
        <v>9.3699999999999992</v>
      </c>
      <c r="L6" s="6">
        <f>IFERROR(VLOOKUP($A6,POPS!$D$1:$K$464,6,FALSE),"NA")</f>
        <v>0.4612</v>
      </c>
      <c r="M6" s="21" t="str" cm="1">
        <f t="array" ref="M6">_xlfn.IFS(K6&gt;=15,"Interface",L6&gt;=0.15,"Surface",L6&lt;0.15,"Core")</f>
        <v>Surface</v>
      </c>
      <c r="O6" s="36" t="s">
        <v>815</v>
      </c>
      <c r="P6" s="35">
        <f>SUM(P3:P5)</f>
        <v>54</v>
      </c>
      <c r="Q6" s="35">
        <f t="shared" ref="Q6:X6" si="1">SUM(Q3:Q5)</f>
        <v>20</v>
      </c>
      <c r="R6" s="33">
        <f t="shared" si="1"/>
        <v>2</v>
      </c>
      <c r="S6" s="33">
        <f t="shared" si="1"/>
        <v>12</v>
      </c>
      <c r="T6" s="33">
        <f t="shared" si="1"/>
        <v>4</v>
      </c>
      <c r="U6" s="33">
        <f t="shared" si="1"/>
        <v>2</v>
      </c>
      <c r="V6" s="35">
        <f t="shared" si="1"/>
        <v>5</v>
      </c>
      <c r="W6" s="33">
        <f t="shared" si="1"/>
        <v>41</v>
      </c>
      <c r="X6" s="33">
        <f t="shared" si="1"/>
        <v>8</v>
      </c>
    </row>
    <row r="7" spans="1:24" x14ac:dyDescent="0.2">
      <c r="A7">
        <f t="shared" si="0"/>
        <v>6</v>
      </c>
      <c r="B7" s="19" t="s">
        <v>118</v>
      </c>
      <c r="C7" s="29">
        <v>7.9536777806057506E-6</v>
      </c>
      <c r="D7" s="10">
        <v>2</v>
      </c>
      <c r="E7" s="22" t="str" cm="1">
        <f t="array" ref="E7">_xlfn.IFS(C7=0,"Not Present", C7&lt;0.0001,"Rare",C7&gt;=0.0001,"Common")</f>
        <v>Rare</v>
      </c>
      <c r="F7" s="29">
        <v>1.31559905803107E-5</v>
      </c>
      <c r="G7" s="10">
        <v>2</v>
      </c>
      <c r="H7" s="22" t="str" cm="1">
        <f t="array" ref="H7">_xlfn.IFS(F7=0,"Not Present", F7&lt;0.0001,"Rare",F7&gt;=0.0001,"Common")</f>
        <v>Rare</v>
      </c>
      <c r="I7" s="8" t="str">
        <f>IF(VLOOKUP($B7,Collated!$D$2:$I$203,2,FALSE)=0,"","Yes")</f>
        <v/>
      </c>
      <c r="J7" s="7">
        <f>VLOOKUP($B7,Collated!$D$2:$I$203, 2, FALSE)</f>
        <v>0</v>
      </c>
      <c r="K7" s="29">
        <f>IFERROR(VLOOKUP($A7,POPSCOMP!$D$1:$H$91,5,FALSE),0)</f>
        <v>9.3699999999999992</v>
      </c>
      <c r="L7" s="8">
        <f>IFERROR(VLOOKUP($A7,POPS!$D$1:$K$464,6,FALSE),"NA")</f>
        <v>0.4612</v>
      </c>
      <c r="M7" s="22" t="str" cm="1">
        <f t="array" ref="M7">_xlfn.IFS(K7&gt;=15,"Interface",L7&gt;=0.15,"Surface",L7&lt;0.15,"Core")</f>
        <v>Surface</v>
      </c>
      <c r="O7" s="36" t="s">
        <v>796</v>
      </c>
      <c r="P7" s="32">
        <f>COUNTIFS($E$4:$E$127,"Not Present",$H$4:$H$127,"Rare")</f>
        <v>14</v>
      </c>
      <c r="Q7" s="32">
        <f>COUNTIFS($E$4:$E$127,"Not Present",$H$4:$H$127,"Rare",$I$4:$I$127,"Yes")</f>
        <v>0</v>
      </c>
      <c r="R7" s="34">
        <f>COUNTIFS($E$4:$E$127,"Not Present",$H$4:$H$127,"Rare",$J$4:$J$127,"*Benign*")</f>
        <v>0</v>
      </c>
      <c r="S7" s="34">
        <f>COUNTIFS($E$4:$E$127,"Not Present",$H$4:$H$127,"Rare",$J$4:$J$127,"*Uncertain*")</f>
        <v>0</v>
      </c>
      <c r="T7" s="34">
        <f>COUNTIFS($E$4:$E$127,"Not Present",$H$4:$H$127,"Rare",$J$4:$J$127,"*Conflicting*")</f>
        <v>0</v>
      </c>
      <c r="U7" s="34">
        <f>COUNTIFS($E$4:$E$127,"Not Present",$H$4:$H$127,"Rare",$J$4:$J$127,"*Pathogenic*")-T7</f>
        <v>0</v>
      </c>
      <c r="V7" s="32">
        <f>COUNTIFS($E$4:$E$127,"Not Present",$H$4:$H$127,"Rare",$M$4:$M$127,"Interface")</f>
        <v>3</v>
      </c>
      <c r="W7" s="34">
        <f>COUNTIFS($E$4:$E$127,"Not Present",$H$4:$H$127,"Rare",$M$4:$M$127,"Surface")</f>
        <v>9</v>
      </c>
      <c r="X7" s="34">
        <f>COUNTIFS($E$4:$E$127,"Not Present",$H$4:$H$127,"Rare",$M$4:$M$127,"Core")</f>
        <v>2</v>
      </c>
    </row>
    <row r="8" spans="1:24" x14ac:dyDescent="0.2">
      <c r="A8">
        <f t="shared" si="0"/>
        <v>8</v>
      </c>
      <c r="B8" s="18" t="s">
        <v>121</v>
      </c>
      <c r="C8" s="28">
        <v>3.97671237234753E-6</v>
      </c>
      <c r="D8" s="9">
        <v>1</v>
      </c>
      <c r="E8" s="21" t="str" cm="1">
        <f t="array" ref="E8">_xlfn.IFS(C8=0,"Not Present", C8&lt;0.0001,"Rare",C8&gt;=0.0001,"Common")</f>
        <v>Rare</v>
      </c>
      <c r="F8" s="28"/>
      <c r="G8" s="9"/>
      <c r="H8" s="21" t="str" cm="1">
        <f t="array" ref="H8">_xlfn.IFS(F8=0,"Not Present", F8&lt;0.0001,"Rare",F8&gt;=0.0001,"Common")</f>
        <v>Not Present</v>
      </c>
      <c r="I8" s="6" t="str">
        <f>IF(VLOOKUP($B8,Collated!$D$2:$I$203,2,FALSE)=0,"","Yes")</f>
        <v/>
      </c>
      <c r="J8" s="5">
        <f>VLOOKUP($B8,Collated!$D$2:$I$203, 2, FALSE)</f>
        <v>0</v>
      </c>
      <c r="K8" s="28">
        <f>IFERROR(VLOOKUP($A8,POPSCOMP!$D$1:$H$91,5,FALSE),0)</f>
        <v>0</v>
      </c>
      <c r="L8" s="6">
        <f>IFERROR(VLOOKUP($A8,POPS!$D$1:$K$464,6,FALSE),"NA")</f>
        <v>0.187</v>
      </c>
      <c r="M8" s="21" t="str" cm="1">
        <f t="array" ref="M8">_xlfn.IFS(K8&gt;=15,"Interface",L8&gt;=0.15,"Surface",L8&lt;0.15,"Core")</f>
        <v>Surface</v>
      </c>
      <c r="O8" s="36" t="s">
        <v>797</v>
      </c>
      <c r="P8" s="35">
        <f>COUNTIFS($E$4:$E$127,"Rare",$H$4:$H$127,"Not Present")</f>
        <v>53</v>
      </c>
      <c r="Q8" s="35">
        <f>COUNTIFS($E$4:$E$127,"Rare",$H$4:$H$127,"Not Present",$I$4:$I$127,"Yes")</f>
        <v>3</v>
      </c>
      <c r="R8" s="33">
        <f>COUNTIFS($E$4:$E$127,"Rare",$H$4:$H$127,"Not Present",$J$4:$J$127,"*Benign*")</f>
        <v>0</v>
      </c>
      <c r="S8" s="33">
        <f>COUNTIFS($E$4:$E$127,"Rare",$H$4:$H$127,"Not Present",$J$4:$J$127,"*Uncertain*")</f>
        <v>3</v>
      </c>
      <c r="T8" s="33">
        <f>COUNTIFS($E$4:$E$127,"Rare",$H$4:$H$127,"Not Present",$J$4:$J$127,"*Conflicting*")</f>
        <v>0</v>
      </c>
      <c r="U8" s="33">
        <f>COUNTIFS($E$4:$E$127,"Rare",$H$4:$H$127,"Not Present",$J$4:$J$127,"*Pathogenic*")-T8</f>
        <v>0</v>
      </c>
      <c r="V8" s="35">
        <f>COUNTIFS($E$4:$E$127,"Rare",$H$4:$H$127,"Not Present",$M$4:$M$127,"Interface")</f>
        <v>5</v>
      </c>
      <c r="W8" s="33">
        <f>COUNTIFS($E$4:$E$127,"Rare",$H$4:$H$127,"Not Present",$M$4:$M$127,"Surface")</f>
        <v>41</v>
      </c>
      <c r="X8" s="33">
        <f>COUNTIFS($E$4:$E$127,"Rare",$H$4:$H$127,"Not Present",$M$4:$M$127,"Core")</f>
        <v>7</v>
      </c>
    </row>
    <row r="9" spans="1:24" x14ac:dyDescent="0.2">
      <c r="A9">
        <f t="shared" si="0"/>
        <v>10</v>
      </c>
      <c r="B9" s="19" t="s">
        <v>124</v>
      </c>
      <c r="C9" s="29">
        <v>1.5907482084198301E-5</v>
      </c>
      <c r="D9" s="10">
        <v>4</v>
      </c>
      <c r="E9" s="22" t="str" cm="1">
        <f t="array" ref="E9">_xlfn.IFS(C9=0,"Not Present", C9&lt;0.0001,"Rare",C9&gt;=0.0001,"Common")</f>
        <v>Rare</v>
      </c>
      <c r="F9" s="29">
        <v>1.31450955648447E-5</v>
      </c>
      <c r="G9" s="10">
        <v>2</v>
      </c>
      <c r="H9" s="22" t="str" cm="1">
        <f t="array" ref="H9">_xlfn.IFS(F9=0,"Not Present", F9&lt;0.0001,"Rare",F9&gt;=0.0001,"Common")</f>
        <v>Rare</v>
      </c>
      <c r="I9" s="8" t="str">
        <f>IF(VLOOKUP($B9,Collated!$D$2:$I$203,2,FALSE)=0,"","Yes")</f>
        <v/>
      </c>
      <c r="J9" s="7">
        <f>VLOOKUP($B9,Collated!$D$2:$I$203, 2, FALSE)</f>
        <v>0</v>
      </c>
      <c r="K9" s="29">
        <f>IFERROR(VLOOKUP($A9,POPSCOMP!$D$1:$H$91,5,FALSE),0)</f>
        <v>0.28000000000000003</v>
      </c>
      <c r="L9" s="8">
        <f>IFERROR(VLOOKUP($A9,POPS!$D$1:$K$464,6,FALSE),"NA")</f>
        <v>0.34749999999999998</v>
      </c>
      <c r="M9" s="22" t="str" cm="1">
        <f t="array" ref="M9">_xlfn.IFS(K9&gt;=15,"Interface",L9&gt;=0.15,"Surface",L9&lt;0.15,"Core")</f>
        <v>Surface</v>
      </c>
      <c r="O9" s="36" t="s">
        <v>795</v>
      </c>
      <c r="P9" s="32">
        <f>COUNTIFS($E$4:$E$127,$O9,$H$4:$H$127,$O9)</f>
        <v>3</v>
      </c>
      <c r="Q9" s="32">
        <f>COUNTIFS($E$4:$E$127,$O9,$H$4:$H$127,$O9,$I$4:$I$127,"Yes")</f>
        <v>3</v>
      </c>
      <c r="R9" s="34">
        <f>COUNTIFS($E$4:$E$127,$O9,$H$4:$H$127,$O9,$J$4:$J$127,"*Benign*")</f>
        <v>0</v>
      </c>
      <c r="S9" s="34">
        <f>COUNTIFS($E$4:$E$127,$O9,$H$4:$H$127,$O9,$J$4:$J$127,"*Uncertain*")</f>
        <v>2</v>
      </c>
      <c r="T9" s="34">
        <f>COUNTIFS($E$4:$E$127,$O9,$H$4:$H$127,$O9,$J$4:$J$127,"*Conflicting*")</f>
        <v>0</v>
      </c>
      <c r="U9" s="34">
        <f>COUNTIFS($E$4:$E$127,$O9,$H$4:$H$127,$O9,$J$4:$J$127,"*Pathogenic*")-T9</f>
        <v>1</v>
      </c>
      <c r="V9" s="32">
        <f>COUNTIFS($E$4:$E$127,$O9,$H$4:$H$127,$O9,$M$4:$M$127,"Interface")</f>
        <v>1</v>
      </c>
      <c r="W9" s="34">
        <f>COUNTIFS($E$4:$E$127,$O9,$H$4:$H$127,$O9,$M$4:$M$127,"Surface")</f>
        <v>2</v>
      </c>
      <c r="X9" s="34">
        <f>COUNTIFS($E$4:$E$127,$O9,$H$4:$H$127,$O9,$M$4:$M$127,"Core")</f>
        <v>0</v>
      </c>
    </row>
    <row r="10" spans="1:24" x14ac:dyDescent="0.2">
      <c r="A10">
        <f t="shared" si="0"/>
        <v>14</v>
      </c>
      <c r="B10" s="18" t="s">
        <v>127</v>
      </c>
      <c r="C10" s="28">
        <v>2.7854044805220601E-5</v>
      </c>
      <c r="D10" s="9">
        <v>7</v>
      </c>
      <c r="E10" s="21" t="str" cm="1">
        <f t="array" ref="E10">_xlfn.IFS(C10=0,"Not Present", C10&lt;0.0001,"Rare",C10&gt;=0.0001,"Common")</f>
        <v>Rare</v>
      </c>
      <c r="F10" s="28">
        <v>6.5697842482852796E-6</v>
      </c>
      <c r="G10" s="9">
        <v>1</v>
      </c>
      <c r="H10" s="21" t="str" cm="1">
        <f t="array" ref="H10">_xlfn.IFS(F10=0,"Not Present", F10&lt;0.0001,"Rare",F10&gt;=0.0001,"Common")</f>
        <v>Rare</v>
      </c>
      <c r="I10" s="6" t="str">
        <f>IF(VLOOKUP($B10,Collated!$D$2:$I$203,2,FALSE)=0,"","Yes")</f>
        <v/>
      </c>
      <c r="J10" s="5">
        <f>VLOOKUP($B10,Collated!$D$2:$I$203, 2, FALSE)</f>
        <v>0</v>
      </c>
      <c r="K10" s="28">
        <f>IFERROR(VLOOKUP($A10,POPSCOMP!$D$1:$H$91,5,FALSE),0)</f>
        <v>0</v>
      </c>
      <c r="L10" s="6">
        <f>IFERROR(VLOOKUP($A10,POPS!$D$1:$K$464,6,FALSE),"NA")</f>
        <v>0.32900000000000001</v>
      </c>
      <c r="M10" s="21" t="str" cm="1">
        <f t="array" ref="M10">_xlfn.IFS(K10&gt;=15,"Interface",L10&gt;=0.15,"Surface",L10&lt;0.15,"Core")</f>
        <v>Surface</v>
      </c>
      <c r="O10" s="36" t="s">
        <v>816</v>
      </c>
      <c r="P10" s="31">
        <f>COUNTA(E4:E127)</f>
        <v>124</v>
      </c>
      <c r="Q10" s="31">
        <f>COUNTIF($I$4:$I$127,"Yes")</f>
        <v>26</v>
      </c>
      <c r="R10" s="31">
        <f>COUNTIF($J$4:$J$127,"*Benign*")</f>
        <v>2</v>
      </c>
      <c r="S10" s="31">
        <f>COUNTIF($J$4:$J$127,"*Uncertain*")</f>
        <v>17</v>
      </c>
      <c r="T10" s="31">
        <f>COUNTIF($J$4:$J$127,"*Conflicting*")</f>
        <v>4</v>
      </c>
      <c r="U10" s="31">
        <f>COUNTIF($J$4:$J$127,"*Pathogenic*")</f>
        <v>7</v>
      </c>
      <c r="V10" s="31">
        <f>COUNTIF($M$4:$M$127,"Interface")</f>
        <v>14</v>
      </c>
      <c r="W10" s="31">
        <f>COUNTIF($M$4:$M$127,"Surface")</f>
        <v>93</v>
      </c>
      <c r="X10" s="31">
        <f>COUNTIF($M$4:$M$127,"Core")</f>
        <v>17</v>
      </c>
    </row>
    <row r="11" spans="1:24" x14ac:dyDescent="0.2">
      <c r="A11">
        <f t="shared" si="0"/>
        <v>15</v>
      </c>
      <c r="B11" s="19" t="s">
        <v>130</v>
      </c>
      <c r="C11" s="29">
        <v>3.9785160135269499E-6</v>
      </c>
      <c r="D11" s="10">
        <v>1</v>
      </c>
      <c r="E11" s="22" t="str" cm="1">
        <f t="array" ref="E11">_xlfn.IFS(C11=0,"Not Present", C11&lt;0.0001,"Rare",C11&gt;=0.0001,"Common")</f>
        <v>Rare</v>
      </c>
      <c r="F11" s="29">
        <v>6.5690937278292996E-6</v>
      </c>
      <c r="G11" s="10">
        <v>1</v>
      </c>
      <c r="H11" s="22" t="str" cm="1">
        <f t="array" ref="H11">_xlfn.IFS(F11=0,"Not Present", F11&lt;0.0001,"Rare",F11&gt;=0.0001,"Common")</f>
        <v>Rare</v>
      </c>
      <c r="I11" s="8" t="str">
        <f>IF(VLOOKUP($B11,Collated!$D$2:$I$203,2,FALSE)=0,"","Yes")</f>
        <v/>
      </c>
      <c r="J11" s="7">
        <f>VLOOKUP($B11,Collated!$D$2:$I$203, 2, FALSE)</f>
        <v>0</v>
      </c>
      <c r="K11" s="29">
        <f>IFERROR(VLOOKUP($A11,POPSCOMP!$D$1:$H$91,5,FALSE),0)</f>
        <v>1.1599999999999999</v>
      </c>
      <c r="L11" s="8">
        <f>IFERROR(VLOOKUP($A11,POPS!$D$1:$K$464,6,FALSE),"NA")</f>
        <v>0.29480000000000001</v>
      </c>
      <c r="M11" s="22" t="str" cm="1">
        <f t="array" ref="M11">_xlfn.IFS(K11&gt;=15,"Interface",L11&gt;=0.15,"Surface",L11&lt;0.15,"Core")</f>
        <v>Surface</v>
      </c>
      <c r="O11" s="36" t="s">
        <v>812</v>
      </c>
      <c r="P11" s="32">
        <f>COUNTIFS($D$4:$D$127,"&gt;0",$M$4:$M$127,$O11)</f>
        <v>10</v>
      </c>
      <c r="Q11" s="32">
        <f>COUNTIFS($D$4:$D$127,"&gt;0",$M$4:M$127,$O11,$I$4:$I$127,"Yes")</f>
        <v>3</v>
      </c>
      <c r="R11" s="34">
        <f>COUNTIFS($D$4:$D$127,"&gt;0",$M$4:M$127,$O11,$J$4:$J$127,"*Benign*")</f>
        <v>0</v>
      </c>
      <c r="S11" s="34">
        <f>COUNTIFS($D$4:$D$127,"&gt;0",$M$4:M$127,$O11,$J$4:$J$127,"*Uncertain*")</f>
        <v>3</v>
      </c>
      <c r="T11" s="34">
        <f>COUNTIFS($D$4:$D$127,"&gt;0",$M$4:M$127,$O11,$J$4:$J$127,"*Conflicting*")</f>
        <v>0</v>
      </c>
      <c r="U11" s="34">
        <f>COUNTIFS($D$4:$D$127,"&gt;0",$M$4:M$127,$O11,$J$4:$J$127,"*Pathogenic*")</f>
        <v>0</v>
      </c>
    </row>
    <row r="12" spans="1:24" x14ac:dyDescent="0.2">
      <c r="A12">
        <f t="shared" si="0"/>
        <v>15</v>
      </c>
      <c r="B12" s="18" t="s">
        <v>133</v>
      </c>
      <c r="C12" s="28">
        <v>1.1935073201782299E-5</v>
      </c>
      <c r="D12" s="9">
        <v>3</v>
      </c>
      <c r="E12" s="21" t="str" cm="1">
        <f t="array" ref="E12">_xlfn.IFS(C12=0,"Not Present", C12&lt;0.0001,"Rare",C12&gt;=0.0001,"Common")</f>
        <v>Rare</v>
      </c>
      <c r="F12" s="28"/>
      <c r="G12" s="9"/>
      <c r="H12" s="21" t="str" cm="1">
        <f t="array" ref="H12">_xlfn.IFS(F12=0,"Not Present", F12&lt;0.0001,"Rare",F12&gt;=0.0001,"Common")</f>
        <v>Not Present</v>
      </c>
      <c r="I12" s="6" t="str">
        <f>IF(VLOOKUP($B12,Collated!$D$2:$I$203,2,FALSE)=0,"","Yes")</f>
        <v/>
      </c>
      <c r="J12" s="5">
        <f>VLOOKUP($B12,Collated!$D$2:$I$203, 2, FALSE)</f>
        <v>0</v>
      </c>
      <c r="K12" s="28">
        <f>IFERROR(VLOOKUP($A12,POPSCOMP!$D$1:$H$91,5,FALSE),0)</f>
        <v>1.1599999999999999</v>
      </c>
      <c r="L12" s="6">
        <f>IFERROR(VLOOKUP($A12,POPS!$D$1:$K$464,6,FALSE),"NA")</f>
        <v>0.29480000000000001</v>
      </c>
      <c r="M12" s="21" t="str" cm="1">
        <f t="array" ref="M12">_xlfn.IFS(K12&gt;=15,"Interface",L12&gt;=0.15,"Surface",L12&lt;0.15,"Core")</f>
        <v>Surface</v>
      </c>
      <c r="O12" s="36" t="s">
        <v>813</v>
      </c>
      <c r="P12" s="32">
        <f t="shared" ref="P12:P13" si="2">COUNTIFS($D$4:$D$127,"&gt;0",$M$4:$M$127,$O12)</f>
        <v>82</v>
      </c>
      <c r="Q12" s="32">
        <f>COUNTIFS($D$4:$D$127,"&gt;0",$M$4:M$127,$O12,$I$4:$I$127,"Yes")</f>
        <v>15</v>
      </c>
      <c r="R12" s="34">
        <f>COUNTIFS($D$4:$D$127,"&gt;0",$M$4:M$127,$O12,$J$4:$J$127,"*Benign*")</f>
        <v>2</v>
      </c>
      <c r="S12" s="34">
        <f>COUNTIFS($D$4:$D$127,"&gt;0",$M$4:M$127,$O12,$J$4:$J$127,"*Uncertain*")</f>
        <v>11</v>
      </c>
      <c r="T12" s="34">
        <f>COUNTIFS($D$4:$D$127,"&gt;0",$M$4:M$127,$O12,$J$4:$J$127,"*Conflicting*")</f>
        <v>1</v>
      </c>
      <c r="U12" s="34">
        <f>COUNTIFS($D$4:$D$127,"&gt;0",$M$4:M$127,$O12,$J$4:$J$127,"*Pathogenic*")</f>
        <v>2</v>
      </c>
    </row>
    <row r="13" spans="1:24" x14ac:dyDescent="0.2">
      <c r="A13">
        <f t="shared" si="0"/>
        <v>18</v>
      </c>
      <c r="B13" s="19" t="s">
        <v>136</v>
      </c>
      <c r="C13" s="29">
        <v>7.9553229065567698E-6</v>
      </c>
      <c r="D13" s="10">
        <v>2</v>
      </c>
      <c r="E13" s="22" t="str" cm="1">
        <f t="array" ref="E13">_xlfn.IFS(C13=0,"Not Present", C13&lt;0.0001,"Rare",C13&gt;=0.0001,"Common")</f>
        <v>Rare</v>
      </c>
      <c r="F13" s="29">
        <v>6.5699569010827204E-6</v>
      </c>
      <c r="G13" s="10">
        <v>1</v>
      </c>
      <c r="H13" s="22" t="str" cm="1">
        <f t="array" ref="H13">_xlfn.IFS(F13=0,"Not Present", F13&lt;0.0001,"Rare",F13&gt;=0.0001,"Common")</f>
        <v>Rare</v>
      </c>
      <c r="I13" s="8" t="str">
        <f>IF(VLOOKUP($B13,Collated!$D$2:$I$203,2,FALSE)=0,"","Yes")</f>
        <v/>
      </c>
      <c r="J13" s="7">
        <f>VLOOKUP($B13,Collated!$D$2:$I$203, 2, FALSE)</f>
        <v>0</v>
      </c>
      <c r="K13" s="29">
        <f>IFERROR(VLOOKUP($A13,POPSCOMP!$D$1:$H$91,5,FALSE),0)</f>
        <v>0</v>
      </c>
      <c r="L13" s="8">
        <f>IFERROR(VLOOKUP($A13,POPS!$D$1:$K$464,6,FALSE),"NA")</f>
        <v>0.18459999999999999</v>
      </c>
      <c r="M13" s="22" t="str" cm="1">
        <f t="array" ref="M13">_xlfn.IFS(K13&gt;=15,"Interface",L13&gt;=0.15,"Surface",L13&lt;0.15,"Core")</f>
        <v>Surface</v>
      </c>
      <c r="O13" s="36" t="s">
        <v>814</v>
      </c>
      <c r="P13" s="32">
        <f t="shared" si="2"/>
        <v>15</v>
      </c>
      <c r="Q13" s="32">
        <f>COUNTIFS($D$4:$D$127,"&gt;0",$M$4:M$127,$O13,$I$4:$I$127,"Yes")</f>
        <v>5</v>
      </c>
      <c r="R13" s="34">
        <f>COUNTIFS($D$4:$D$127,"&gt;0",$M$4:M$127,$O13,$J$4:$J$127,"*Benign*")</f>
        <v>0</v>
      </c>
      <c r="S13" s="34">
        <f>COUNTIFS($D$4:$D$127,"&gt;0",$M$4:M$127,$O13,$J$4:$J$127,"*Uncertain*")</f>
        <v>1</v>
      </c>
      <c r="T13" s="34">
        <f>COUNTIFS($D$4:$D$127,"&gt;0",$M$4:M$127,$O13,$J$4:$J$127,"*Conflicting*")</f>
        <v>3</v>
      </c>
      <c r="U13" s="34">
        <f>COUNTIFS($D$4:$D$127,"&gt;0",$M$4:M$127,$O13,$J$4:$J$127,"*Pathogenic*")</f>
        <v>4</v>
      </c>
    </row>
    <row r="14" spans="1:24" x14ac:dyDescent="0.2">
      <c r="A14">
        <f t="shared" si="0"/>
        <v>18</v>
      </c>
      <c r="B14" s="18" t="s">
        <v>435</v>
      </c>
      <c r="C14" s="28"/>
      <c r="D14" s="9"/>
      <c r="E14" s="21" t="str" cm="1">
        <f t="array" ref="E14">_xlfn.IFS(C14=0,"Not Present", C14&lt;0.0001,"Rare",C14&gt;=0.0001,"Common")</f>
        <v>Not Present</v>
      </c>
      <c r="F14" s="28">
        <v>1.31399138021654E-5</v>
      </c>
      <c r="G14" s="9">
        <v>2</v>
      </c>
      <c r="H14" s="21" t="str" cm="1">
        <f t="array" ref="H14">_xlfn.IFS(F14=0,"Not Present", F14&lt;0.0001,"Rare",F14&gt;=0.0001,"Common")</f>
        <v>Rare</v>
      </c>
      <c r="I14" s="6" t="str">
        <f>IF(VLOOKUP($B14,Collated!$D$2:$I$203,2,FALSE)=0,"","Yes")</f>
        <v/>
      </c>
      <c r="J14" s="5">
        <f>VLOOKUP($B14,Collated!$D$2:$I$203, 2, FALSE)</f>
        <v>0</v>
      </c>
      <c r="K14" s="28">
        <f>IFERROR(VLOOKUP($A14,POPSCOMP!$D$1:$H$91,5,FALSE),0)</f>
        <v>0</v>
      </c>
      <c r="L14" s="6">
        <f>IFERROR(VLOOKUP($A14,POPS!$D$1:$K$464,6,FALSE),"NA")</f>
        <v>0.18459999999999999</v>
      </c>
      <c r="M14" s="21" t="str" cm="1">
        <f t="array" ref="M14">_xlfn.IFS(K14&gt;=15,"Interface",L14&gt;=0.15,"Surface",L14&lt;0.15,"Core")</f>
        <v>Surface</v>
      </c>
    </row>
    <row r="15" spans="1:24" x14ac:dyDescent="0.2">
      <c r="A15">
        <f t="shared" si="0"/>
        <v>21</v>
      </c>
      <c r="B15" s="19" t="s">
        <v>139</v>
      </c>
      <c r="C15" s="29">
        <v>3.9773134043416303E-6</v>
      </c>
      <c r="D15" s="10">
        <v>1</v>
      </c>
      <c r="E15" s="22" t="str" cm="1">
        <f t="array" ref="E15">_xlfn.IFS(C15=0,"Not Present", C15&lt;0.0001,"Rare",C15&gt;=0.0001,"Common")</f>
        <v>Rare</v>
      </c>
      <c r="F15" s="29"/>
      <c r="G15" s="10"/>
      <c r="H15" s="22" t="str" cm="1">
        <f t="array" ref="H15">_xlfn.IFS(F15=0,"Not Present", F15&lt;0.0001,"Rare",F15&gt;=0.0001,"Common")</f>
        <v>Not Present</v>
      </c>
      <c r="I15" s="8" t="str">
        <f>IF(VLOOKUP($B15,Collated!$D$2:$I$203,2,FALSE)=0,"","Yes")</f>
        <v/>
      </c>
      <c r="J15" s="7">
        <f>VLOOKUP($B15,Collated!$D$2:$I$203, 2, FALSE)</f>
        <v>0</v>
      </c>
      <c r="K15" s="29">
        <f>IFERROR(VLOOKUP($A15,POPSCOMP!$D$1:$H$91,5,FALSE),0)</f>
        <v>0.68</v>
      </c>
      <c r="L15" s="8">
        <f>IFERROR(VLOOKUP($A15,POPS!$D$1:$K$464,6,FALSE),"NA")</f>
        <v>0.26229999999999998</v>
      </c>
      <c r="M15" s="22" t="str" cm="1">
        <f t="array" ref="M15">_xlfn.IFS(K15&gt;=15,"Interface",L15&gt;=0.15,"Surface",L15&lt;0.15,"Core")</f>
        <v>Surface</v>
      </c>
    </row>
    <row r="16" spans="1:24" x14ac:dyDescent="0.2">
      <c r="A16">
        <f t="shared" si="0"/>
        <v>22</v>
      </c>
      <c r="B16" s="18" t="s">
        <v>438</v>
      </c>
      <c r="C16" s="28"/>
      <c r="D16" s="9"/>
      <c r="E16" s="21" t="str" cm="1">
        <f t="array" ref="E16">_xlfn.IFS(C16=0,"Not Present", C16&lt;0.0001,"Rare",C16&gt;=0.0001,"Common")</f>
        <v>Not Present</v>
      </c>
      <c r="F16" s="28">
        <v>1.9709870703248099E-5</v>
      </c>
      <c r="G16" s="9">
        <v>3</v>
      </c>
      <c r="H16" s="21" t="str" cm="1">
        <f t="array" ref="H16">_xlfn.IFS(F16=0,"Not Present", F16&lt;0.0001,"Rare",F16&gt;=0.0001,"Common")</f>
        <v>Rare</v>
      </c>
      <c r="I16" s="6" t="str">
        <f>IF(VLOOKUP($B16,Collated!$D$2:$I$203,2,FALSE)=0,"","Yes")</f>
        <v/>
      </c>
      <c r="J16" s="5">
        <f>VLOOKUP($B16,Collated!$D$2:$I$203, 2, FALSE)</f>
        <v>0</v>
      </c>
      <c r="K16" s="28">
        <f>IFERROR(VLOOKUP($A16,POPSCOMP!$D$1:$H$91,5,FALSE),0)</f>
        <v>67.5</v>
      </c>
      <c r="L16" s="6">
        <f>IFERROR(VLOOKUP($A16,POPS!$D$1:$K$464,6,FALSE),"NA")</f>
        <v>0.69510000000000005</v>
      </c>
      <c r="M16" s="21" t="str" cm="1">
        <f t="array" ref="M16">_xlfn.IFS(K16&gt;=15,"Interface",L16&gt;=0.15,"Surface",L16&lt;0.15,"Core")</f>
        <v>Interface</v>
      </c>
    </row>
    <row r="17" spans="1:13" x14ac:dyDescent="0.2">
      <c r="A17">
        <f t="shared" si="0"/>
        <v>26</v>
      </c>
      <c r="B17" s="19" t="s">
        <v>143</v>
      </c>
      <c r="C17" s="29">
        <v>3.1857279388340198E-5</v>
      </c>
      <c r="D17" s="10">
        <v>1</v>
      </c>
      <c r="E17" s="22" t="str" cm="1">
        <f t="array" ref="E17">_xlfn.IFS(C17=0,"Not Present", C17&lt;0.0001,"Rare",C17&gt;=0.0001,"Common")</f>
        <v>Rare</v>
      </c>
      <c r="F17" s="29">
        <v>6.5707339509823204E-6</v>
      </c>
      <c r="G17" s="10">
        <v>1</v>
      </c>
      <c r="H17" s="22" t="str" cm="1">
        <f t="array" ref="H17">_xlfn.IFS(F17=0,"Not Present", F17&lt;0.0001,"Rare",F17&gt;=0.0001,"Common")</f>
        <v>Rare</v>
      </c>
      <c r="I17" s="8" t="str">
        <f>IF(VLOOKUP($B17,Collated!$D$2:$I$203,2,FALSE)=0,"","Yes")</f>
        <v/>
      </c>
      <c r="J17" s="7">
        <f>VLOOKUP($B17,Collated!$D$2:$I$203, 2, FALSE)</f>
        <v>0</v>
      </c>
      <c r="K17" s="29">
        <f>IFERROR(VLOOKUP($A17,POPSCOMP!$D$1:$H$91,5,FALSE),0)</f>
        <v>2.46</v>
      </c>
      <c r="L17" s="8">
        <f>IFERROR(VLOOKUP($A17,POPS!$D$1:$K$464,6,FALSE),"NA")</f>
        <v>0.2276</v>
      </c>
      <c r="M17" s="22" t="str" cm="1">
        <f t="array" ref="M17">_xlfn.IFS(K17&gt;=15,"Interface",L17&gt;=0.15,"Surface",L17&lt;0.15,"Core")</f>
        <v>Surface</v>
      </c>
    </row>
    <row r="18" spans="1:13" x14ac:dyDescent="0.2">
      <c r="A18">
        <f t="shared" si="0"/>
        <v>27</v>
      </c>
      <c r="B18" s="18" t="s">
        <v>147</v>
      </c>
      <c r="C18" s="28">
        <v>2.0506873338236101E-4</v>
      </c>
      <c r="D18" s="9">
        <v>58</v>
      </c>
      <c r="E18" s="21" t="str" cm="1">
        <f t="array" ref="E18">_xlfn.IFS(C18=0,"Not Present", C18&lt;0.0001,"Rare",C18&gt;=0.0001,"Common")</f>
        <v>Common</v>
      </c>
      <c r="F18" s="28">
        <v>1.9708316909735899E-5</v>
      </c>
      <c r="G18" s="9">
        <v>3</v>
      </c>
      <c r="H18" s="21" t="str" cm="1">
        <f t="array" ref="H18">_xlfn.IFS(F18=0,"Not Present", F18&lt;0.0001,"Rare",F18&gt;=0.0001,"Common")</f>
        <v>Rare</v>
      </c>
      <c r="I18" s="6" t="str">
        <f>IF(VLOOKUP($B18,Collated!$D$2:$I$203,2,FALSE)=0,"","Yes")</f>
        <v>Yes</v>
      </c>
      <c r="J18" s="5" t="str">
        <f>VLOOKUP($B18,Collated!$D$2:$I$203, 2, FALSE)</f>
        <v>Pathogenic</v>
      </c>
      <c r="K18" s="28">
        <f>IFERROR(VLOOKUP($A18,POPSCOMP!$D$1:$H$91,5,FALSE),0)</f>
        <v>0.15</v>
      </c>
      <c r="L18" s="6">
        <f>IFERROR(VLOOKUP($A18,POPS!$D$1:$K$464,6,FALSE),"NA")</f>
        <v>0.1116</v>
      </c>
      <c r="M18" s="21" t="str" cm="1">
        <f t="array" ref="M18">_xlfn.IFS(K18&gt;=15,"Interface",L18&gt;=0.15,"Surface",L18&lt;0.15,"Core")</f>
        <v>Core</v>
      </c>
    </row>
    <row r="19" spans="1:13" x14ac:dyDescent="0.2">
      <c r="A19">
        <f t="shared" si="0"/>
        <v>30</v>
      </c>
      <c r="B19" s="19" t="s">
        <v>151</v>
      </c>
      <c r="C19" s="29">
        <v>7.9540573646617103E-6</v>
      </c>
      <c r="D19" s="10">
        <v>2</v>
      </c>
      <c r="E19" s="22" t="str" cm="1">
        <f t="array" ref="E19">_xlfn.IFS(C19=0,"Not Present", C19&lt;0.0001,"Rare",C19&gt;=0.0001,"Common")</f>
        <v>Rare</v>
      </c>
      <c r="F19" s="29"/>
      <c r="G19" s="10"/>
      <c r="H19" s="22" t="str" cm="1">
        <f t="array" ref="H19">_xlfn.IFS(F19=0,"Not Present", F19&lt;0.0001,"Rare",F19&gt;=0.0001,"Common")</f>
        <v>Not Present</v>
      </c>
      <c r="I19" s="8" t="str">
        <f>IF(VLOOKUP($B19,Collated!$D$2:$I$203,2,FALSE)=0,"","Yes")</f>
        <v/>
      </c>
      <c r="J19" s="7">
        <f>VLOOKUP($B19,Collated!$D$2:$I$203, 2, FALSE)</f>
        <v>0</v>
      </c>
      <c r="K19" s="29">
        <f>IFERROR(VLOOKUP($A19,POPSCOMP!$D$1:$H$91,5,FALSE),0)</f>
        <v>0.95</v>
      </c>
      <c r="L19" s="8">
        <f>IFERROR(VLOOKUP($A19,POPS!$D$1:$K$464,6,FALSE),"NA")</f>
        <v>0.25580000000000003</v>
      </c>
      <c r="M19" s="22" t="str" cm="1">
        <f t="array" ref="M19">_xlfn.IFS(K19&gt;=15,"Interface",L19&gt;=0.15,"Surface",L19&lt;0.15,"Core")</f>
        <v>Surface</v>
      </c>
    </row>
    <row r="20" spans="1:13" x14ac:dyDescent="0.2">
      <c r="A20">
        <f t="shared" si="0"/>
        <v>31</v>
      </c>
      <c r="B20" s="18" t="s">
        <v>157</v>
      </c>
      <c r="C20" s="28">
        <v>3.9771235851382797E-6</v>
      </c>
      <c r="D20" s="9">
        <v>1</v>
      </c>
      <c r="E20" s="21" t="str" cm="1">
        <f t="array" ref="E20">_xlfn.IFS(C20=0,"Not Present", C20&lt;0.0001,"Rare",C20&gt;=0.0001,"Common")</f>
        <v>Rare</v>
      </c>
      <c r="F20" s="28"/>
      <c r="G20" s="9"/>
      <c r="H20" s="21" t="str" cm="1">
        <f t="array" ref="H20">_xlfn.IFS(F20=0,"Not Present", F20&lt;0.0001,"Rare",F20&gt;=0.0001,"Common")</f>
        <v>Not Present</v>
      </c>
      <c r="I20" s="6" t="str">
        <f>IF(VLOOKUP($B20,Collated!$D$2:$I$203,2,FALSE)=0,"","Yes")</f>
        <v/>
      </c>
      <c r="J20" s="5">
        <f>VLOOKUP($B20,Collated!$D$2:$I$203, 2, FALSE)</f>
        <v>0</v>
      </c>
      <c r="K20" s="28">
        <f>IFERROR(VLOOKUP($A20,POPSCOMP!$D$1:$H$91,5,FALSE),0)</f>
        <v>39.86</v>
      </c>
      <c r="L20" s="6">
        <f>IFERROR(VLOOKUP($A20,POPS!$D$1:$K$464,6,FALSE),"NA")</f>
        <v>0.51300000000000001</v>
      </c>
      <c r="M20" s="21" t="str" cm="1">
        <f t="array" ref="M20">_xlfn.IFS(K20&gt;=15,"Interface",L20&gt;=0.15,"Surface",L20&lt;0.15,"Core")</f>
        <v>Interface</v>
      </c>
    </row>
    <row r="21" spans="1:13" x14ac:dyDescent="0.2">
      <c r="A21">
        <f t="shared" si="0"/>
        <v>31</v>
      </c>
      <c r="B21" s="19" t="s">
        <v>154</v>
      </c>
      <c r="C21" s="29">
        <v>1.1931560568578599E-5</v>
      </c>
      <c r="D21" s="10">
        <v>3</v>
      </c>
      <c r="E21" s="22" t="str" cm="1">
        <f t="array" ref="E21">_xlfn.IFS(C21=0,"Not Present", C21&lt;0.0001,"Rare",C21&gt;=0.0001,"Common")</f>
        <v>Rare</v>
      </c>
      <c r="F21" s="29">
        <v>6.5709930084634298E-6</v>
      </c>
      <c r="G21" s="10">
        <v>1</v>
      </c>
      <c r="H21" s="22" t="str" cm="1">
        <f t="array" ref="H21">_xlfn.IFS(F21=0,"Not Present", F21&lt;0.0001,"Rare",F21&gt;=0.0001,"Common")</f>
        <v>Rare</v>
      </c>
      <c r="I21" s="8" t="str">
        <f>IF(VLOOKUP($B21,Collated!$D$2:$I$203,2,FALSE)=0,"","Yes")</f>
        <v/>
      </c>
      <c r="J21" s="7">
        <f>VLOOKUP($B21,Collated!$D$2:$I$203, 2, FALSE)</f>
        <v>0</v>
      </c>
      <c r="K21" s="29">
        <f>IFERROR(VLOOKUP($A21,POPSCOMP!$D$1:$H$91,5,FALSE),0)</f>
        <v>39.86</v>
      </c>
      <c r="L21" s="8">
        <f>IFERROR(VLOOKUP($A21,POPS!$D$1:$K$464,6,FALSE),"NA")</f>
        <v>0.51300000000000001</v>
      </c>
      <c r="M21" s="22" t="str" cm="1">
        <f t="array" ref="M21">_xlfn.IFS(K21&gt;=15,"Interface",L21&gt;=0.15,"Surface",L21&lt;0.15,"Core")</f>
        <v>Interface</v>
      </c>
    </row>
    <row r="22" spans="1:13" x14ac:dyDescent="0.2">
      <c r="A22">
        <f t="shared" si="0"/>
        <v>34</v>
      </c>
      <c r="B22" s="18" t="s">
        <v>618</v>
      </c>
      <c r="C22" s="28"/>
      <c r="D22" s="9"/>
      <c r="E22" s="21" t="str" cm="1">
        <f t="array" ref="E22">_xlfn.IFS(C22=0,"Not Present", C22&lt;0.0001,"Rare",C22&gt;=0.0001,"Common")</f>
        <v>Not Present</v>
      </c>
      <c r="F22" s="28"/>
      <c r="G22" s="9"/>
      <c r="H22" s="21" t="str" cm="1">
        <f t="array" ref="H22">_xlfn.IFS(F22=0,"Not Present", F22&lt;0.0001,"Rare",F22&gt;=0.0001,"Common")</f>
        <v>Not Present</v>
      </c>
      <c r="I22" s="6" t="str">
        <f>IF(VLOOKUP($B22,Collated!$D$2:$I$203,2,FALSE)=0,"","Yes")</f>
        <v>Yes</v>
      </c>
      <c r="J22" s="5" t="str">
        <f>VLOOKUP($B22,Collated!$D$2:$I$203, 2, FALSE)</f>
        <v>Uncertain significance (Last reviewed: Mar 14, 2018)</v>
      </c>
      <c r="K22" s="28">
        <f>IFERROR(VLOOKUP($A22,POPSCOMP!$D$1:$H$91,5,FALSE),0)</f>
        <v>50.21</v>
      </c>
      <c r="L22" s="6">
        <f>IFERROR(VLOOKUP($A22,POPS!$D$1:$K$464,6,FALSE),"NA")</f>
        <v>0.77100000000000002</v>
      </c>
      <c r="M22" s="21" t="str" cm="1">
        <f t="array" ref="M22">_xlfn.IFS(K22&gt;=15,"Interface",L22&gt;=0.15,"Surface",L22&lt;0.15,"Core")</f>
        <v>Interface</v>
      </c>
    </row>
    <row r="23" spans="1:13" x14ac:dyDescent="0.2">
      <c r="A23">
        <f t="shared" si="0"/>
        <v>34</v>
      </c>
      <c r="B23" s="19" t="s">
        <v>160</v>
      </c>
      <c r="C23" s="29">
        <v>2.3864639763262698E-5</v>
      </c>
      <c r="D23" s="10">
        <v>6</v>
      </c>
      <c r="E23" s="22" t="str" cm="1">
        <f t="array" ref="E23">_xlfn.IFS(C23=0,"Not Present", C23&lt;0.0001,"Rare",C23&gt;=0.0001,"Common")</f>
        <v>Rare</v>
      </c>
      <c r="F23" s="29"/>
      <c r="G23" s="10"/>
      <c r="H23" s="22" t="str" cm="1">
        <f t="array" ref="H23">_xlfn.IFS(F23=0,"Not Present", F23&lt;0.0001,"Rare",F23&gt;=0.0001,"Common")</f>
        <v>Not Present</v>
      </c>
      <c r="I23" s="8" t="str">
        <f>IF(VLOOKUP($B23,Collated!$D$2:$I$203,2,FALSE)=0,"","Yes")</f>
        <v/>
      </c>
      <c r="J23" s="7">
        <f>VLOOKUP($B23,Collated!$D$2:$I$203, 2, FALSE)</f>
        <v>0</v>
      </c>
      <c r="K23" s="29">
        <f>IFERROR(VLOOKUP($A23,POPSCOMP!$D$1:$H$91,5,FALSE),0)</f>
        <v>50.21</v>
      </c>
      <c r="L23" s="8">
        <f>IFERROR(VLOOKUP($A23,POPS!$D$1:$K$464,6,FALSE),"NA")</f>
        <v>0.77100000000000002</v>
      </c>
      <c r="M23" s="22" t="str" cm="1">
        <f t="array" ref="M23">_xlfn.IFS(K23&gt;=15,"Interface",L23&gt;=0.15,"Surface",L23&lt;0.15,"Core")</f>
        <v>Interface</v>
      </c>
    </row>
    <row r="24" spans="1:13" x14ac:dyDescent="0.2">
      <c r="A24">
        <f t="shared" si="0"/>
        <v>35</v>
      </c>
      <c r="B24" s="18" t="s">
        <v>163</v>
      </c>
      <c r="C24" s="28">
        <v>1.80333085817333E-4</v>
      </c>
      <c r="D24" s="9">
        <v>51</v>
      </c>
      <c r="E24" s="21" t="str" cm="1">
        <f t="array" ref="E24">_xlfn.IFS(C24=0,"Not Present", C24&lt;0.0001,"Rare",C24&gt;=0.0001,"Common")</f>
        <v>Common</v>
      </c>
      <c r="F24" s="28">
        <v>5.91412687773528E-5</v>
      </c>
      <c r="G24" s="9">
        <v>9</v>
      </c>
      <c r="H24" s="21" t="str" cm="1">
        <f t="array" ref="H24">_xlfn.IFS(F24=0,"Not Present", F24&lt;0.0001,"Rare",F24&gt;=0.0001,"Common")</f>
        <v>Rare</v>
      </c>
      <c r="I24" s="6" t="str">
        <f>IF(VLOOKUP($B24,Collated!$D$2:$I$203,2,FALSE)=0,"","Yes")</f>
        <v>Yes</v>
      </c>
      <c r="J24" s="5" t="str">
        <f>VLOOKUP($B24,Collated!$D$2:$I$203, 2, FALSE)</f>
        <v>Pathogenic</v>
      </c>
      <c r="K24" s="28">
        <f>IFERROR(VLOOKUP($A24,POPSCOMP!$D$1:$H$91,5,FALSE),0)</f>
        <v>1.67</v>
      </c>
      <c r="L24" s="6">
        <f>IFERROR(VLOOKUP($A24,POPS!$D$1:$K$464,6,FALSE),"NA")</f>
        <v>0.74490000000000001</v>
      </c>
      <c r="M24" s="21" t="str" cm="1">
        <f t="array" ref="M24">_xlfn.IFS(K24&gt;=15,"Interface",L24&gt;=0.15,"Surface",L24&lt;0.15,"Core")</f>
        <v>Surface</v>
      </c>
    </row>
    <row r="25" spans="1:13" x14ac:dyDescent="0.2">
      <c r="A25">
        <f t="shared" si="0"/>
        <v>39</v>
      </c>
      <c r="B25" s="19" t="s">
        <v>166</v>
      </c>
      <c r="C25" s="29">
        <v>7.9555127725757508E-6</v>
      </c>
      <c r="D25" s="10">
        <v>2</v>
      </c>
      <c r="E25" s="22" t="str" cm="1">
        <f t="array" ref="E25">_xlfn.IFS(C25=0,"Not Present", C25&lt;0.0001,"Rare",C25&gt;=0.0001,"Common")</f>
        <v>Rare</v>
      </c>
      <c r="F25" s="29"/>
      <c r="G25" s="10"/>
      <c r="H25" s="22" t="str" cm="1">
        <f t="array" ref="H25">_xlfn.IFS(F25=0,"Not Present", F25&lt;0.0001,"Rare",F25&gt;=0.0001,"Common")</f>
        <v>Not Present</v>
      </c>
      <c r="I25" s="8" t="str">
        <f>IF(VLOOKUP($B25,Collated!$D$2:$I$203,2,FALSE)=0,"","Yes")</f>
        <v/>
      </c>
      <c r="J25" s="7">
        <f>VLOOKUP($B25,Collated!$D$2:$I$203, 2, FALSE)</f>
        <v>0</v>
      </c>
      <c r="K25" s="29">
        <f>IFERROR(VLOOKUP($A25,POPSCOMP!$D$1:$H$91,5,FALSE),0)</f>
        <v>0</v>
      </c>
      <c r="L25" s="8">
        <f>IFERROR(VLOOKUP($A25,POPS!$D$1:$K$464,6,FALSE),"NA")</f>
        <v>0.29959999999999998</v>
      </c>
      <c r="M25" s="22" t="str" cm="1">
        <f t="array" ref="M25">_xlfn.IFS(K25&gt;=15,"Interface",L25&gt;=0.15,"Surface",L25&lt;0.15,"Core")</f>
        <v>Surface</v>
      </c>
    </row>
    <row r="26" spans="1:13" x14ac:dyDescent="0.2">
      <c r="A26">
        <f t="shared" si="0"/>
        <v>41</v>
      </c>
      <c r="B26" s="18" t="s">
        <v>170</v>
      </c>
      <c r="C26" s="28">
        <v>3.9866367934682898E-6</v>
      </c>
      <c r="D26" s="9">
        <v>1</v>
      </c>
      <c r="E26" s="21" t="str" cm="1">
        <f t="array" ref="E26">_xlfn.IFS(C26=0,"Not Present", C26&lt;0.0001,"Rare",C26&gt;=0.0001,"Common")</f>
        <v>Rare</v>
      </c>
      <c r="F26" s="28">
        <v>6.5711657247995699E-6</v>
      </c>
      <c r="G26" s="9">
        <v>1</v>
      </c>
      <c r="H26" s="21" t="str" cm="1">
        <f t="array" ref="H26">_xlfn.IFS(F26=0,"Not Present", F26&lt;0.0001,"Rare",F26&gt;=0.0001,"Common")</f>
        <v>Rare</v>
      </c>
      <c r="I26" s="6" t="str">
        <f>IF(VLOOKUP($B26,Collated!$D$2:$I$203,2,FALSE)=0,"","Yes")</f>
        <v>Yes</v>
      </c>
      <c r="J26" s="5" t="str">
        <f>VLOOKUP($B26,Collated!$D$2:$I$203, 2, FALSE)</f>
        <v>Uncertain significance</v>
      </c>
      <c r="K26" s="28">
        <f>IFERROR(VLOOKUP($A26,POPSCOMP!$D$1:$H$91,5,FALSE),0)</f>
        <v>0</v>
      </c>
      <c r="L26" s="6">
        <f>IFERROR(VLOOKUP($A26,POPS!$D$1:$K$464,6,FALSE),"NA")</f>
        <v>0.37890000000000001</v>
      </c>
      <c r="M26" s="21" t="str" cm="1">
        <f t="array" ref="M26">_xlfn.IFS(K26&gt;=15,"Interface",L26&gt;=0.15,"Surface",L26&lt;0.15,"Core")</f>
        <v>Surface</v>
      </c>
    </row>
    <row r="27" spans="1:13" x14ac:dyDescent="0.2">
      <c r="A27">
        <f t="shared" si="0"/>
        <v>42</v>
      </c>
      <c r="B27" s="19" t="s">
        <v>173</v>
      </c>
      <c r="C27" s="29">
        <v>3.9845399848587397E-6</v>
      </c>
      <c r="D27" s="10">
        <v>1</v>
      </c>
      <c r="E27" s="22" t="str" cm="1">
        <f t="array" ref="E27">_xlfn.IFS(C27=0,"Not Present", C27&lt;0.0001,"Rare",C27&gt;=0.0001,"Common")</f>
        <v>Rare</v>
      </c>
      <c r="F27" s="29"/>
      <c r="G27" s="10"/>
      <c r="H27" s="22" t="str" cm="1">
        <f t="array" ref="H27">_xlfn.IFS(F27=0,"Not Present", F27&lt;0.0001,"Rare",F27&gt;=0.0001,"Common")</f>
        <v>Not Present</v>
      </c>
      <c r="I27" s="8" t="str">
        <f>IF(VLOOKUP($B27,Collated!$D$2:$I$203,2,FALSE)=0,"","Yes")</f>
        <v/>
      </c>
      <c r="J27" s="7">
        <f>VLOOKUP($B27,Collated!$D$2:$I$203, 2, FALSE)</f>
        <v>0</v>
      </c>
      <c r="K27" s="29">
        <f>IFERROR(VLOOKUP($A27,POPSCOMP!$D$1:$H$91,5,FALSE),0)</f>
        <v>0</v>
      </c>
      <c r="L27" s="8">
        <f>IFERROR(VLOOKUP($A27,POPS!$D$1:$K$464,6,FALSE),"NA")</f>
        <v>0.1255</v>
      </c>
      <c r="M27" s="22" t="str" cm="1">
        <f t="array" ref="M27">_xlfn.IFS(K27&gt;=15,"Interface",L27&gt;=0.15,"Surface",L27&lt;0.15,"Core")</f>
        <v>Core</v>
      </c>
    </row>
    <row r="28" spans="1:13" x14ac:dyDescent="0.2">
      <c r="A28">
        <f t="shared" si="0"/>
        <v>43</v>
      </c>
      <c r="B28" s="18" t="s">
        <v>176</v>
      </c>
      <c r="C28" s="28">
        <v>7.9664770645125292E-6</v>
      </c>
      <c r="D28" s="9">
        <v>2</v>
      </c>
      <c r="E28" s="21" t="str" cm="1">
        <f t="array" ref="E28">_xlfn.IFS(C28=0,"Not Present", C28&lt;0.0001,"Rare",C28&gt;=0.0001,"Common")</f>
        <v>Rare</v>
      </c>
      <c r="F28" s="28"/>
      <c r="G28" s="9"/>
      <c r="H28" s="21" t="str" cm="1">
        <f t="array" ref="H28">_xlfn.IFS(F28=0,"Not Present", F28&lt;0.0001,"Rare",F28&gt;=0.0001,"Common")</f>
        <v>Not Present</v>
      </c>
      <c r="I28" s="6" t="str">
        <f>IF(VLOOKUP($B28,Collated!$D$2:$I$203,2,FALSE)=0,"","Yes")</f>
        <v/>
      </c>
      <c r="J28" s="5">
        <f>VLOOKUP($B28,Collated!$D$2:$I$203, 2, FALSE)</f>
        <v>0</v>
      </c>
      <c r="K28" s="28">
        <f>IFERROR(VLOOKUP($A28,POPSCOMP!$D$1:$H$91,5,FALSE),0)</f>
        <v>0</v>
      </c>
      <c r="L28" s="6">
        <f>IFERROR(VLOOKUP($A28,POPS!$D$1:$K$464,6,FALSE),"NA")</f>
        <v>0.19750000000000001</v>
      </c>
      <c r="M28" s="21" t="str" cm="1">
        <f t="array" ref="M28">_xlfn.IFS(K28&gt;=15,"Interface",L28&gt;=0.15,"Surface",L28&lt;0.15,"Core")</f>
        <v>Surface</v>
      </c>
    </row>
    <row r="29" spans="1:13" x14ac:dyDescent="0.2">
      <c r="A29">
        <f t="shared" si="0"/>
        <v>44</v>
      </c>
      <c r="B29" s="19" t="s">
        <v>182</v>
      </c>
      <c r="C29" s="29">
        <v>1.5930796619484901E-5</v>
      </c>
      <c r="D29" s="10">
        <v>4</v>
      </c>
      <c r="E29" s="22" t="str" cm="1">
        <f t="array" ref="E29">_xlfn.IFS(C29=0,"Not Present", C29&lt;0.0001,"Rare",C29&gt;=0.0001,"Common")</f>
        <v>Rare</v>
      </c>
      <c r="F29" s="29"/>
      <c r="G29" s="10"/>
      <c r="H29" s="22" t="str" cm="1">
        <f t="array" ref="H29">_xlfn.IFS(F29=0,"Not Present", F29&lt;0.0001,"Rare",F29&gt;=0.0001,"Common")</f>
        <v>Not Present</v>
      </c>
      <c r="I29" s="8" t="str">
        <f>IF(VLOOKUP($B29,Collated!$D$2:$I$203,2,FALSE)=0,"","Yes")</f>
        <v/>
      </c>
      <c r="J29" s="7">
        <f>VLOOKUP($B29,Collated!$D$2:$I$203, 2, FALSE)</f>
        <v>0</v>
      </c>
      <c r="K29" s="29">
        <f>IFERROR(VLOOKUP($A29,POPSCOMP!$D$1:$H$91,5,FALSE),0)</f>
        <v>9.58</v>
      </c>
      <c r="L29" s="8">
        <f>IFERROR(VLOOKUP($A29,POPS!$D$1:$K$464,6,FALSE),"NA")</f>
        <v>0.1739</v>
      </c>
      <c r="M29" s="22" t="str" cm="1">
        <f t="array" ref="M29">_xlfn.IFS(K29&gt;=15,"Interface",L29&gt;=0.15,"Surface",L29&lt;0.15,"Core")</f>
        <v>Surface</v>
      </c>
    </row>
    <row r="30" spans="1:13" x14ac:dyDescent="0.2">
      <c r="A30">
        <f t="shared" si="0"/>
        <v>44</v>
      </c>
      <c r="B30" s="18" t="s">
        <v>179</v>
      </c>
      <c r="C30" s="28">
        <v>1.9913495774356099E-5</v>
      </c>
      <c r="D30" s="9">
        <v>5</v>
      </c>
      <c r="E30" s="21" t="str" cm="1">
        <f t="array" ref="E30">_xlfn.IFS(C30=0,"Not Present", C30&lt;0.0001,"Rare",C30&gt;=0.0001,"Common")</f>
        <v>Rare</v>
      </c>
      <c r="F30" s="28">
        <v>2.6287426723798001E-5</v>
      </c>
      <c r="G30" s="9">
        <v>4</v>
      </c>
      <c r="H30" s="21" t="str" cm="1">
        <f t="array" ref="H30">_xlfn.IFS(F30=0,"Not Present", F30&lt;0.0001,"Rare",F30&gt;=0.0001,"Common")</f>
        <v>Rare</v>
      </c>
      <c r="I30" s="6" t="str">
        <f>IF(VLOOKUP($B30,Collated!$D$2:$I$203,2,FALSE)=0,"","Yes")</f>
        <v>Yes</v>
      </c>
      <c r="J30" s="5" t="str">
        <f>VLOOKUP($B30,Collated!$D$2:$I$203, 2, FALSE)</f>
        <v>Uncertain significance</v>
      </c>
      <c r="K30" s="28">
        <f>IFERROR(VLOOKUP($A30,POPSCOMP!$D$1:$H$91,5,FALSE),0)</f>
        <v>9.58</v>
      </c>
      <c r="L30" s="6">
        <f>IFERROR(VLOOKUP($A30,POPS!$D$1:$K$464,6,FALSE),"NA")</f>
        <v>0.1739</v>
      </c>
      <c r="M30" s="21" t="str" cm="1">
        <f t="array" ref="M30">_xlfn.IFS(K30&gt;=15,"Interface",L30&gt;=0.15,"Surface",L30&lt;0.15,"Core")</f>
        <v>Surface</v>
      </c>
    </row>
    <row r="31" spans="1:13" x14ac:dyDescent="0.2">
      <c r="A31">
        <f t="shared" si="0"/>
        <v>45</v>
      </c>
      <c r="B31" s="19" t="s">
        <v>185</v>
      </c>
      <c r="C31" s="29">
        <v>3.9817476686867396E-6</v>
      </c>
      <c r="D31" s="10">
        <v>1</v>
      </c>
      <c r="E31" s="22" t="str" cm="1">
        <f t="array" ref="E31">_xlfn.IFS(C31=0,"Not Present", C31&lt;0.0001,"Rare",C31&gt;=0.0001,"Common")</f>
        <v>Rare</v>
      </c>
      <c r="F31" s="29">
        <v>1.3151319077303401E-5</v>
      </c>
      <c r="G31" s="10">
        <v>2</v>
      </c>
      <c r="H31" s="22" t="str" cm="1">
        <f t="array" ref="H31">_xlfn.IFS(F31=0,"Not Present", F31&lt;0.0001,"Rare",F31&gt;=0.0001,"Common")</f>
        <v>Rare</v>
      </c>
      <c r="I31" s="8" t="str">
        <f>IF(VLOOKUP($B31,Collated!$D$2:$I$203,2,FALSE)=0,"","Yes")</f>
        <v/>
      </c>
      <c r="J31" s="7">
        <f>VLOOKUP($B31,Collated!$D$2:$I$203, 2, FALSE)</f>
        <v>0</v>
      </c>
      <c r="K31" s="29">
        <f>IFERROR(VLOOKUP($A31,POPSCOMP!$D$1:$H$91,5,FALSE),0)</f>
        <v>3.23</v>
      </c>
      <c r="L31" s="8">
        <f>IFERROR(VLOOKUP($A31,POPS!$D$1:$K$464,6,FALSE),"NA")</f>
        <v>0.29289999999999999</v>
      </c>
      <c r="M31" s="22" t="str" cm="1">
        <f t="array" ref="M31">_xlfn.IFS(K31&gt;=15,"Interface",L31&gt;=0.15,"Surface",L31&lt;0.15,"Core")</f>
        <v>Surface</v>
      </c>
    </row>
    <row r="32" spans="1:13" x14ac:dyDescent="0.2">
      <c r="A32">
        <f t="shared" si="0"/>
        <v>45</v>
      </c>
      <c r="B32" s="18" t="s">
        <v>440</v>
      </c>
      <c r="C32" s="28"/>
      <c r="D32" s="9"/>
      <c r="E32" s="21" t="str" cm="1">
        <f t="array" ref="E32">_xlfn.IFS(C32=0,"Not Present", C32&lt;0.0001,"Rare",C32&gt;=0.0001,"Common")</f>
        <v>Not Present</v>
      </c>
      <c r="F32" s="28">
        <v>6.5725477824223697E-6</v>
      </c>
      <c r="G32" s="9">
        <v>1</v>
      </c>
      <c r="H32" s="21" t="str" cm="1">
        <f t="array" ref="H32">_xlfn.IFS(F32=0,"Not Present", F32&lt;0.0001,"Rare",F32&gt;=0.0001,"Common")</f>
        <v>Rare</v>
      </c>
      <c r="I32" s="6" t="str">
        <f>IF(VLOOKUP($B32,Collated!$D$2:$I$203,2,FALSE)=0,"","Yes")</f>
        <v/>
      </c>
      <c r="J32" s="5">
        <f>VLOOKUP($B32,Collated!$D$2:$I$203, 2, FALSE)</f>
        <v>0</v>
      </c>
      <c r="K32" s="28">
        <f>IFERROR(VLOOKUP($A32,POPSCOMP!$D$1:$H$91,5,FALSE),0)</f>
        <v>3.23</v>
      </c>
      <c r="L32" s="6">
        <f>IFERROR(VLOOKUP($A32,POPS!$D$1:$K$464,6,FALSE),"NA")</f>
        <v>0.29289999999999999</v>
      </c>
      <c r="M32" s="21" t="str" cm="1">
        <f t="array" ref="M32">_xlfn.IFS(K32&gt;=15,"Interface",L32&gt;=0.15,"Surface",L32&lt;0.15,"Core")</f>
        <v>Surface</v>
      </c>
    </row>
    <row r="33" spans="1:13" x14ac:dyDescent="0.2">
      <c r="A33">
        <f t="shared" si="0"/>
        <v>46</v>
      </c>
      <c r="B33" s="19" t="s">
        <v>443</v>
      </c>
      <c r="C33" s="29"/>
      <c r="D33" s="10"/>
      <c r="E33" s="22" t="str" cm="1">
        <f t="array" ref="E33">_xlfn.IFS(C33=0,"Not Present", C33&lt;0.0001,"Rare",C33&gt;=0.0001,"Common")</f>
        <v>Not Present</v>
      </c>
      <c r="F33" s="29">
        <v>6.5731526154574204E-6</v>
      </c>
      <c r="G33" s="10">
        <v>1</v>
      </c>
      <c r="H33" s="22" t="str" cm="1">
        <f t="array" ref="H33">_xlfn.IFS(F33=0,"Not Present", F33&lt;0.0001,"Rare",F33&gt;=0.0001,"Common")</f>
        <v>Rare</v>
      </c>
      <c r="I33" s="8" t="str">
        <f>IF(VLOOKUP($B33,Collated!$D$2:$I$203,2,FALSE)=0,"","Yes")</f>
        <v/>
      </c>
      <c r="J33" s="7">
        <f>VLOOKUP($B33,Collated!$D$2:$I$203, 2, FALSE)</f>
        <v>0</v>
      </c>
      <c r="K33" s="29">
        <f>IFERROR(VLOOKUP($A33,POPSCOMP!$D$1:$H$91,5,FALSE),0)</f>
        <v>46</v>
      </c>
      <c r="L33" s="8">
        <f>IFERROR(VLOOKUP($A33,POPS!$D$1:$K$464,6,FALSE),"NA")</f>
        <v>0.5857</v>
      </c>
      <c r="M33" s="22" t="str" cm="1">
        <f t="array" ref="M33">_xlfn.IFS(K33&gt;=15,"Interface",L33&gt;=0.15,"Surface",L33&lt;0.15,"Core")</f>
        <v>Interface</v>
      </c>
    </row>
    <row r="34" spans="1:13" x14ac:dyDescent="0.2">
      <c r="A34">
        <f t="shared" si="0"/>
        <v>46</v>
      </c>
      <c r="B34" s="18" t="s">
        <v>188</v>
      </c>
      <c r="C34" s="28">
        <v>1.7345132743362801E-4</v>
      </c>
      <c r="D34" s="9">
        <v>49</v>
      </c>
      <c r="E34" s="21" t="str" cm="1">
        <f t="array" ref="E34">_xlfn.IFS(C34=0,"Not Present", C34&lt;0.0001,"Rare",C34&gt;=0.0001,"Common")</f>
        <v>Common</v>
      </c>
      <c r="F34" s="28">
        <v>3.8777012461222902E-4</v>
      </c>
      <c r="G34" s="9">
        <v>59</v>
      </c>
      <c r="H34" s="21" t="str" cm="1">
        <f t="array" ref="H34">_xlfn.IFS(F34=0,"Not Present", F34&lt;0.0001,"Rare",F34&gt;=0.0001,"Common")</f>
        <v>Common</v>
      </c>
      <c r="I34" s="6" t="str">
        <f>IF(VLOOKUP($B34,Collated!$D$2:$I$203,2,FALSE)=0,"","Yes")</f>
        <v>Yes</v>
      </c>
      <c r="J34" s="5" t="str">
        <f>VLOOKUP($B34,Collated!$D$2:$I$203, 2, FALSE)</f>
        <v>Uncertain significance</v>
      </c>
      <c r="K34" s="28">
        <f>IFERROR(VLOOKUP($A34,POPSCOMP!$D$1:$H$91,5,FALSE),0)</f>
        <v>46</v>
      </c>
      <c r="L34" s="6">
        <f>IFERROR(VLOOKUP($A34,POPS!$D$1:$K$464,6,FALSE),"NA")</f>
        <v>0.5857</v>
      </c>
      <c r="M34" s="21" t="str" cm="1">
        <f t="array" ref="M34">_xlfn.IFS(K34&gt;=15,"Interface",L34&gt;=0.15,"Surface",L34&lt;0.15,"Core")</f>
        <v>Interface</v>
      </c>
    </row>
    <row r="35" spans="1:13" x14ac:dyDescent="0.2">
      <c r="A35">
        <f t="shared" si="0"/>
        <v>47</v>
      </c>
      <c r="B35" s="19" t="s">
        <v>445</v>
      </c>
      <c r="C35" s="29"/>
      <c r="D35" s="10"/>
      <c r="E35" s="22" t="str" cm="1">
        <f t="array" ref="E35">_xlfn.IFS(C35=0,"Not Present", C35&lt;0.0001,"Rare",C35&gt;=0.0001,"Common")</f>
        <v>Not Present</v>
      </c>
      <c r="F35" s="29">
        <v>6.5708203012063996E-6</v>
      </c>
      <c r="G35" s="10">
        <v>1</v>
      </c>
      <c r="H35" s="22" t="str" cm="1">
        <f t="array" ref="H35">_xlfn.IFS(F35=0,"Not Present", F35&lt;0.0001,"Rare",F35&gt;=0.0001,"Common")</f>
        <v>Rare</v>
      </c>
      <c r="I35" s="8" t="str">
        <f>IF(VLOOKUP($B35,Collated!$D$2:$I$203,2,FALSE)=0,"","Yes")</f>
        <v/>
      </c>
      <c r="J35" s="7">
        <f>VLOOKUP($B35,Collated!$D$2:$I$203, 2, FALSE)</f>
        <v>0</v>
      </c>
      <c r="K35" s="29">
        <f>IFERROR(VLOOKUP($A35,POPSCOMP!$D$1:$H$91,5,FALSE),0)</f>
        <v>0</v>
      </c>
      <c r="L35" s="8">
        <f>IFERROR(VLOOKUP($A35,POPS!$D$1:$K$464,6,FALSE),"NA")</f>
        <v>0.1585</v>
      </c>
      <c r="M35" s="22" t="str" cm="1">
        <f t="array" ref="M35">_xlfn.IFS(K35&gt;=15,"Interface",L35&gt;=0.15,"Surface",L35&lt;0.15,"Core")</f>
        <v>Surface</v>
      </c>
    </row>
    <row r="36" spans="1:13" x14ac:dyDescent="0.2">
      <c r="A36">
        <f t="shared" ref="A36:A67" si="3">VALUE(RIGHT(LEFT(B36,LEN(B36)-3),LEN(LEFT(B36,LEN(B36)-3))-5))</f>
        <v>47</v>
      </c>
      <c r="B36" s="18" t="s">
        <v>191</v>
      </c>
      <c r="C36" s="28">
        <v>3.9810502010430301E-6</v>
      </c>
      <c r="D36" s="9">
        <v>1</v>
      </c>
      <c r="E36" s="21" t="str" cm="1">
        <f t="array" ref="E36">_xlfn.IFS(C36=0,"Not Present", C36&lt;0.0001,"Rare",C36&gt;=0.0001,"Common")</f>
        <v>Rare</v>
      </c>
      <c r="F36" s="28">
        <v>1.3153913947094899E-5</v>
      </c>
      <c r="G36" s="9">
        <v>2</v>
      </c>
      <c r="H36" s="21" t="str" cm="1">
        <f t="array" ref="H36">_xlfn.IFS(F36=0,"Not Present", F36&lt;0.0001,"Rare",F36&gt;=0.0001,"Common")</f>
        <v>Rare</v>
      </c>
      <c r="I36" s="6" t="str">
        <f>IF(VLOOKUP($B36,Collated!$D$2:$I$203,2,FALSE)=0,"","Yes")</f>
        <v/>
      </c>
      <c r="J36" s="5">
        <f>VLOOKUP($B36,Collated!$D$2:$I$203, 2, FALSE)</f>
        <v>0</v>
      </c>
      <c r="K36" s="28">
        <f>IFERROR(VLOOKUP($A36,POPSCOMP!$D$1:$H$91,5,FALSE),0)</f>
        <v>0</v>
      </c>
      <c r="L36" s="6">
        <f>IFERROR(VLOOKUP($A36,POPS!$D$1:$K$464,6,FALSE),"NA")</f>
        <v>0.1585</v>
      </c>
      <c r="M36" s="21" t="str" cm="1">
        <f t="array" ref="M36">_xlfn.IFS(K36&gt;=15,"Interface",L36&gt;=0.15,"Surface",L36&lt;0.15,"Core")</f>
        <v>Surface</v>
      </c>
    </row>
    <row r="37" spans="1:13" x14ac:dyDescent="0.2">
      <c r="A37">
        <f t="shared" si="3"/>
        <v>47</v>
      </c>
      <c r="B37" s="19" t="s">
        <v>193</v>
      </c>
      <c r="C37" s="29">
        <v>4.6473927878693403E-3</v>
      </c>
      <c r="D37" s="10">
        <v>1313</v>
      </c>
      <c r="E37" s="22" t="str" cm="1">
        <f t="array" ref="E37">_xlfn.IFS(C37=0,"Not Present", C37&lt;0.0001,"Rare",C37&gt;=0.0001,"Common")</f>
        <v>Common</v>
      </c>
      <c r="F37" s="29">
        <v>2.3019349407416099E-3</v>
      </c>
      <c r="G37" s="10">
        <v>350</v>
      </c>
      <c r="H37" s="22" t="str" cm="1">
        <f t="array" ref="H37">_xlfn.IFS(F37=0,"Not Present", F37&lt;0.0001,"Rare",F37&gt;=0.0001,"Common")</f>
        <v>Common</v>
      </c>
      <c r="I37" s="8" t="str">
        <f>IF(VLOOKUP($B37,Collated!$D$2:$I$203,2,FALSE)=0,"","Yes")</f>
        <v>Yes</v>
      </c>
      <c r="J37" s="7" t="str">
        <f>VLOOKUP($B37,Collated!$D$2:$I$203, 2, FALSE)</f>
        <v>Benign</v>
      </c>
      <c r="K37" s="29">
        <f>IFERROR(VLOOKUP($A37,POPSCOMP!$D$1:$H$91,5,FALSE),0)</f>
        <v>0</v>
      </c>
      <c r="L37" s="8">
        <f>IFERROR(VLOOKUP($A37,POPS!$D$1:$K$464,6,FALSE),"NA")</f>
        <v>0.1585</v>
      </c>
      <c r="M37" s="22" t="str" cm="1">
        <f t="array" ref="M37">_xlfn.IFS(K37&gt;=15,"Interface",L37&gt;=0.15,"Surface",L37&lt;0.15,"Core")</f>
        <v>Surface</v>
      </c>
    </row>
    <row r="38" spans="1:13" x14ac:dyDescent="0.2">
      <c r="A38">
        <f t="shared" si="3"/>
        <v>47</v>
      </c>
      <c r="B38" s="18" t="s">
        <v>447</v>
      </c>
      <c r="C38" s="28"/>
      <c r="D38" s="9"/>
      <c r="E38" s="21" t="str" cm="1">
        <f t="array" ref="E38">_xlfn.IFS(C38=0,"Not Present", C38&lt;0.0001,"Rare",C38&gt;=0.0001,"Common")</f>
        <v>Not Present</v>
      </c>
      <c r="F38" s="28">
        <v>6.57695697354747E-6</v>
      </c>
      <c r="G38" s="9">
        <v>1</v>
      </c>
      <c r="H38" s="21" t="str" cm="1">
        <f t="array" ref="H38">_xlfn.IFS(F38=0,"Not Present", F38&lt;0.0001,"Rare",F38&gt;=0.0001,"Common")</f>
        <v>Rare</v>
      </c>
      <c r="I38" s="6" t="str">
        <f>IF(VLOOKUP($B38,Collated!$D$2:$I$203,2,FALSE)=0,"","Yes")</f>
        <v/>
      </c>
      <c r="J38" s="5">
        <f>VLOOKUP($B38,Collated!$D$2:$I$203, 2, FALSE)</f>
        <v>0</v>
      </c>
      <c r="K38" s="28">
        <f>IFERROR(VLOOKUP($A38,POPSCOMP!$D$1:$H$91,5,FALSE),0)</f>
        <v>0</v>
      </c>
      <c r="L38" s="6">
        <f>IFERROR(VLOOKUP($A38,POPS!$D$1:$K$464,6,FALSE),"NA")</f>
        <v>0.1585</v>
      </c>
      <c r="M38" s="21" t="str" cm="1">
        <f t="array" ref="M38">_xlfn.IFS(K38&gt;=15,"Interface",L38&gt;=0.15,"Surface",L38&lt;0.15,"Core")</f>
        <v>Surface</v>
      </c>
    </row>
    <row r="39" spans="1:13" x14ac:dyDescent="0.2">
      <c r="A39">
        <f t="shared" si="3"/>
        <v>48</v>
      </c>
      <c r="B39" s="19" t="s">
        <v>200</v>
      </c>
      <c r="C39" s="29">
        <v>3.9810818988168202E-6</v>
      </c>
      <c r="D39" s="10">
        <v>1</v>
      </c>
      <c r="E39" s="22" t="str" cm="1">
        <f t="array" ref="E39">_xlfn.IFS(C39=0,"Not Present", C39&lt;0.0001,"Rare",C39&gt;=0.0001,"Common")</f>
        <v>Rare</v>
      </c>
      <c r="F39" s="29">
        <v>1.31480337115584E-5</v>
      </c>
      <c r="G39" s="10">
        <v>2</v>
      </c>
      <c r="H39" s="22" t="str" cm="1">
        <f t="array" ref="H39">_xlfn.IFS(F39=0,"Not Present", F39&lt;0.0001,"Rare",F39&gt;=0.0001,"Common")</f>
        <v>Rare</v>
      </c>
      <c r="I39" s="8" t="str">
        <f>IF(VLOOKUP($B39,Collated!$D$2:$I$203,2,FALSE)=0,"","Yes")</f>
        <v/>
      </c>
      <c r="J39" s="7">
        <f>VLOOKUP($B39,Collated!$D$2:$I$203, 2, FALSE)</f>
        <v>0</v>
      </c>
      <c r="K39" s="29">
        <f>IFERROR(VLOOKUP($A39,POPSCOMP!$D$1:$H$91,5,FALSE),0)</f>
        <v>5.57</v>
      </c>
      <c r="L39" s="8">
        <f>IFERROR(VLOOKUP($A39,POPS!$D$1:$K$464,6,FALSE),"NA")</f>
        <v>0.52110000000000001</v>
      </c>
      <c r="M39" s="22" t="str" cm="1">
        <f t="array" ref="M39">_xlfn.IFS(K39&gt;=15,"Interface",L39&gt;=0.15,"Surface",L39&lt;0.15,"Core")</f>
        <v>Surface</v>
      </c>
    </row>
    <row r="40" spans="1:13" x14ac:dyDescent="0.2">
      <c r="A40">
        <f t="shared" si="3"/>
        <v>48</v>
      </c>
      <c r="B40" s="18" t="s">
        <v>197</v>
      </c>
      <c r="C40" s="28">
        <v>2.54874474321396E-4</v>
      </c>
      <c r="D40" s="9">
        <v>72</v>
      </c>
      <c r="E40" s="21" t="str" cm="1">
        <f t="array" ref="E40">_xlfn.IFS(C40=0,"Not Present", C40&lt;0.0001,"Rare",C40&gt;=0.0001,"Common")</f>
        <v>Common</v>
      </c>
      <c r="F40" s="28">
        <v>9.8597289231861299E-5</v>
      </c>
      <c r="G40" s="9">
        <v>15</v>
      </c>
      <c r="H40" s="21" t="str" cm="1">
        <f t="array" ref="H40">_xlfn.IFS(F40=0,"Not Present", F40&lt;0.0001,"Rare",F40&gt;=0.0001,"Common")</f>
        <v>Rare</v>
      </c>
      <c r="I40" s="6" t="str">
        <f>IF(VLOOKUP($B40,Collated!$D$2:$I$203,2,FALSE)=0,"","Yes")</f>
        <v>Yes</v>
      </c>
      <c r="J40" s="5" t="str">
        <f>VLOOKUP($B40,Collated!$D$2:$I$203, 2, FALSE)</f>
        <v>Uncertain significance</v>
      </c>
      <c r="K40" s="28">
        <f>IFERROR(VLOOKUP($A40,POPSCOMP!$D$1:$H$91,5,FALSE),0)</f>
        <v>5.57</v>
      </c>
      <c r="L40" s="6">
        <f>IFERROR(VLOOKUP($A40,POPS!$D$1:$K$464,6,FALSE),"NA")</f>
        <v>0.52110000000000001</v>
      </c>
      <c r="M40" s="21" t="str" cm="1">
        <f t="array" ref="M40">_xlfn.IFS(K40&gt;=15,"Interface",L40&gt;=0.15,"Surface",L40&lt;0.15,"Core")</f>
        <v>Surface</v>
      </c>
    </row>
    <row r="41" spans="1:13" x14ac:dyDescent="0.2">
      <c r="A41">
        <f t="shared" si="3"/>
        <v>51</v>
      </c>
      <c r="B41" s="19" t="s">
        <v>203</v>
      </c>
      <c r="C41" s="29">
        <v>6.3832503510787597E-5</v>
      </c>
      <c r="D41" s="10">
        <v>2</v>
      </c>
      <c r="E41" s="22" t="str" cm="1">
        <f t="array" ref="E41">_xlfn.IFS(C41=0,"Not Present", C41&lt;0.0001,"Rare",C41&gt;=0.0001,"Common")</f>
        <v>Rare</v>
      </c>
      <c r="F41" s="29">
        <v>1.31509731720147E-5</v>
      </c>
      <c r="G41" s="10">
        <v>2</v>
      </c>
      <c r="H41" s="22" t="str" cm="1">
        <f t="array" ref="H41">_xlfn.IFS(F41=0,"Not Present", F41&lt;0.0001,"Rare",F41&gt;=0.0001,"Common")</f>
        <v>Rare</v>
      </c>
      <c r="I41" s="8" t="str">
        <f>IF(VLOOKUP($B41,Collated!$D$2:$I$203,2,FALSE)=0,"","Yes")</f>
        <v/>
      </c>
      <c r="J41" s="7">
        <f>VLOOKUP($B41,Collated!$D$2:$I$203, 2, FALSE)</f>
        <v>0</v>
      </c>
      <c r="K41" s="29">
        <f>IFERROR(VLOOKUP($A41,POPSCOMP!$D$1:$H$91,5,FALSE),0)</f>
        <v>0</v>
      </c>
      <c r="L41" s="8">
        <f>IFERROR(VLOOKUP($A41,POPS!$D$1:$K$464,6,FALSE),"NA")</f>
        <v>0.96430000000000005</v>
      </c>
      <c r="M41" s="22" t="str" cm="1">
        <f t="array" ref="M41">_xlfn.IFS(K41&gt;=15,"Interface",L41&gt;=0.15,"Surface",L41&lt;0.15,"Core")</f>
        <v>Surface</v>
      </c>
    </row>
    <row r="42" spans="1:13" x14ac:dyDescent="0.2">
      <c r="A42">
        <f t="shared" si="3"/>
        <v>52</v>
      </c>
      <c r="B42" s="18" t="s">
        <v>206</v>
      </c>
      <c r="C42" s="28">
        <v>3.980796637023E-6</v>
      </c>
      <c r="D42" s="9">
        <v>1</v>
      </c>
      <c r="E42" s="21" t="str" cm="1">
        <f t="array" ref="E42">_xlfn.IFS(C42=0,"Not Present", C42&lt;0.0001,"Rare",C42&gt;=0.0001,"Common")</f>
        <v>Rare</v>
      </c>
      <c r="F42" s="28"/>
      <c r="G42" s="9"/>
      <c r="H42" s="21" t="str" cm="1">
        <f t="array" ref="H42">_xlfn.IFS(F42=0,"Not Present", F42&lt;0.0001,"Rare",F42&gt;=0.0001,"Common")</f>
        <v>Not Present</v>
      </c>
      <c r="I42" s="6" t="str">
        <f>IF(VLOOKUP($B42,Collated!$D$2:$I$203,2,FALSE)=0,"","Yes")</f>
        <v/>
      </c>
      <c r="J42" s="5">
        <f>VLOOKUP($B42,Collated!$D$2:$I$203, 2, FALSE)</f>
        <v>0</v>
      </c>
      <c r="K42" s="28">
        <f>IFERROR(VLOOKUP($A42,POPSCOMP!$D$1:$H$91,5,FALSE),0)</f>
        <v>2.25</v>
      </c>
      <c r="L42" s="6">
        <f>IFERROR(VLOOKUP($A42,POPS!$D$1:$K$464,6,FALSE),"NA")</f>
        <v>0.65610000000000002</v>
      </c>
      <c r="M42" s="21" t="str" cm="1">
        <f t="array" ref="M42">_xlfn.IFS(K42&gt;=15,"Interface",L42&gt;=0.15,"Surface",L42&lt;0.15,"Core")</f>
        <v>Surface</v>
      </c>
    </row>
    <row r="43" spans="1:13" x14ac:dyDescent="0.2">
      <c r="A43">
        <f t="shared" si="3"/>
        <v>53</v>
      </c>
      <c r="B43" s="19" t="s">
        <v>209</v>
      </c>
      <c r="C43" s="29">
        <v>3.9797827038643599E-6</v>
      </c>
      <c r="D43" s="10">
        <v>1</v>
      </c>
      <c r="E43" s="22" t="str" cm="1">
        <f t="array" ref="E43">_xlfn.IFS(C43=0,"Not Present", C43&lt;0.0001,"Rare",C43&gt;=0.0001,"Common")</f>
        <v>Rare</v>
      </c>
      <c r="F43" s="29"/>
      <c r="G43" s="10"/>
      <c r="H43" s="22" t="str" cm="1">
        <f t="array" ref="H43">_xlfn.IFS(F43=0,"Not Present", F43&lt;0.0001,"Rare",F43&gt;=0.0001,"Common")</f>
        <v>Not Present</v>
      </c>
      <c r="I43" s="8" t="str">
        <f>IF(VLOOKUP($B43,Collated!$D$2:$I$203,2,FALSE)=0,"","Yes")</f>
        <v/>
      </c>
      <c r="J43" s="7">
        <f>VLOOKUP($B43,Collated!$D$2:$I$203, 2, FALSE)</f>
        <v>0</v>
      </c>
      <c r="K43" s="29">
        <f>IFERROR(VLOOKUP($A43,POPSCOMP!$D$1:$H$91,5,FALSE),0)</f>
        <v>0</v>
      </c>
      <c r="L43" s="8">
        <f>IFERROR(VLOOKUP($A43,POPS!$D$1:$K$464,6,FALSE),"NA")</f>
        <v>0.6421</v>
      </c>
      <c r="M43" s="22" t="str" cm="1">
        <f t="array" ref="M43">_xlfn.IFS(K43&gt;=15,"Interface",L43&gt;=0.15,"Surface",L43&lt;0.15,"Core")</f>
        <v>Surface</v>
      </c>
    </row>
    <row r="44" spans="1:13" x14ac:dyDescent="0.2">
      <c r="A44">
        <f t="shared" si="3"/>
        <v>54</v>
      </c>
      <c r="B44" s="18" t="s">
        <v>212</v>
      </c>
      <c r="C44" s="28">
        <v>3.9797827038643599E-6</v>
      </c>
      <c r="D44" s="9">
        <v>1</v>
      </c>
      <c r="E44" s="21" t="str" cm="1">
        <f t="array" ref="E44">_xlfn.IFS(C44=0,"Not Present", C44&lt;0.0001,"Rare",C44&gt;=0.0001,"Common")</f>
        <v>Rare</v>
      </c>
      <c r="F44" s="28"/>
      <c r="G44" s="9"/>
      <c r="H44" s="21" t="str" cm="1">
        <f t="array" ref="H44">_xlfn.IFS(F44=0,"Not Present", F44&lt;0.0001,"Rare",F44&gt;=0.0001,"Common")</f>
        <v>Not Present</v>
      </c>
      <c r="I44" s="6" t="str">
        <f>IF(VLOOKUP($B44,Collated!$D$2:$I$203,2,FALSE)=0,"","Yes")</f>
        <v/>
      </c>
      <c r="J44" s="5">
        <f>VLOOKUP($B44,Collated!$D$2:$I$203, 2, FALSE)</f>
        <v>0</v>
      </c>
      <c r="K44" s="28">
        <f>IFERROR(VLOOKUP($A44,POPSCOMP!$D$1:$H$91,5,FALSE),0)</f>
        <v>0</v>
      </c>
      <c r="L44" s="6">
        <f>IFERROR(VLOOKUP($A44,POPS!$D$1:$K$464,6,FALSE),"NA")</f>
        <v>0.45240000000000002</v>
      </c>
      <c r="M44" s="21" t="str" cm="1">
        <f t="array" ref="M44">_xlfn.IFS(K44&gt;=15,"Interface",L44&gt;=0.15,"Surface",L44&lt;0.15,"Core")</f>
        <v>Surface</v>
      </c>
    </row>
    <row r="45" spans="1:13" x14ac:dyDescent="0.2">
      <c r="A45">
        <f t="shared" si="3"/>
        <v>55</v>
      </c>
      <c r="B45" s="19" t="s">
        <v>215</v>
      </c>
      <c r="C45" s="29">
        <v>3.9794659556687402E-6</v>
      </c>
      <c r="D45" s="10">
        <v>1</v>
      </c>
      <c r="E45" s="22" t="str" cm="1">
        <f t="array" ref="E45">_xlfn.IFS(C45=0,"Not Present", C45&lt;0.0001,"Rare",C45&gt;=0.0001,"Common")</f>
        <v>Rare</v>
      </c>
      <c r="F45" s="29"/>
      <c r="G45" s="10"/>
      <c r="H45" s="22" t="str" cm="1">
        <f t="array" ref="H45">_xlfn.IFS(F45=0,"Not Present", F45&lt;0.0001,"Rare",F45&gt;=0.0001,"Common")</f>
        <v>Not Present</v>
      </c>
      <c r="I45" s="8" t="str">
        <f>IF(VLOOKUP($B45,Collated!$D$2:$I$203,2,FALSE)=0,"","Yes")</f>
        <v>Yes</v>
      </c>
      <c r="J45" s="7" t="str">
        <f>VLOOKUP($B45,Collated!$D$2:$I$203, 2, FALSE)</f>
        <v>Uncertain significance</v>
      </c>
      <c r="K45" s="29">
        <f>IFERROR(VLOOKUP($A45,POPSCOMP!$D$1:$H$91,5,FALSE),0)</f>
        <v>0</v>
      </c>
      <c r="L45" s="8">
        <f>IFERROR(VLOOKUP($A45,POPS!$D$1:$K$464,6,FALSE),"NA")</f>
        <v>0.35460000000000003</v>
      </c>
      <c r="M45" s="22" t="str" cm="1">
        <f t="array" ref="M45">_xlfn.IFS(K45&gt;=15,"Interface",L45&gt;=0.15,"Surface",L45&lt;0.15,"Core")</f>
        <v>Surface</v>
      </c>
    </row>
    <row r="46" spans="1:13" x14ac:dyDescent="0.2">
      <c r="A46">
        <f t="shared" si="3"/>
        <v>56</v>
      </c>
      <c r="B46" s="18" t="s">
        <v>218</v>
      </c>
      <c r="C46" s="28">
        <v>3.9790859243814502E-6</v>
      </c>
      <c r="D46" s="9">
        <v>1</v>
      </c>
      <c r="E46" s="21" t="str" cm="1">
        <f t="array" ref="E46">_xlfn.IFS(C46=0,"Not Present", C46&lt;0.0001,"Rare",C46&gt;=0.0001,"Common")</f>
        <v>Rare</v>
      </c>
      <c r="F46" s="28"/>
      <c r="G46" s="9"/>
      <c r="H46" s="21" t="str" cm="1">
        <f t="array" ref="H46">_xlfn.IFS(F46=0,"Not Present", F46&lt;0.0001,"Rare",F46&gt;=0.0001,"Common")</f>
        <v>Not Present</v>
      </c>
      <c r="I46" s="6" t="str">
        <f>IF(VLOOKUP($B46,Collated!$D$2:$I$203,2,FALSE)=0,"","Yes")</f>
        <v/>
      </c>
      <c r="J46" s="5">
        <f>VLOOKUP($B46,Collated!$D$2:$I$203, 2, FALSE)</f>
        <v>0</v>
      </c>
      <c r="K46" s="28">
        <f>IFERROR(VLOOKUP($A46,POPSCOMP!$D$1:$H$91,5,FALSE),0)</f>
        <v>0</v>
      </c>
      <c r="L46" s="6">
        <f>IFERROR(VLOOKUP($A46,POPS!$D$1:$K$464,6,FALSE),"NA")</f>
        <v>0.1205</v>
      </c>
      <c r="M46" s="21" t="str" cm="1">
        <f t="array" ref="M46">_xlfn.IFS(K46&gt;=15,"Interface",L46&gt;=0.15,"Surface",L46&lt;0.15,"Core")</f>
        <v>Core</v>
      </c>
    </row>
    <row r="47" spans="1:13" x14ac:dyDescent="0.2">
      <c r="A47">
        <f t="shared" si="3"/>
        <v>56</v>
      </c>
      <c r="B47" s="19" t="s">
        <v>220</v>
      </c>
      <c r="C47" s="29">
        <v>7.9581718487629004E-6</v>
      </c>
      <c r="D47" s="10">
        <v>2</v>
      </c>
      <c r="E47" s="22" t="str" cm="1">
        <f t="array" ref="E47">_xlfn.IFS(C47=0,"Not Present", C47&lt;0.0001,"Rare",C47&gt;=0.0001,"Common")</f>
        <v>Rare</v>
      </c>
      <c r="F47" s="29"/>
      <c r="G47" s="10"/>
      <c r="H47" s="22" t="str" cm="1">
        <f t="array" ref="H47">_xlfn.IFS(F47=0,"Not Present", F47&lt;0.0001,"Rare",F47&gt;=0.0001,"Common")</f>
        <v>Not Present</v>
      </c>
      <c r="I47" s="8" t="str">
        <f>IF(VLOOKUP($B47,Collated!$D$2:$I$203,2,FALSE)=0,"","Yes")</f>
        <v/>
      </c>
      <c r="J47" s="7">
        <f>VLOOKUP($B47,Collated!$D$2:$I$203, 2, FALSE)</f>
        <v>0</v>
      </c>
      <c r="K47" s="29">
        <f>IFERROR(VLOOKUP($A47,POPSCOMP!$D$1:$H$91,5,FALSE),0)</f>
        <v>0</v>
      </c>
      <c r="L47" s="8">
        <f>IFERROR(VLOOKUP($A47,POPS!$D$1:$K$464,6,FALSE),"NA")</f>
        <v>0.1205</v>
      </c>
      <c r="M47" s="22" t="str" cm="1">
        <f t="array" ref="M47">_xlfn.IFS(K47&gt;=15,"Interface",L47&gt;=0.15,"Surface",L47&lt;0.15,"Core")</f>
        <v>Core</v>
      </c>
    </row>
    <row r="48" spans="1:13" x14ac:dyDescent="0.2">
      <c r="A48">
        <f t="shared" si="3"/>
        <v>57</v>
      </c>
      <c r="B48" s="18" t="s">
        <v>223</v>
      </c>
      <c r="C48" s="28">
        <v>5.3780180588185297E-4</v>
      </c>
      <c r="D48" s="9">
        <v>152</v>
      </c>
      <c r="E48" s="21" t="str" cm="1">
        <f t="array" ref="E48">_xlfn.IFS(C48=0,"Not Present", C48&lt;0.0001,"Rare",C48&gt;=0.0001,"Common")</f>
        <v>Common</v>
      </c>
      <c r="F48" s="28">
        <v>1.19643960609526E-3</v>
      </c>
      <c r="G48" s="9">
        <v>182</v>
      </c>
      <c r="H48" s="21" t="str" cm="1">
        <f t="array" ref="H48">_xlfn.IFS(F48=0,"Not Present", F48&lt;0.0001,"Rare",F48&gt;=0.0001,"Common")</f>
        <v>Common</v>
      </c>
      <c r="I48" s="6" t="str">
        <f>IF(VLOOKUP($B48,Collated!$D$2:$I$203,2,FALSE)=0,"","Yes")</f>
        <v>Yes</v>
      </c>
      <c r="J48" s="5" t="str">
        <f>VLOOKUP($B48,Collated!$D$2:$I$203, 2, FALSE)</f>
        <v>Conflicting interpretations of pathogenicity</v>
      </c>
      <c r="K48" s="28">
        <f>IFERROR(VLOOKUP($A48,POPSCOMP!$D$1:$H$91,5,FALSE),0)</f>
        <v>1.98</v>
      </c>
      <c r="L48" s="6">
        <f>IFERROR(VLOOKUP($A48,POPS!$D$1:$K$464,6,FALSE),"NA")</f>
        <v>9.01E-2</v>
      </c>
      <c r="M48" s="21" t="str" cm="1">
        <f t="array" ref="M48">_xlfn.IFS(K48&gt;=15,"Interface",L48&gt;=0.15,"Surface",L48&lt;0.15,"Core")</f>
        <v>Core</v>
      </c>
    </row>
    <row r="49" spans="1:13" x14ac:dyDescent="0.2">
      <c r="A49">
        <f t="shared" si="3"/>
        <v>58</v>
      </c>
      <c r="B49" s="19" t="s">
        <v>227</v>
      </c>
      <c r="C49" s="29">
        <v>7.9582985157773208E-6</v>
      </c>
      <c r="D49" s="10">
        <v>2</v>
      </c>
      <c r="E49" s="22" t="str" cm="1">
        <f t="array" ref="E49">_xlfn.IFS(C49=0,"Not Present", C49&lt;0.0001,"Rare",C49&gt;=0.0001,"Common")</f>
        <v>Rare</v>
      </c>
      <c r="F49" s="29"/>
      <c r="G49" s="10"/>
      <c r="H49" s="22" t="str" cm="1">
        <f t="array" ref="H49">_xlfn.IFS(F49=0,"Not Present", F49&lt;0.0001,"Rare",F49&gt;=0.0001,"Common")</f>
        <v>Not Present</v>
      </c>
      <c r="I49" s="8" t="str">
        <f>IF(VLOOKUP($B49,Collated!$D$2:$I$203,2,FALSE)=0,"","Yes")</f>
        <v/>
      </c>
      <c r="J49" s="7">
        <f>VLOOKUP($B49,Collated!$D$2:$I$203, 2, FALSE)</f>
        <v>0</v>
      </c>
      <c r="K49" s="29">
        <f>IFERROR(VLOOKUP($A49,POPSCOMP!$D$1:$H$91,5,FALSE),0)</f>
        <v>0</v>
      </c>
      <c r="L49" s="8">
        <f>IFERROR(VLOOKUP($A49,POPS!$D$1:$K$464,6,FALSE),"NA")</f>
        <v>0.1159</v>
      </c>
      <c r="M49" s="22" t="str" cm="1">
        <f t="array" ref="M49">_xlfn.IFS(K49&gt;=15,"Interface",L49&gt;=0.15,"Surface",L49&lt;0.15,"Core")</f>
        <v>Core</v>
      </c>
    </row>
    <row r="50" spans="1:13" x14ac:dyDescent="0.2">
      <c r="A50">
        <f t="shared" si="3"/>
        <v>63</v>
      </c>
      <c r="B50" s="18" t="s">
        <v>230</v>
      </c>
      <c r="C50" s="28">
        <v>2.1226314970212401E-5</v>
      </c>
      <c r="D50" s="9">
        <v>6</v>
      </c>
      <c r="E50" s="21" t="str" cm="1">
        <f t="array" ref="E50">_xlfn.IFS(C50=0,"Not Present", C50&lt;0.0001,"Rare",C50&gt;=0.0001,"Common")</f>
        <v>Rare</v>
      </c>
      <c r="F50" s="28">
        <v>2.6285353800862098E-5</v>
      </c>
      <c r="G50" s="9">
        <v>4</v>
      </c>
      <c r="H50" s="21" t="str" cm="1">
        <f t="array" ref="H50">_xlfn.IFS(F50=0,"Not Present", F50&lt;0.0001,"Rare",F50&gt;=0.0001,"Common")</f>
        <v>Rare</v>
      </c>
      <c r="I50" s="6" t="str">
        <f>IF(VLOOKUP($B50,Collated!$D$2:$I$203,2,FALSE)=0,"","Yes")</f>
        <v/>
      </c>
      <c r="J50" s="5">
        <f>VLOOKUP($B50,Collated!$D$2:$I$203, 2, FALSE)</f>
        <v>0</v>
      </c>
      <c r="K50" s="28">
        <f>IFERROR(VLOOKUP($A50,POPSCOMP!$D$1:$H$91,5,FALSE),0)</f>
        <v>0</v>
      </c>
      <c r="L50" s="6">
        <f>IFERROR(VLOOKUP($A50,POPS!$D$1:$K$464,6,FALSE),"NA")</f>
        <v>0.47610000000000002</v>
      </c>
      <c r="M50" s="21" t="str" cm="1">
        <f t="array" ref="M50">_xlfn.IFS(K50&gt;=15,"Interface",L50&gt;=0.15,"Surface",L50&lt;0.15,"Core")</f>
        <v>Surface</v>
      </c>
    </row>
    <row r="51" spans="1:13" x14ac:dyDescent="0.2">
      <c r="A51">
        <f t="shared" si="3"/>
        <v>64</v>
      </c>
      <c r="B51" s="19" t="s">
        <v>233</v>
      </c>
      <c r="C51" s="29">
        <v>3.1899961720045899E-5</v>
      </c>
      <c r="D51" s="10">
        <v>1</v>
      </c>
      <c r="E51" s="22" t="str" cm="1">
        <f t="array" ref="E51">_xlfn.IFS(C51=0,"Not Present", C51&lt;0.0001,"Rare",C51&gt;=0.0001,"Common")</f>
        <v>Rare</v>
      </c>
      <c r="F51" s="29">
        <v>1.9714792666097099E-5</v>
      </c>
      <c r="G51" s="10">
        <v>3</v>
      </c>
      <c r="H51" s="22" t="str" cm="1">
        <f t="array" ref="H51">_xlfn.IFS(F51=0,"Not Present", F51&lt;0.0001,"Rare",F51&gt;=0.0001,"Common")</f>
        <v>Rare</v>
      </c>
      <c r="I51" s="8" t="str">
        <f>IF(VLOOKUP($B51,Collated!$D$2:$I$203,2,FALSE)=0,"","Yes")</f>
        <v/>
      </c>
      <c r="J51" s="7">
        <f>VLOOKUP($B51,Collated!$D$2:$I$203, 2, FALSE)</f>
        <v>0</v>
      </c>
      <c r="K51" s="29">
        <f>IFERROR(VLOOKUP($A51,POPSCOMP!$D$1:$H$91,5,FALSE),0)</f>
        <v>0</v>
      </c>
      <c r="L51" s="8">
        <f>IFERROR(VLOOKUP($A51,POPS!$D$1:$K$464,6,FALSE),"NA")</f>
        <v>0.14899999999999999</v>
      </c>
      <c r="M51" s="22" t="str" cm="1">
        <f t="array" ref="M51">_xlfn.IFS(K51&gt;=15,"Interface",L51&gt;=0.15,"Surface",L51&lt;0.15,"Core")</f>
        <v>Core</v>
      </c>
    </row>
    <row r="52" spans="1:13" x14ac:dyDescent="0.2">
      <c r="A52">
        <f t="shared" si="3"/>
        <v>65</v>
      </c>
      <c r="B52" s="18" t="s">
        <v>236</v>
      </c>
      <c r="C52" s="28">
        <v>7.5596616454598196E-5</v>
      </c>
      <c r="D52" s="9">
        <v>19</v>
      </c>
      <c r="E52" s="21" t="str" cm="1">
        <f t="array" ref="E52">_xlfn.IFS(C52=0,"Not Present", C52&lt;0.0001,"Rare",C52&gt;=0.0001,"Common")</f>
        <v>Rare</v>
      </c>
      <c r="F52" s="28">
        <v>6.5724613867893497E-6</v>
      </c>
      <c r="G52" s="9">
        <v>1</v>
      </c>
      <c r="H52" s="21" t="str" cm="1">
        <f t="array" ref="H52">_xlfn.IFS(F52=0,"Not Present", F52&lt;0.0001,"Rare",F52&gt;=0.0001,"Common")</f>
        <v>Rare</v>
      </c>
      <c r="I52" s="6" t="str">
        <f>IF(VLOOKUP($B52,Collated!$D$2:$I$203,2,FALSE)=0,"","Yes")</f>
        <v/>
      </c>
      <c r="J52" s="5">
        <f>VLOOKUP($B52,Collated!$D$2:$I$203, 2, FALSE)</f>
        <v>0</v>
      </c>
      <c r="K52" s="28">
        <f>IFERROR(VLOOKUP($A52,POPSCOMP!$D$1:$H$91,5,FALSE),0)</f>
        <v>0</v>
      </c>
      <c r="L52" s="6">
        <f>IFERROR(VLOOKUP($A52,POPS!$D$1:$K$464,6,FALSE),"NA")</f>
        <v>0.28420000000000001</v>
      </c>
      <c r="M52" s="21" t="str" cm="1">
        <f t="array" ref="M52">_xlfn.IFS(K52&gt;=15,"Interface",L52&gt;=0.15,"Surface",L52&lt;0.15,"Core")</f>
        <v>Surface</v>
      </c>
    </row>
    <row r="53" spans="1:13" x14ac:dyDescent="0.2">
      <c r="A53">
        <f t="shared" si="3"/>
        <v>66</v>
      </c>
      <c r="B53" s="19" t="s">
        <v>449</v>
      </c>
      <c r="C53" s="29"/>
      <c r="D53" s="10"/>
      <c r="E53" s="22" t="str" cm="1">
        <f t="array" ref="E53">_xlfn.IFS(C53=0,"Not Present", C53&lt;0.0001,"Rare",C53&gt;=0.0001,"Common")</f>
        <v>Not Present</v>
      </c>
      <c r="F53" s="29">
        <v>6.5720294426919003E-6</v>
      </c>
      <c r="G53" s="10">
        <v>1</v>
      </c>
      <c r="H53" s="22" t="str" cm="1">
        <f t="array" ref="H53">_xlfn.IFS(F53=0,"Not Present", F53&lt;0.0001,"Rare",F53&gt;=0.0001,"Common")</f>
        <v>Rare</v>
      </c>
      <c r="I53" s="8" t="str">
        <f>IF(VLOOKUP($B53,Collated!$D$2:$I$203,2,FALSE)=0,"","Yes")</f>
        <v/>
      </c>
      <c r="J53" s="7">
        <f>VLOOKUP($B53,Collated!$D$2:$I$203, 2, FALSE)</f>
        <v>0</v>
      </c>
      <c r="K53" s="29">
        <f>IFERROR(VLOOKUP($A53,POPSCOMP!$D$1:$H$91,5,FALSE),0)</f>
        <v>0</v>
      </c>
      <c r="L53" s="8">
        <f>IFERROR(VLOOKUP($A53,POPS!$D$1:$K$464,6,FALSE),"NA")</f>
        <v>0.221</v>
      </c>
      <c r="M53" s="22" t="str" cm="1">
        <f t="array" ref="M53">_xlfn.IFS(K53&gt;=15,"Interface",L53&gt;=0.15,"Surface",L53&lt;0.15,"Core")</f>
        <v>Surface</v>
      </c>
    </row>
    <row r="54" spans="1:13" x14ac:dyDescent="0.2">
      <c r="A54">
        <f t="shared" si="3"/>
        <v>67</v>
      </c>
      <c r="B54" s="18" t="s">
        <v>239</v>
      </c>
      <c r="C54" s="28">
        <v>7.9567154678548696E-6</v>
      </c>
      <c r="D54" s="9">
        <v>2</v>
      </c>
      <c r="E54" s="21" t="str" cm="1">
        <f t="array" ref="E54">_xlfn.IFS(C54=0,"Not Present", C54&lt;0.0001,"Rare",C54&gt;=0.0001,"Common")</f>
        <v>Rare</v>
      </c>
      <c r="F54" s="28">
        <v>6.5728069829501297E-6</v>
      </c>
      <c r="G54" s="9">
        <v>1</v>
      </c>
      <c r="H54" s="21" t="str" cm="1">
        <f t="array" ref="H54">_xlfn.IFS(F54=0,"Not Present", F54&lt;0.0001,"Rare",F54&gt;=0.0001,"Common")</f>
        <v>Rare</v>
      </c>
      <c r="I54" s="6" t="str">
        <f>IF(VLOOKUP($B54,Collated!$D$2:$I$203,2,FALSE)=0,"","Yes")</f>
        <v>Yes</v>
      </c>
      <c r="J54" s="5" t="str">
        <f>VLOOKUP($B54,Collated!$D$2:$I$203, 2, FALSE)</f>
        <v>Uncertain significance</v>
      </c>
      <c r="K54" s="28">
        <f>IFERROR(VLOOKUP($A54,POPSCOMP!$D$1:$H$91,5,FALSE),0)</f>
        <v>0</v>
      </c>
      <c r="L54" s="6">
        <f>IFERROR(VLOOKUP($A54,POPS!$D$1:$K$464,6,FALSE),"NA")</f>
        <v>8.4500000000000006E-2</v>
      </c>
      <c r="M54" s="21" t="str" cm="1">
        <f t="array" ref="M54">_xlfn.IFS(K54&gt;=15,"Interface",L54&gt;=0.15,"Surface",L54&lt;0.15,"Core")</f>
        <v>Core</v>
      </c>
    </row>
    <row r="55" spans="1:13" x14ac:dyDescent="0.2">
      <c r="A55">
        <f t="shared" si="3"/>
        <v>70</v>
      </c>
      <c r="B55" s="19" t="s">
        <v>242</v>
      </c>
      <c r="C55" s="29">
        <v>3.9781994669212701E-6</v>
      </c>
      <c r="D55" s="10">
        <v>1</v>
      </c>
      <c r="E55" s="22" t="str" cm="1">
        <f t="array" ref="E55">_xlfn.IFS(C55=0,"Not Present", C55&lt;0.0001,"Rare",C55&gt;=0.0001,"Common")</f>
        <v>Rare</v>
      </c>
      <c r="F55" s="29"/>
      <c r="G55" s="10"/>
      <c r="H55" s="22" t="str" cm="1">
        <f t="array" ref="H55">_xlfn.IFS(F55=0,"Not Present", F55&lt;0.0001,"Rare",F55&gt;=0.0001,"Common")</f>
        <v>Not Present</v>
      </c>
      <c r="I55" s="8" t="str">
        <f>IF(VLOOKUP($B55,Collated!$D$2:$I$203,2,FALSE)=0,"","Yes")</f>
        <v/>
      </c>
      <c r="J55" s="7">
        <f>VLOOKUP($B55,Collated!$D$2:$I$203, 2, FALSE)</f>
        <v>0</v>
      </c>
      <c r="K55" s="29">
        <f>IFERROR(VLOOKUP($A55,POPSCOMP!$D$1:$H$91,5,FALSE),0)</f>
        <v>0</v>
      </c>
      <c r="L55" s="8">
        <f>IFERROR(VLOOKUP($A55,POPS!$D$1:$K$464,6,FALSE),"NA")</f>
        <v>0.12889999999999999</v>
      </c>
      <c r="M55" s="22" t="str" cm="1">
        <f t="array" ref="M55">_xlfn.IFS(K55&gt;=15,"Interface",L55&gt;=0.15,"Surface",L55&lt;0.15,"Core")</f>
        <v>Core</v>
      </c>
    </row>
    <row r="56" spans="1:13" x14ac:dyDescent="0.2">
      <c r="A56">
        <f t="shared" si="3"/>
        <v>71</v>
      </c>
      <c r="B56" s="18" t="s">
        <v>452</v>
      </c>
      <c r="C56" s="28"/>
      <c r="D56" s="9"/>
      <c r="E56" s="21" t="str" cm="1">
        <f t="array" ref="E56">_xlfn.IFS(C56=0,"Not Present", C56&lt;0.0001,"Rare",C56&gt;=0.0001,"Common")</f>
        <v>Not Present</v>
      </c>
      <c r="F56" s="28">
        <v>6.5714248163286697E-6</v>
      </c>
      <c r="G56" s="9">
        <v>1</v>
      </c>
      <c r="H56" s="21" t="str" cm="1">
        <f t="array" ref="H56">_xlfn.IFS(F56=0,"Not Present", F56&lt;0.0001,"Rare",F56&gt;=0.0001,"Common")</f>
        <v>Rare</v>
      </c>
      <c r="I56" s="6" t="str">
        <f>IF(VLOOKUP($B56,Collated!$D$2:$I$203,2,FALSE)=0,"","Yes")</f>
        <v/>
      </c>
      <c r="J56" s="5">
        <f>VLOOKUP($B56,Collated!$D$2:$I$203, 2, FALSE)</f>
        <v>0</v>
      </c>
      <c r="K56" s="28">
        <f>IFERROR(VLOOKUP($A56,POPSCOMP!$D$1:$H$91,5,FALSE),0)</f>
        <v>0</v>
      </c>
      <c r="L56" s="6">
        <f>IFERROR(VLOOKUP($A56,POPS!$D$1:$K$464,6,FALSE),"NA")</f>
        <v>0.27729999999999999</v>
      </c>
      <c r="M56" s="21" t="str" cm="1">
        <f t="array" ref="M56">_xlfn.IFS(K56&gt;=15,"Interface",L56&gt;=0.15,"Surface",L56&lt;0.15,"Core")</f>
        <v>Surface</v>
      </c>
    </row>
    <row r="57" spans="1:13" x14ac:dyDescent="0.2">
      <c r="A57">
        <f t="shared" si="3"/>
        <v>73</v>
      </c>
      <c r="B57" s="19" t="s">
        <v>245</v>
      </c>
      <c r="C57" s="29">
        <v>3.9783260795187797E-6</v>
      </c>
      <c r="D57" s="10">
        <v>1</v>
      </c>
      <c r="E57" s="22" t="str" cm="1">
        <f t="array" ref="E57">_xlfn.IFS(C57=0,"Not Present", C57&lt;0.0001,"Rare",C57&gt;=0.0001,"Common")</f>
        <v>Rare</v>
      </c>
      <c r="F57" s="29"/>
      <c r="G57" s="10"/>
      <c r="H57" s="22" t="str" cm="1">
        <f t="array" ref="H57">_xlfn.IFS(F57=0,"Not Present", F57&lt;0.0001,"Rare",F57&gt;=0.0001,"Common")</f>
        <v>Not Present</v>
      </c>
      <c r="I57" s="8" t="str">
        <f>IF(VLOOKUP($B57,Collated!$D$2:$I$203,2,FALSE)=0,"","Yes")</f>
        <v/>
      </c>
      <c r="J57" s="7">
        <f>VLOOKUP($B57,Collated!$D$2:$I$203, 2, FALSE)</f>
        <v>0</v>
      </c>
      <c r="K57" s="29">
        <f>IFERROR(VLOOKUP($A57,POPSCOMP!$D$1:$H$91,5,FALSE),0)</f>
        <v>0</v>
      </c>
      <c r="L57" s="8">
        <f>IFERROR(VLOOKUP($A57,POPS!$D$1:$K$464,6,FALSE),"NA")</f>
        <v>0.37390000000000001</v>
      </c>
      <c r="M57" s="22" t="str" cm="1">
        <f t="array" ref="M57">_xlfn.IFS(K57&gt;=15,"Interface",L57&gt;=0.15,"Surface",L57&lt;0.15,"Core")</f>
        <v>Surface</v>
      </c>
    </row>
    <row r="58" spans="1:13" x14ac:dyDescent="0.2">
      <c r="A58">
        <f t="shared" si="3"/>
        <v>76</v>
      </c>
      <c r="B58" s="18" t="s">
        <v>248</v>
      </c>
      <c r="C58" s="28">
        <v>2.6538526864066102E-4</v>
      </c>
      <c r="D58" s="9">
        <v>75</v>
      </c>
      <c r="E58" s="21" t="str" cm="1">
        <f t="array" ref="E58">_xlfn.IFS(C58=0,"Not Present", C58&lt;0.0001,"Rare",C58&gt;=0.0001,"Common")</f>
        <v>Common</v>
      </c>
      <c r="F58" s="28">
        <v>1.71000881312234E-4</v>
      </c>
      <c r="G58" s="9">
        <v>26</v>
      </c>
      <c r="H58" s="21" t="str" cm="1">
        <f t="array" ref="H58">_xlfn.IFS(F58=0,"Not Present", F58&lt;0.0001,"Rare",F58&gt;=0.0001,"Common")</f>
        <v>Common</v>
      </c>
      <c r="I58" s="6" t="str">
        <f>IF(VLOOKUP($B58,Collated!$D$2:$I$203,2,FALSE)=0,"","Yes")</f>
        <v>Yes</v>
      </c>
      <c r="J58" s="5" t="str">
        <f>VLOOKUP($B58,Collated!$D$2:$I$203, 2, FALSE)</f>
        <v>Conflicting interpretations of pathogenicity</v>
      </c>
      <c r="K58" s="28">
        <f>IFERROR(VLOOKUP($A58,POPSCOMP!$D$1:$H$91,5,FALSE),0)</f>
        <v>0</v>
      </c>
      <c r="L58" s="6">
        <f>IFERROR(VLOOKUP($A58,POPS!$D$1:$K$464,6,FALSE),"NA")</f>
        <v>0.15479999999999999</v>
      </c>
      <c r="M58" s="21" t="str" cm="1">
        <f t="array" ref="M58">_xlfn.IFS(K58&gt;=15,"Interface",L58&gt;=0.15,"Surface",L58&lt;0.15,"Core")</f>
        <v>Surface</v>
      </c>
    </row>
    <row r="59" spans="1:13" x14ac:dyDescent="0.2">
      <c r="A59">
        <f t="shared" si="3"/>
        <v>77</v>
      </c>
      <c r="B59" s="19" t="s">
        <v>251</v>
      </c>
      <c r="C59" s="29">
        <v>7.0781426953567301E-6</v>
      </c>
      <c r="D59" s="10">
        <v>2</v>
      </c>
      <c r="E59" s="22" t="str" cm="1">
        <f t="array" ref="E59">_xlfn.IFS(C59=0,"Not Present", C59&lt;0.0001,"Rare",C59&gt;=0.0001,"Common")</f>
        <v>Rare</v>
      </c>
      <c r="F59" s="29">
        <v>1.31731478554115E-5</v>
      </c>
      <c r="G59" s="10">
        <v>2</v>
      </c>
      <c r="H59" s="22" t="str" cm="1">
        <f t="array" ref="H59">_xlfn.IFS(F59=0,"Not Present", F59&lt;0.0001,"Rare",F59&gt;=0.0001,"Common")</f>
        <v>Rare</v>
      </c>
      <c r="I59" s="8" t="str">
        <f>IF(VLOOKUP($B59,Collated!$D$2:$I$203,2,FALSE)=0,"","Yes")</f>
        <v/>
      </c>
      <c r="J59" s="7">
        <f>VLOOKUP($B59,Collated!$D$2:$I$203, 2, FALSE)</f>
        <v>0</v>
      </c>
      <c r="K59" s="29">
        <f>IFERROR(VLOOKUP($A59,POPSCOMP!$D$1:$H$91,5,FALSE),0)</f>
        <v>0</v>
      </c>
      <c r="L59" s="8">
        <f>IFERROR(VLOOKUP($A59,POPS!$D$1:$K$464,6,FALSE),"NA")</f>
        <v>0.63890000000000002</v>
      </c>
      <c r="M59" s="22" t="str" cm="1">
        <f t="array" ref="M59">_xlfn.IFS(K59&gt;=15,"Interface",L59&gt;=0.15,"Surface",L59&lt;0.15,"Core")</f>
        <v>Surface</v>
      </c>
    </row>
    <row r="60" spans="1:13" x14ac:dyDescent="0.2">
      <c r="A60">
        <f t="shared" si="3"/>
        <v>77</v>
      </c>
      <c r="B60" s="18" t="s">
        <v>258</v>
      </c>
      <c r="C60" s="28">
        <v>3.9795293012742397E-6</v>
      </c>
      <c r="D60" s="9">
        <v>1</v>
      </c>
      <c r="E60" s="21" t="str" cm="1">
        <f t="array" ref="E60">_xlfn.IFS(C60=0,"Not Present", C60&lt;0.0001,"Rare",C60&gt;=0.0001,"Common")</f>
        <v>Rare</v>
      </c>
      <c r="F60" s="28"/>
      <c r="G60" s="9"/>
      <c r="H60" s="21" t="str" cm="1">
        <f t="array" ref="H60">_xlfn.IFS(F60=0,"Not Present", F60&lt;0.0001,"Rare",F60&gt;=0.0001,"Common")</f>
        <v>Not Present</v>
      </c>
      <c r="I60" s="6" t="str">
        <f>IF(VLOOKUP($B60,Collated!$D$2:$I$203,2,FALSE)=0,"","Yes")</f>
        <v/>
      </c>
      <c r="J60" s="5">
        <f>VLOOKUP($B60,Collated!$D$2:$I$203, 2, FALSE)</f>
        <v>0</v>
      </c>
      <c r="K60" s="28">
        <f>IFERROR(VLOOKUP($A60,POPSCOMP!$D$1:$H$91,5,FALSE),0)</f>
        <v>0</v>
      </c>
      <c r="L60" s="6">
        <f>IFERROR(VLOOKUP($A60,POPS!$D$1:$K$464,6,FALSE),"NA")</f>
        <v>0.63890000000000002</v>
      </c>
      <c r="M60" s="21" t="str" cm="1">
        <f t="array" ref="M60">_xlfn.IFS(K60&gt;=15,"Interface",L60&gt;=0.15,"Surface",L60&lt;0.15,"Core")</f>
        <v>Surface</v>
      </c>
    </row>
    <row r="61" spans="1:13" x14ac:dyDescent="0.2">
      <c r="A61">
        <f t="shared" si="3"/>
        <v>77</v>
      </c>
      <c r="B61" s="19" t="s">
        <v>256</v>
      </c>
      <c r="C61" s="29">
        <v>5.66131200905809E-5</v>
      </c>
      <c r="D61" s="10">
        <v>16</v>
      </c>
      <c r="E61" s="22" t="str" cm="1">
        <f t="array" ref="E61">_xlfn.IFS(C61=0,"Not Present", C61&lt;0.0001,"Rare",C61&gt;=0.0001,"Common")</f>
        <v>Rare</v>
      </c>
      <c r="F61" s="29">
        <v>6.5742761721934397E-5</v>
      </c>
      <c r="G61" s="10">
        <v>10</v>
      </c>
      <c r="H61" s="22" t="str" cm="1">
        <f t="array" ref="H61">_xlfn.IFS(F61=0,"Not Present", F61&lt;0.0001,"Rare",F61&gt;=0.0001,"Common")</f>
        <v>Rare</v>
      </c>
      <c r="I61" s="8" t="str">
        <f>IF(VLOOKUP($B61,Collated!$D$2:$I$203,2,FALSE)=0,"","Yes")</f>
        <v>Yes</v>
      </c>
      <c r="J61" s="7" t="str">
        <f>VLOOKUP($B61,Collated!$D$2:$I$203, 2, FALSE)</f>
        <v>Uncertain significance</v>
      </c>
      <c r="K61" s="29">
        <f>IFERROR(VLOOKUP($A61,POPSCOMP!$D$1:$H$91,5,FALSE),0)</f>
        <v>0</v>
      </c>
      <c r="L61" s="8">
        <f>IFERROR(VLOOKUP($A61,POPS!$D$1:$K$464,6,FALSE),"NA")</f>
        <v>0.63890000000000002</v>
      </c>
      <c r="M61" s="22" t="str" cm="1">
        <f t="array" ref="M61">_xlfn.IFS(K61&gt;=15,"Interface",L61&gt;=0.15,"Surface",L61&lt;0.15,"Core")</f>
        <v>Surface</v>
      </c>
    </row>
    <row r="62" spans="1:13" x14ac:dyDescent="0.2">
      <c r="A62">
        <f t="shared" si="3"/>
        <v>77</v>
      </c>
      <c r="B62" s="18" t="s">
        <v>254</v>
      </c>
      <c r="C62" s="28">
        <v>3.9795293012742397E-6</v>
      </c>
      <c r="D62" s="9">
        <v>1</v>
      </c>
      <c r="E62" s="21" t="str" cm="1">
        <f t="array" ref="E62">_xlfn.IFS(C62=0,"Not Present", C62&lt;0.0001,"Rare",C62&gt;=0.0001,"Common")</f>
        <v>Rare</v>
      </c>
      <c r="F62" s="28"/>
      <c r="G62" s="9"/>
      <c r="H62" s="21" t="str" cm="1">
        <f t="array" ref="H62">_xlfn.IFS(F62=0,"Not Present", F62&lt;0.0001,"Rare",F62&gt;=0.0001,"Common")</f>
        <v>Not Present</v>
      </c>
      <c r="I62" s="6" t="str">
        <f>IF(VLOOKUP($B62,Collated!$D$2:$I$203,2,FALSE)=0,"","Yes")</f>
        <v/>
      </c>
      <c r="J62" s="5">
        <f>VLOOKUP($B62,Collated!$D$2:$I$203, 2, FALSE)</f>
        <v>0</v>
      </c>
      <c r="K62" s="28">
        <f>IFERROR(VLOOKUP($A62,POPSCOMP!$D$1:$H$91,5,FALSE),0)</f>
        <v>0</v>
      </c>
      <c r="L62" s="6">
        <f>IFERROR(VLOOKUP($A62,POPS!$D$1:$K$464,6,FALSE),"NA")</f>
        <v>0.63890000000000002</v>
      </c>
      <c r="M62" s="21" t="str" cm="1">
        <f t="array" ref="M62">_xlfn.IFS(K62&gt;=15,"Interface",L62&gt;=0.15,"Surface",L62&lt;0.15,"Core")</f>
        <v>Surface</v>
      </c>
    </row>
    <row r="63" spans="1:13" x14ac:dyDescent="0.2">
      <c r="A63">
        <f t="shared" si="3"/>
        <v>82</v>
      </c>
      <c r="B63" s="19" t="s">
        <v>264</v>
      </c>
      <c r="C63" s="29">
        <v>2.7015690428625202E-4</v>
      </c>
      <c r="D63" s="10">
        <v>76</v>
      </c>
      <c r="E63" s="22" t="str" cm="1">
        <f t="array" ref="E63">_xlfn.IFS(C63=0,"Not Present", C63&lt;0.0001,"Rare",C63&gt;=0.0001,"Common")</f>
        <v>Common</v>
      </c>
      <c r="F63" s="29">
        <v>2.0376237363446299E-4</v>
      </c>
      <c r="G63" s="10">
        <v>31</v>
      </c>
      <c r="H63" s="22" t="str" cm="1">
        <f t="array" ref="H63">_xlfn.IFS(F63=0,"Not Present", F63&lt;0.0001,"Rare",F63&gt;=0.0001,"Common")</f>
        <v>Common</v>
      </c>
      <c r="I63" s="8" t="str">
        <f>IF(VLOOKUP($B63,Collated!$D$2:$I$203,2,FALSE)=0,"","Yes")</f>
        <v>Yes</v>
      </c>
      <c r="J63" s="7" t="str">
        <f>VLOOKUP($B63,Collated!$D$2:$I$203, 2, FALSE)</f>
        <v>Benign/Likely benign</v>
      </c>
      <c r="K63" s="29">
        <f>IFERROR(VLOOKUP($A63,POPSCOMP!$D$1:$H$91,5,FALSE),0)</f>
        <v>0</v>
      </c>
      <c r="L63" s="8">
        <f>IFERROR(VLOOKUP($A63,POPS!$D$1:$K$464,6,FALSE),"NA")</f>
        <v>0.72509999999999997</v>
      </c>
      <c r="M63" s="22" t="str" cm="1">
        <f t="array" ref="M63">_xlfn.IFS(K63&gt;=15,"Interface",L63&gt;=0.15,"Surface",L63&lt;0.15,"Core")</f>
        <v>Surface</v>
      </c>
    </row>
    <row r="64" spans="1:13" x14ac:dyDescent="0.2">
      <c r="A64">
        <f t="shared" si="3"/>
        <v>82</v>
      </c>
      <c r="B64" s="18" t="s">
        <v>261</v>
      </c>
      <c r="C64" s="28">
        <v>1.7774870598942001E-5</v>
      </c>
      <c r="D64" s="9">
        <v>5</v>
      </c>
      <c r="E64" s="21" t="str" cm="1">
        <f t="array" ref="E64">_xlfn.IFS(C64=0,"Not Present", C64&lt;0.0001,"Rare",C64&gt;=0.0001,"Common")</f>
        <v>Rare</v>
      </c>
      <c r="F64" s="28">
        <v>1.9722050567337601E-5</v>
      </c>
      <c r="G64" s="9">
        <v>3</v>
      </c>
      <c r="H64" s="21" t="str" cm="1">
        <f t="array" ref="H64">_xlfn.IFS(F64=0,"Not Present", F64&lt;0.0001,"Rare",F64&gt;=0.0001,"Common")</f>
        <v>Rare</v>
      </c>
      <c r="I64" s="6" t="str">
        <f>IF(VLOOKUP($B64,Collated!$D$2:$I$203,2,FALSE)=0,"","Yes")</f>
        <v/>
      </c>
      <c r="J64" s="5">
        <f>VLOOKUP($B64,Collated!$D$2:$I$203, 2, FALSE)</f>
        <v>0</v>
      </c>
      <c r="K64" s="28">
        <f>IFERROR(VLOOKUP($A64,POPSCOMP!$D$1:$H$91,5,FALSE),0)</f>
        <v>0</v>
      </c>
      <c r="L64" s="6">
        <f>IFERROR(VLOOKUP($A64,POPS!$D$1:$K$464,6,FALSE),"NA")</f>
        <v>0.72509999999999997</v>
      </c>
      <c r="M64" s="21" t="str" cm="1">
        <f t="array" ref="M64">_xlfn.IFS(K64&gt;=15,"Interface",L64&gt;=0.15,"Surface",L64&lt;0.15,"Core")</f>
        <v>Surface</v>
      </c>
    </row>
    <row r="65" spans="1:13" x14ac:dyDescent="0.2">
      <c r="A65">
        <f t="shared" si="3"/>
        <v>83</v>
      </c>
      <c r="B65" s="19" t="s">
        <v>268</v>
      </c>
      <c r="C65" s="29">
        <v>7.9988481658641096E-6</v>
      </c>
      <c r="D65" s="10">
        <v>2</v>
      </c>
      <c r="E65" s="22" t="str" cm="1">
        <f t="array" ref="E65">_xlfn.IFS(C65=0,"Not Present", C65&lt;0.0001,"Rare",C65&gt;=0.0001,"Common")</f>
        <v>Rare</v>
      </c>
      <c r="F65" s="29">
        <v>1.9726459758022002E-5</v>
      </c>
      <c r="G65" s="10">
        <v>3</v>
      </c>
      <c r="H65" s="22" t="str" cm="1">
        <f t="array" ref="H65">_xlfn.IFS(F65=0,"Not Present", F65&lt;0.0001,"Rare",F65&gt;=0.0001,"Common")</f>
        <v>Rare</v>
      </c>
      <c r="I65" s="8" t="str">
        <f>IF(VLOOKUP($B65,Collated!$D$2:$I$203,2,FALSE)=0,"","Yes")</f>
        <v>Yes</v>
      </c>
      <c r="J65" s="7" t="str">
        <f>VLOOKUP($B65,Collated!$D$2:$I$203, 2, FALSE)</f>
        <v>Uncertain significance</v>
      </c>
      <c r="K65" s="29">
        <f>IFERROR(VLOOKUP($A65,POPSCOMP!$D$1:$H$91,5,FALSE),0)</f>
        <v>0</v>
      </c>
      <c r="L65" s="8">
        <f>IFERROR(VLOOKUP($A65,POPS!$D$1:$K$464,6,FALSE),"NA")</f>
        <v>0.2077</v>
      </c>
      <c r="M65" s="22" t="str" cm="1">
        <f t="array" ref="M65">_xlfn.IFS(K65&gt;=15,"Interface",L65&gt;=0.15,"Surface",L65&lt;0.15,"Core")</f>
        <v>Surface</v>
      </c>
    </row>
    <row r="66" spans="1:13" x14ac:dyDescent="0.2">
      <c r="A66">
        <f t="shared" si="3"/>
        <v>84</v>
      </c>
      <c r="B66" s="18" t="s">
        <v>271</v>
      </c>
      <c r="C66" s="28">
        <v>1.9987527782663598E-5</v>
      </c>
      <c r="D66" s="9">
        <v>5</v>
      </c>
      <c r="E66" s="21" t="str" cm="1">
        <f t="array" ref="E66">_xlfn.IFS(C66=0,"Not Present", C66&lt;0.0001,"Rare",C66&gt;=0.0001,"Common")</f>
        <v>Rare</v>
      </c>
      <c r="F66" s="28"/>
      <c r="G66" s="9"/>
      <c r="H66" s="21" t="str" cm="1">
        <f t="array" ref="H66">_xlfn.IFS(F66=0,"Not Present", F66&lt;0.0001,"Rare",F66&gt;=0.0001,"Common")</f>
        <v>Not Present</v>
      </c>
      <c r="I66" s="6" t="str">
        <f>IF(VLOOKUP($B66,Collated!$D$2:$I$203,2,FALSE)=0,"","Yes")</f>
        <v/>
      </c>
      <c r="J66" s="5">
        <f>VLOOKUP($B66,Collated!$D$2:$I$203, 2, FALSE)</f>
        <v>0</v>
      </c>
      <c r="K66" s="28">
        <f>IFERROR(VLOOKUP($A66,POPSCOMP!$D$1:$H$91,5,FALSE),0)</f>
        <v>0</v>
      </c>
      <c r="L66" s="6">
        <f>IFERROR(VLOOKUP($A66,POPS!$D$1:$K$464,6,FALSE),"NA")</f>
        <v>0.32519999999999999</v>
      </c>
      <c r="M66" s="21" t="str" cm="1">
        <f t="array" ref="M66">_xlfn.IFS(K66&gt;=15,"Interface",L66&gt;=0.15,"Surface",L66&lt;0.15,"Core")</f>
        <v>Surface</v>
      </c>
    </row>
    <row r="67" spans="1:13" x14ac:dyDescent="0.2">
      <c r="A67">
        <f t="shared" si="3"/>
        <v>86</v>
      </c>
      <c r="B67" s="19" t="s">
        <v>277</v>
      </c>
      <c r="C67" s="29">
        <v>3.9960039960039904E-6</v>
      </c>
      <c r="D67" s="10">
        <v>1</v>
      </c>
      <c r="E67" s="22" t="str" cm="1">
        <f t="array" ref="E67">_xlfn.IFS(C67=0,"Not Present", C67&lt;0.0001,"Rare",C67&gt;=0.0001,"Common")</f>
        <v>Rare</v>
      </c>
      <c r="F67" s="29">
        <v>1.3147687979068799E-5</v>
      </c>
      <c r="G67" s="10">
        <v>2</v>
      </c>
      <c r="H67" s="22" t="str" cm="1">
        <f t="array" ref="H67">_xlfn.IFS(F67=0,"Not Present", F67&lt;0.0001,"Rare",F67&gt;=0.0001,"Common")</f>
        <v>Rare</v>
      </c>
      <c r="I67" s="8" t="str">
        <f>IF(VLOOKUP($B67,Collated!$D$2:$I$203,2,FALSE)=0,"","Yes")</f>
        <v/>
      </c>
      <c r="J67" s="7">
        <f>VLOOKUP($B67,Collated!$D$2:$I$203, 2, FALSE)</f>
        <v>0</v>
      </c>
      <c r="K67" s="29">
        <f>IFERROR(VLOOKUP($A67,POPSCOMP!$D$1:$H$91,5,FALSE),0)</f>
        <v>0</v>
      </c>
      <c r="L67" s="8">
        <f>IFERROR(VLOOKUP($A67,POPS!$D$1:$K$464,6,FALSE),"NA")</f>
        <v>0.42199999999999999</v>
      </c>
      <c r="M67" s="22" t="str" cm="1">
        <f t="array" ref="M67">_xlfn.IFS(K67&gt;=15,"Interface",L67&gt;=0.15,"Surface",L67&lt;0.15,"Core")</f>
        <v>Surface</v>
      </c>
    </row>
    <row r="68" spans="1:13" x14ac:dyDescent="0.2">
      <c r="A68">
        <f t="shared" ref="A68:A99" si="4">VALUE(RIGHT(LEFT(B68,LEN(B68)-3),LEN(LEFT(B68,LEN(B68)-3))-5))</f>
        <v>86</v>
      </c>
      <c r="B68" s="18" t="s">
        <v>274</v>
      </c>
      <c r="C68" s="28">
        <v>3.9962595011069596E-6</v>
      </c>
      <c r="D68" s="9">
        <v>1</v>
      </c>
      <c r="E68" s="21" t="str" cm="1">
        <f t="array" ref="E68">_xlfn.IFS(C68=0,"Not Present", C68&lt;0.0001,"Rare",C68&gt;=0.0001,"Common")</f>
        <v>Rare</v>
      </c>
      <c r="F68" s="28">
        <v>1.9744116253356499E-5</v>
      </c>
      <c r="G68" s="9">
        <v>3</v>
      </c>
      <c r="H68" s="21" t="str" cm="1">
        <f t="array" ref="H68">_xlfn.IFS(F68=0,"Not Present", F68&lt;0.0001,"Rare",F68&gt;=0.0001,"Common")</f>
        <v>Rare</v>
      </c>
      <c r="I68" s="6" t="str">
        <f>IF(VLOOKUP($B68,Collated!$D$2:$I$203,2,FALSE)=0,"","Yes")</f>
        <v/>
      </c>
      <c r="J68" s="5">
        <f>VLOOKUP($B68,Collated!$D$2:$I$203, 2, FALSE)</f>
        <v>0</v>
      </c>
      <c r="K68" s="28">
        <f>IFERROR(VLOOKUP($A68,POPSCOMP!$D$1:$H$91,5,FALSE),0)</f>
        <v>0</v>
      </c>
      <c r="L68" s="6">
        <f>IFERROR(VLOOKUP($A68,POPS!$D$1:$K$464,6,FALSE),"NA")</f>
        <v>0.42199999999999999</v>
      </c>
      <c r="M68" s="21" t="str" cm="1">
        <f t="array" ref="M68">_xlfn.IFS(K68&gt;=15,"Interface",L68&gt;=0.15,"Surface",L68&lt;0.15,"Core")</f>
        <v>Surface</v>
      </c>
    </row>
    <row r="69" spans="1:13" x14ac:dyDescent="0.2">
      <c r="A69">
        <f t="shared" si="4"/>
        <v>87</v>
      </c>
      <c r="B69" s="19" t="s">
        <v>280</v>
      </c>
      <c r="C69" s="29">
        <v>3.99581238861672E-6</v>
      </c>
      <c r="D69" s="10">
        <v>1</v>
      </c>
      <c r="E69" s="22" t="str" cm="1">
        <f t="array" ref="E69">_xlfn.IFS(C69=0,"Not Present", C69&lt;0.0001,"Rare",C69&gt;=0.0001,"Common")</f>
        <v>Rare</v>
      </c>
      <c r="F69" s="29"/>
      <c r="G69" s="10"/>
      <c r="H69" s="22" t="str" cm="1">
        <f t="array" ref="H69">_xlfn.IFS(F69=0,"Not Present", F69&lt;0.0001,"Rare",F69&gt;=0.0001,"Common")</f>
        <v>Not Present</v>
      </c>
      <c r="I69" s="8" t="str">
        <f>IF(VLOOKUP($B69,Collated!$D$2:$I$203,2,FALSE)=0,"","Yes")</f>
        <v/>
      </c>
      <c r="J69" s="7">
        <f>VLOOKUP($B69,Collated!$D$2:$I$203, 2, FALSE)</f>
        <v>0</v>
      </c>
      <c r="K69" s="29">
        <f>IFERROR(VLOOKUP($A69,POPSCOMP!$D$1:$H$91,5,FALSE),0)</f>
        <v>0</v>
      </c>
      <c r="L69" s="8">
        <f>IFERROR(VLOOKUP($A69,POPS!$D$1:$K$464,6,FALSE),"NA")</f>
        <v>0.50880000000000003</v>
      </c>
      <c r="M69" s="22" t="str" cm="1">
        <f t="array" ref="M69">_xlfn.IFS(K69&gt;=15,"Interface",L69&gt;=0.15,"Surface",L69&lt;0.15,"Core")</f>
        <v>Surface</v>
      </c>
    </row>
    <row r="70" spans="1:13" x14ac:dyDescent="0.2">
      <c r="A70">
        <f t="shared" si="4"/>
        <v>88</v>
      </c>
      <c r="B70" s="18" t="s">
        <v>283</v>
      </c>
      <c r="C70" s="28">
        <v>7.9904753533787701E-6</v>
      </c>
      <c r="D70" s="9">
        <v>2</v>
      </c>
      <c r="E70" s="21" t="str" cm="1">
        <f t="array" ref="E70">_xlfn.IFS(C70=0,"Not Present", C70&lt;0.0001,"Rare",C70&gt;=0.0001,"Common")</f>
        <v>Rare</v>
      </c>
      <c r="F70" s="28">
        <v>1.9717902540980301E-5</v>
      </c>
      <c r="G70" s="9">
        <v>3</v>
      </c>
      <c r="H70" s="21" t="str" cm="1">
        <f t="array" ref="H70">_xlfn.IFS(F70=0,"Not Present", F70&lt;0.0001,"Rare",F70&gt;=0.0001,"Common")</f>
        <v>Rare</v>
      </c>
      <c r="I70" s="6" t="str">
        <f>IF(VLOOKUP($B70,Collated!$D$2:$I$203,2,FALSE)=0,"","Yes")</f>
        <v/>
      </c>
      <c r="J70" s="5">
        <f>VLOOKUP($B70,Collated!$D$2:$I$203, 2, FALSE)</f>
        <v>0</v>
      </c>
      <c r="K70" s="28">
        <f>IFERROR(VLOOKUP($A70,POPSCOMP!$D$1:$H$91,5,FALSE),0)</f>
        <v>0</v>
      </c>
      <c r="L70" s="6">
        <f>IFERROR(VLOOKUP($A70,POPS!$D$1:$K$464,6,FALSE),"NA")</f>
        <v>0.1036</v>
      </c>
      <c r="M70" s="21" t="str" cm="1">
        <f t="array" ref="M70">_xlfn.IFS(K70&gt;=15,"Interface",L70&gt;=0.15,"Surface",L70&lt;0.15,"Core")</f>
        <v>Core</v>
      </c>
    </row>
    <row r="71" spans="1:13" x14ac:dyDescent="0.2">
      <c r="A71">
        <f t="shared" si="4"/>
        <v>89</v>
      </c>
      <c r="B71" s="19" t="s">
        <v>286</v>
      </c>
      <c r="C71" s="29">
        <v>3.9928448220788303E-6</v>
      </c>
      <c r="D71" s="10">
        <v>1</v>
      </c>
      <c r="E71" s="22" t="str" cm="1">
        <f t="array" ref="E71">_xlfn.IFS(C71=0,"Not Present", C71&lt;0.0001,"Rare",C71&gt;=0.0001,"Common")</f>
        <v>Rare</v>
      </c>
      <c r="F71" s="29"/>
      <c r="G71" s="10"/>
      <c r="H71" s="22" t="str" cm="1">
        <f t="array" ref="H71">_xlfn.IFS(F71=0,"Not Present", F71&lt;0.0001,"Rare",F71&gt;=0.0001,"Common")</f>
        <v>Not Present</v>
      </c>
      <c r="I71" s="8" t="str">
        <f>IF(VLOOKUP($B71,Collated!$D$2:$I$203,2,FALSE)=0,"","Yes")</f>
        <v/>
      </c>
      <c r="J71" s="7">
        <f>VLOOKUP($B71,Collated!$D$2:$I$203, 2, FALSE)</f>
        <v>0</v>
      </c>
      <c r="K71" s="29">
        <f>IFERROR(VLOOKUP($A71,POPSCOMP!$D$1:$H$91,5,FALSE),0)</f>
        <v>6.52</v>
      </c>
      <c r="L71" s="8">
        <f>IFERROR(VLOOKUP($A71,POPS!$D$1:$K$464,6,FALSE),"NA")</f>
        <v>0.58260000000000001</v>
      </c>
      <c r="M71" s="22" t="str" cm="1">
        <f t="array" ref="M71">_xlfn.IFS(K71&gt;=15,"Interface",L71&gt;=0.15,"Surface",L71&lt;0.15,"Core")</f>
        <v>Surface</v>
      </c>
    </row>
    <row r="72" spans="1:13" x14ac:dyDescent="0.2">
      <c r="A72">
        <f t="shared" si="4"/>
        <v>89</v>
      </c>
      <c r="B72" s="18" t="s">
        <v>291</v>
      </c>
      <c r="C72" s="28">
        <v>3.1897926634768703E-5</v>
      </c>
      <c r="D72" s="9">
        <v>1</v>
      </c>
      <c r="E72" s="21" t="str" cm="1">
        <f t="array" ref="E72">_xlfn.IFS(C72=0,"Not Present", C72&lt;0.0001,"Rare",C72&gt;=0.0001,"Common")</f>
        <v>Rare</v>
      </c>
      <c r="F72" s="28"/>
      <c r="G72" s="9"/>
      <c r="H72" s="21" t="str" cm="1">
        <f t="array" ref="H72">_xlfn.IFS(F72=0,"Not Present", F72&lt;0.0001,"Rare",F72&gt;=0.0001,"Common")</f>
        <v>Not Present</v>
      </c>
      <c r="I72" s="6" t="str">
        <f>IF(VLOOKUP($B72,Collated!$D$2:$I$203,2,FALSE)=0,"","Yes")</f>
        <v/>
      </c>
      <c r="J72" s="5">
        <f>VLOOKUP($B72,Collated!$D$2:$I$203, 2, FALSE)</f>
        <v>0</v>
      </c>
      <c r="K72" s="28">
        <f>IFERROR(VLOOKUP($A72,POPSCOMP!$D$1:$H$91,5,FALSE),0)</f>
        <v>6.52</v>
      </c>
      <c r="L72" s="6">
        <f>IFERROR(VLOOKUP($A72,POPS!$D$1:$K$464,6,FALSE),"NA")</f>
        <v>0.58260000000000001</v>
      </c>
      <c r="M72" s="21" t="str" cm="1">
        <f t="array" ref="M72">_xlfn.IFS(K72&gt;=15,"Interface",L72&gt;=0.15,"Surface",L72&lt;0.15,"Core")</f>
        <v>Surface</v>
      </c>
    </row>
    <row r="73" spans="1:13" x14ac:dyDescent="0.2">
      <c r="A73">
        <f t="shared" si="4"/>
        <v>89</v>
      </c>
      <c r="B73" s="19" t="s">
        <v>288</v>
      </c>
      <c r="C73" s="29">
        <v>3.9928448220788303E-6</v>
      </c>
      <c r="D73" s="10">
        <v>1</v>
      </c>
      <c r="E73" s="22" t="str" cm="1">
        <f t="array" ref="E73">_xlfn.IFS(C73=0,"Not Present", C73&lt;0.0001,"Rare",C73&gt;=0.0001,"Common")</f>
        <v>Rare</v>
      </c>
      <c r="F73" s="29"/>
      <c r="G73" s="10"/>
      <c r="H73" s="22" t="str" cm="1">
        <f t="array" ref="H73">_xlfn.IFS(F73=0,"Not Present", F73&lt;0.0001,"Rare",F73&gt;=0.0001,"Common")</f>
        <v>Not Present</v>
      </c>
      <c r="I73" s="8" t="str">
        <f>IF(VLOOKUP($B73,Collated!$D$2:$I$203,2,FALSE)=0,"","Yes")</f>
        <v/>
      </c>
      <c r="J73" s="7">
        <f>VLOOKUP($B73,Collated!$D$2:$I$203, 2, FALSE)</f>
        <v>0</v>
      </c>
      <c r="K73" s="29">
        <f>IFERROR(VLOOKUP($A73,POPSCOMP!$D$1:$H$91,5,FALSE),0)</f>
        <v>6.52</v>
      </c>
      <c r="L73" s="8">
        <f>IFERROR(VLOOKUP($A73,POPS!$D$1:$K$464,6,FALSE),"NA")</f>
        <v>0.58260000000000001</v>
      </c>
      <c r="M73" s="22" t="str" cm="1">
        <f t="array" ref="M73">_xlfn.IFS(K73&gt;=15,"Interface",L73&gt;=0.15,"Surface",L73&lt;0.15,"Core")</f>
        <v>Surface</v>
      </c>
    </row>
    <row r="74" spans="1:13" x14ac:dyDescent="0.2">
      <c r="A74">
        <f t="shared" si="4"/>
        <v>91</v>
      </c>
      <c r="B74" s="18" t="s">
        <v>294</v>
      </c>
      <c r="C74" s="28">
        <v>3.9911237408004596E-6</v>
      </c>
      <c r="D74" s="9">
        <v>1</v>
      </c>
      <c r="E74" s="21" t="str" cm="1">
        <f t="array" ref="E74">_xlfn.IFS(C74=0,"Not Present", C74&lt;0.0001,"Rare",C74&gt;=0.0001,"Common")</f>
        <v>Rare</v>
      </c>
      <c r="F74" s="28"/>
      <c r="G74" s="9"/>
      <c r="H74" s="21" t="str" cm="1">
        <f t="array" ref="H74">_xlfn.IFS(F74=0,"Not Present", F74&lt;0.0001,"Rare",F74&gt;=0.0001,"Common")</f>
        <v>Not Present</v>
      </c>
      <c r="I74" s="6" t="str">
        <f>IF(VLOOKUP($B74,Collated!$D$2:$I$203,2,FALSE)=0,"","Yes")</f>
        <v/>
      </c>
      <c r="J74" s="5">
        <f>VLOOKUP($B74,Collated!$D$2:$I$203, 2, FALSE)</f>
        <v>0</v>
      </c>
      <c r="K74" s="28">
        <f>IFERROR(VLOOKUP($A74,POPSCOMP!$D$1:$H$91,5,FALSE),0)</f>
        <v>0</v>
      </c>
      <c r="L74" s="6">
        <f>IFERROR(VLOOKUP($A74,POPS!$D$1:$K$464,6,FALSE),"NA")</f>
        <v>0.33310000000000001</v>
      </c>
      <c r="M74" s="21" t="str" cm="1">
        <f t="array" ref="M74">_xlfn.IFS(K74&gt;=15,"Interface",L74&gt;=0.15,"Surface",L74&lt;0.15,"Core")</f>
        <v>Surface</v>
      </c>
    </row>
    <row r="75" spans="1:13" x14ac:dyDescent="0.2">
      <c r="A75">
        <f t="shared" si="4"/>
        <v>92</v>
      </c>
      <c r="B75" s="19" t="s">
        <v>619</v>
      </c>
      <c r="C75" s="29"/>
      <c r="D75" s="10"/>
      <c r="E75" s="22" t="str" cm="1">
        <f t="array" ref="E75">_xlfn.IFS(C75=0,"Not Present", C75&lt;0.0001,"Rare",C75&gt;=0.0001,"Common")</f>
        <v>Not Present</v>
      </c>
      <c r="F75" s="29"/>
      <c r="G75" s="10"/>
      <c r="H75" s="22" t="str" cm="1">
        <f t="array" ref="H75">_xlfn.IFS(F75=0,"Not Present", F75&lt;0.0001,"Rare",F75&gt;=0.0001,"Common")</f>
        <v>Not Present</v>
      </c>
      <c r="I75" s="8" t="str">
        <f>IF(VLOOKUP($B75,Collated!$D$2:$I$203,2,FALSE)=0,"","Yes")</f>
        <v>Yes</v>
      </c>
      <c r="J75" s="7" t="str">
        <f>VLOOKUP($B75,Collated!$D$2:$I$203, 2, FALSE)</f>
        <v>Uncertain significance (Last reviewed: Feb 18, 2019)</v>
      </c>
      <c r="K75" s="29">
        <f>IFERROR(VLOOKUP($A75,POPSCOMP!$D$1:$H$91,5,FALSE),0)</f>
        <v>0</v>
      </c>
      <c r="L75" s="8">
        <f>IFERROR(VLOOKUP($A75,POPS!$D$1:$K$464,6,FALSE),"NA")</f>
        <v>0.49130000000000001</v>
      </c>
      <c r="M75" s="22" t="str" cm="1">
        <f t="array" ref="M75">_xlfn.IFS(K75&gt;=15,"Interface",L75&gt;=0.15,"Surface",L75&lt;0.15,"Core")</f>
        <v>Surface</v>
      </c>
    </row>
    <row r="76" spans="1:13" x14ac:dyDescent="0.2">
      <c r="A76">
        <f t="shared" si="4"/>
        <v>93</v>
      </c>
      <c r="B76" s="18" t="s">
        <v>297</v>
      </c>
      <c r="C76" s="28">
        <v>7.0899861036272304E-6</v>
      </c>
      <c r="D76" s="9">
        <v>2</v>
      </c>
      <c r="E76" s="21" t="str" cm="1">
        <f t="array" ref="E76">_xlfn.IFS(C76=0,"Not Present", C76&lt;0.0001,"Rare",C76&gt;=0.0001,"Common")</f>
        <v>Rare</v>
      </c>
      <c r="F76" s="28">
        <v>6.5745355090662798E-6</v>
      </c>
      <c r="G76" s="9">
        <v>1</v>
      </c>
      <c r="H76" s="21" t="str" cm="1">
        <f t="array" ref="H76">_xlfn.IFS(F76=0,"Not Present", F76&lt;0.0001,"Rare",F76&gt;=0.0001,"Common")</f>
        <v>Rare</v>
      </c>
      <c r="I76" s="6" t="str">
        <f>IF(VLOOKUP($B76,Collated!$D$2:$I$203,2,FALSE)=0,"","Yes")</f>
        <v/>
      </c>
      <c r="J76" s="5">
        <f>VLOOKUP($B76,Collated!$D$2:$I$203, 2, FALSE)</f>
        <v>0</v>
      </c>
      <c r="K76" s="28">
        <f>IFERROR(VLOOKUP($A76,POPSCOMP!$D$1:$H$91,5,FALSE),0)</f>
        <v>0</v>
      </c>
      <c r="L76" s="6">
        <f>IFERROR(VLOOKUP($A76,POPS!$D$1:$K$464,6,FALSE),"NA")</f>
        <v>0.54720000000000002</v>
      </c>
      <c r="M76" s="21" t="str" cm="1">
        <f t="array" ref="M76">_xlfn.IFS(K76&gt;=15,"Interface",L76&gt;=0.15,"Surface",L76&lt;0.15,"Core")</f>
        <v>Surface</v>
      </c>
    </row>
    <row r="77" spans="1:13" x14ac:dyDescent="0.2">
      <c r="A77">
        <f t="shared" si="4"/>
        <v>94</v>
      </c>
      <c r="B77" s="19" t="s">
        <v>300</v>
      </c>
      <c r="C77" s="29">
        <v>3.9876224200082901E-6</v>
      </c>
      <c r="D77" s="10">
        <v>1</v>
      </c>
      <c r="E77" s="22" t="str" cm="1">
        <f t="array" ref="E77">_xlfn.IFS(C77=0,"Not Present", C77&lt;0.0001,"Rare",C77&gt;=0.0001,"Common")</f>
        <v>Rare</v>
      </c>
      <c r="F77" s="29"/>
      <c r="G77" s="10"/>
      <c r="H77" s="22" t="str" cm="1">
        <f t="array" ref="H77">_xlfn.IFS(F77=0,"Not Present", F77&lt;0.0001,"Rare",F77&gt;=0.0001,"Common")</f>
        <v>Not Present</v>
      </c>
      <c r="I77" s="8" t="str">
        <f>IF(VLOOKUP($B77,Collated!$D$2:$I$203,2,FALSE)=0,"","Yes")</f>
        <v/>
      </c>
      <c r="J77" s="7">
        <f>VLOOKUP($B77,Collated!$D$2:$I$203, 2, FALSE)</f>
        <v>0</v>
      </c>
      <c r="K77" s="29">
        <f>IFERROR(VLOOKUP($A77,POPSCOMP!$D$1:$H$91,5,FALSE),0)</f>
        <v>0</v>
      </c>
      <c r="L77" s="8">
        <f>IFERROR(VLOOKUP($A77,POPS!$D$1:$K$464,6,FALSE),"NA")</f>
        <v>0.77380000000000004</v>
      </c>
      <c r="M77" s="22" t="str" cm="1">
        <f t="array" ref="M77">_xlfn.IFS(K77&gt;=15,"Interface",L77&gt;=0.15,"Surface",L77&lt;0.15,"Core")</f>
        <v>Surface</v>
      </c>
    </row>
    <row r="78" spans="1:13" x14ac:dyDescent="0.2">
      <c r="A78">
        <f t="shared" si="4"/>
        <v>99</v>
      </c>
      <c r="B78" s="18" t="s">
        <v>303</v>
      </c>
      <c r="C78" s="28">
        <v>3.9829529613255196E-6</v>
      </c>
      <c r="D78" s="9">
        <v>1</v>
      </c>
      <c r="E78" s="21" t="str" cm="1">
        <f t="array" ref="E78">_xlfn.IFS(C78=0,"Not Present", C78&lt;0.0001,"Rare",C78&gt;=0.0001,"Common")</f>
        <v>Rare</v>
      </c>
      <c r="F78" s="28"/>
      <c r="G78" s="9"/>
      <c r="H78" s="21" t="str" cm="1">
        <f t="array" ref="H78">_xlfn.IFS(F78=0,"Not Present", F78&lt;0.0001,"Rare",F78&gt;=0.0001,"Common")</f>
        <v>Not Present</v>
      </c>
      <c r="I78" s="6" t="str">
        <f>IF(VLOOKUP($B78,Collated!$D$2:$I$203,2,FALSE)=0,"","Yes")</f>
        <v/>
      </c>
      <c r="J78" s="5">
        <f>VLOOKUP($B78,Collated!$D$2:$I$203, 2, FALSE)</f>
        <v>0</v>
      </c>
      <c r="K78" s="28">
        <f>IFERROR(VLOOKUP($A78,POPSCOMP!$D$1:$H$91,5,FALSE),0)</f>
        <v>0</v>
      </c>
      <c r="L78" s="6">
        <f>IFERROR(VLOOKUP($A78,POPS!$D$1:$K$464,6,FALSE),"NA")</f>
        <v>9.1200000000000003E-2</v>
      </c>
      <c r="M78" s="21" t="str" cm="1">
        <f t="array" ref="M78">_xlfn.IFS(K78&gt;=15,"Interface",L78&gt;=0.15,"Surface",L78&lt;0.15,"Core")</f>
        <v>Core</v>
      </c>
    </row>
    <row r="79" spans="1:13" x14ac:dyDescent="0.2">
      <c r="A79">
        <f t="shared" si="4"/>
        <v>101</v>
      </c>
      <c r="B79" s="19" t="s">
        <v>306</v>
      </c>
      <c r="C79" s="29">
        <v>3.9833654658147502E-6</v>
      </c>
      <c r="D79" s="10">
        <v>1</v>
      </c>
      <c r="E79" s="22" t="str" cm="1">
        <f t="array" ref="E79">_xlfn.IFS(C79=0,"Not Present", C79&lt;0.0001,"Rare",C79&gt;=0.0001,"Common")</f>
        <v>Rare</v>
      </c>
      <c r="F79" s="29"/>
      <c r="G79" s="10"/>
      <c r="H79" s="22" t="str" cm="1">
        <f t="array" ref="H79">_xlfn.IFS(F79=0,"Not Present", F79&lt;0.0001,"Rare",F79&gt;=0.0001,"Common")</f>
        <v>Not Present</v>
      </c>
      <c r="I79" s="8" t="str">
        <f>IF(VLOOKUP($B79,Collated!$D$2:$I$203,2,FALSE)=0,"","Yes")</f>
        <v/>
      </c>
      <c r="J79" s="7">
        <f>VLOOKUP($B79,Collated!$D$2:$I$203, 2, FALSE)</f>
        <v>0</v>
      </c>
      <c r="K79" s="29">
        <f>IFERROR(VLOOKUP($A79,POPSCOMP!$D$1:$H$91,5,FALSE),0)</f>
        <v>0</v>
      </c>
      <c r="L79" s="8">
        <f>IFERROR(VLOOKUP($A79,POPS!$D$1:$K$464,6,FALSE),"NA")</f>
        <v>0.29360000000000003</v>
      </c>
      <c r="M79" s="22" t="str" cm="1">
        <f t="array" ref="M79">_xlfn.IFS(K79&gt;=15,"Interface",L79&gt;=0.15,"Surface",L79&lt;0.15,"Core")</f>
        <v>Surface</v>
      </c>
    </row>
    <row r="80" spans="1:13" x14ac:dyDescent="0.2">
      <c r="A80">
        <f t="shared" si="4"/>
        <v>101</v>
      </c>
      <c r="B80" s="18" t="s">
        <v>309</v>
      </c>
      <c r="C80" s="28">
        <v>1.7706887270872801E-5</v>
      </c>
      <c r="D80" s="9">
        <v>5</v>
      </c>
      <c r="E80" s="21" t="str" cm="1">
        <f t="array" ref="E80">_xlfn.IFS(C80=0,"Not Present", C80&lt;0.0001,"Rare",C80&gt;=0.0001,"Common")</f>
        <v>Rare</v>
      </c>
      <c r="F80" s="28">
        <v>3.2936340640809401E-5</v>
      </c>
      <c r="G80" s="9">
        <v>5</v>
      </c>
      <c r="H80" s="21" t="str" cm="1">
        <f t="array" ref="H80">_xlfn.IFS(F80=0,"Not Present", F80&lt;0.0001,"Rare",F80&gt;=0.0001,"Common")</f>
        <v>Rare</v>
      </c>
      <c r="I80" s="6" t="str">
        <f>IF(VLOOKUP($B80,Collated!$D$2:$I$203,2,FALSE)=0,"","Yes")</f>
        <v/>
      </c>
      <c r="J80" s="5">
        <f>VLOOKUP($B80,Collated!$D$2:$I$203, 2, FALSE)</f>
        <v>0</v>
      </c>
      <c r="K80" s="28">
        <f>IFERROR(VLOOKUP($A80,POPSCOMP!$D$1:$H$91,5,FALSE),0)</f>
        <v>0</v>
      </c>
      <c r="L80" s="6">
        <f>IFERROR(VLOOKUP($A80,POPS!$D$1:$K$464,6,FALSE),"NA")</f>
        <v>0.29360000000000003</v>
      </c>
      <c r="M80" s="21" t="str" cm="1">
        <f t="array" ref="M80">_xlfn.IFS(K80&gt;=15,"Interface",L80&gt;=0.15,"Surface",L80&lt;0.15,"Core")</f>
        <v>Surface</v>
      </c>
    </row>
    <row r="81" spans="1:13" x14ac:dyDescent="0.2">
      <c r="A81">
        <f t="shared" si="4"/>
        <v>102</v>
      </c>
      <c r="B81" s="19" t="s">
        <v>315</v>
      </c>
      <c r="C81" s="29">
        <v>3.9831750685106101E-6</v>
      </c>
      <c r="D81" s="10">
        <v>1</v>
      </c>
      <c r="E81" s="22" t="str" cm="1">
        <f t="array" ref="E81">_xlfn.IFS(C81=0,"Not Present", C81&lt;0.0001,"Rare",C81&gt;=0.0001,"Common")</f>
        <v>Rare</v>
      </c>
      <c r="F81" s="29">
        <v>1.31473422647611E-5</v>
      </c>
      <c r="G81" s="10">
        <v>2</v>
      </c>
      <c r="H81" s="22" t="str" cm="1">
        <f t="array" ref="H81">_xlfn.IFS(F81=0,"Not Present", F81&lt;0.0001,"Rare",F81&gt;=0.0001,"Common")</f>
        <v>Rare</v>
      </c>
      <c r="I81" s="8" t="str">
        <f>IF(VLOOKUP($B81,Collated!$D$2:$I$203,2,FALSE)=0,"","Yes")</f>
        <v/>
      </c>
      <c r="J81" s="7">
        <f>VLOOKUP($B81,Collated!$D$2:$I$203, 2, FALSE)</f>
        <v>0</v>
      </c>
      <c r="K81" s="29">
        <f>IFERROR(VLOOKUP($A81,POPSCOMP!$D$1:$H$91,5,FALSE),0)</f>
        <v>15.83</v>
      </c>
      <c r="L81" s="8">
        <f>IFERROR(VLOOKUP($A81,POPS!$D$1:$K$464,6,FALSE),"NA")</f>
        <v>0.25650000000000001</v>
      </c>
      <c r="M81" s="22" t="str" cm="1">
        <f t="array" ref="M81">_xlfn.IFS(K81&gt;=15,"Interface",L81&gt;=0.15,"Surface",L81&lt;0.15,"Core")</f>
        <v>Interface</v>
      </c>
    </row>
    <row r="82" spans="1:13" x14ac:dyDescent="0.2">
      <c r="A82">
        <f t="shared" si="4"/>
        <v>102</v>
      </c>
      <c r="B82" s="18" t="s">
        <v>312</v>
      </c>
      <c r="C82" s="28">
        <v>2.12443525429489E-5</v>
      </c>
      <c r="D82" s="9">
        <v>6</v>
      </c>
      <c r="E82" s="21" t="str" cm="1">
        <f t="array" ref="E82">_xlfn.IFS(C82=0,"Not Present", C82&lt;0.0001,"Rare",C82&gt;=0.0001,"Common")</f>
        <v>Rare</v>
      </c>
      <c r="F82" s="28">
        <v>1.97168658070113E-5</v>
      </c>
      <c r="G82" s="9">
        <v>3</v>
      </c>
      <c r="H82" s="21" t="str" cm="1">
        <f t="array" ref="H82">_xlfn.IFS(F82=0,"Not Present", F82&lt;0.0001,"Rare",F82&gt;=0.0001,"Common")</f>
        <v>Rare</v>
      </c>
      <c r="I82" s="6" t="str">
        <f>IF(VLOOKUP($B82,Collated!$D$2:$I$203,2,FALSE)=0,"","Yes")</f>
        <v>Yes</v>
      </c>
      <c r="J82" s="5" t="str">
        <f>VLOOKUP($B82,Collated!$D$2:$I$203, 2, FALSE)</f>
        <v>Uncertain significance</v>
      </c>
      <c r="K82" s="28">
        <f>IFERROR(VLOOKUP($A82,POPSCOMP!$D$1:$H$91,5,FALSE),0)</f>
        <v>15.83</v>
      </c>
      <c r="L82" s="6">
        <f>IFERROR(VLOOKUP($A82,POPS!$D$1:$K$464,6,FALSE),"NA")</f>
        <v>0.25650000000000001</v>
      </c>
      <c r="M82" s="21" t="str" cm="1">
        <f t="array" ref="M82">_xlfn.IFS(K82&gt;=15,"Interface",L82&gt;=0.15,"Surface",L82&lt;0.15,"Core")</f>
        <v>Interface</v>
      </c>
    </row>
    <row r="83" spans="1:13" x14ac:dyDescent="0.2">
      <c r="A83">
        <f t="shared" si="4"/>
        <v>103</v>
      </c>
      <c r="B83" s="19" t="s">
        <v>321</v>
      </c>
      <c r="C83" s="29">
        <v>4.60300824292553E-5</v>
      </c>
      <c r="D83" s="10">
        <v>13</v>
      </c>
      <c r="E83" s="22" t="str" cm="1">
        <f t="array" ref="E83">_xlfn.IFS(C83=0,"Not Present", C83&lt;0.0001,"Rare",C83&gt;=0.0001,"Common")</f>
        <v>Rare</v>
      </c>
      <c r="F83" s="29">
        <v>7.8872646966032098E-5</v>
      </c>
      <c r="G83" s="10">
        <v>12</v>
      </c>
      <c r="H83" s="22" t="str" cm="1">
        <f t="array" ref="H83">_xlfn.IFS(F83=0,"Not Present", F83&lt;0.0001,"Rare",F83&gt;=0.0001,"Common")</f>
        <v>Rare</v>
      </c>
      <c r="I83" s="8" t="str">
        <f>IF(VLOOKUP($B83,Collated!$D$2:$I$203,2,FALSE)=0,"","Yes")</f>
        <v/>
      </c>
      <c r="J83" s="7">
        <f>VLOOKUP($B83,Collated!$D$2:$I$203, 2, FALSE)</f>
        <v>0</v>
      </c>
      <c r="K83" s="29">
        <f>IFERROR(VLOOKUP($A83,POPSCOMP!$D$1:$H$91,5,FALSE),0)</f>
        <v>0</v>
      </c>
      <c r="L83" s="8">
        <f>IFERROR(VLOOKUP($A83,POPS!$D$1:$K$464,6,FALSE),"NA")</f>
        <v>0.4889</v>
      </c>
      <c r="M83" s="22" t="str" cm="1">
        <f t="array" ref="M83">_xlfn.IFS(K83&gt;=15,"Interface",L83&gt;=0.15,"Surface",L83&lt;0.15,"Core")</f>
        <v>Surface</v>
      </c>
    </row>
    <row r="84" spans="1:13" x14ac:dyDescent="0.2">
      <c r="A84">
        <f t="shared" si="4"/>
        <v>103</v>
      </c>
      <c r="B84" s="18" t="s">
        <v>318</v>
      </c>
      <c r="C84" s="28">
        <v>4.6034320356376402E-5</v>
      </c>
      <c r="D84" s="9">
        <v>13</v>
      </c>
      <c r="E84" s="21" t="str" cm="1">
        <f t="array" ref="E84">_xlfn.IFS(C84=0,"Not Present", C84&lt;0.0001,"Rare",C84&gt;=0.0001,"Common")</f>
        <v>Rare</v>
      </c>
      <c r="F84" s="28">
        <v>6.5718566809495007E-5</v>
      </c>
      <c r="G84" s="9">
        <v>10</v>
      </c>
      <c r="H84" s="21" t="str" cm="1">
        <f t="array" ref="H84">_xlfn.IFS(F84=0,"Not Present", F84&lt;0.0001,"Rare",F84&gt;=0.0001,"Common")</f>
        <v>Rare</v>
      </c>
      <c r="I84" s="6" t="str">
        <f>IF(VLOOKUP($B84,Collated!$D$2:$I$203,2,FALSE)=0,"","Yes")</f>
        <v>Yes</v>
      </c>
      <c r="J84" s="5" t="str">
        <f>VLOOKUP($B84,Collated!$D$2:$I$203, 2, FALSE)</f>
        <v>Uncertain significance</v>
      </c>
      <c r="K84" s="28">
        <f>IFERROR(VLOOKUP($A84,POPSCOMP!$D$1:$H$91,5,FALSE),0)</f>
        <v>0</v>
      </c>
      <c r="L84" s="6">
        <f>IFERROR(VLOOKUP($A84,POPS!$D$1:$K$464,6,FALSE),"NA")</f>
        <v>0.4889</v>
      </c>
      <c r="M84" s="21" t="str" cm="1">
        <f t="array" ref="M84">_xlfn.IFS(K84&gt;=15,"Interface",L84&gt;=0.15,"Surface",L84&lt;0.15,"Core")</f>
        <v>Surface</v>
      </c>
    </row>
    <row r="85" spans="1:13" x14ac:dyDescent="0.2">
      <c r="A85">
        <f t="shared" si="4"/>
        <v>104</v>
      </c>
      <c r="B85" s="19" t="s">
        <v>324</v>
      </c>
      <c r="C85" s="29">
        <v>3.9824453807616004E-6</v>
      </c>
      <c r="D85" s="10">
        <v>1</v>
      </c>
      <c r="E85" s="22" t="str" cm="1">
        <f t="array" ref="E85">_xlfn.IFS(C85=0,"Not Present", C85&lt;0.0001,"Rare",C85&gt;=0.0001,"Common")</f>
        <v>Rare</v>
      </c>
      <c r="F85" s="29">
        <v>6.5728933876692501E-6</v>
      </c>
      <c r="G85" s="10">
        <v>1</v>
      </c>
      <c r="H85" s="22" t="str" cm="1">
        <f t="array" ref="H85">_xlfn.IFS(F85=0,"Not Present", F85&lt;0.0001,"Rare",F85&gt;=0.0001,"Common")</f>
        <v>Rare</v>
      </c>
      <c r="I85" s="8" t="str">
        <f>IF(VLOOKUP($B85,Collated!$D$2:$I$203,2,FALSE)=0,"","Yes")</f>
        <v/>
      </c>
      <c r="J85" s="7">
        <f>VLOOKUP($B85,Collated!$D$2:$I$203, 2, FALSE)</f>
        <v>0</v>
      </c>
      <c r="K85" s="29">
        <f>IFERROR(VLOOKUP($A85,POPSCOMP!$D$1:$H$91,5,FALSE),0)</f>
        <v>0.41</v>
      </c>
      <c r="L85" s="8">
        <f>IFERROR(VLOOKUP($A85,POPS!$D$1:$K$464,6,FALSE),"NA")</f>
        <v>0.71919999999999995</v>
      </c>
      <c r="M85" s="22" t="str" cm="1">
        <f t="array" ref="M85">_xlfn.IFS(K85&gt;=15,"Interface",L85&gt;=0.15,"Surface",L85&lt;0.15,"Core")</f>
        <v>Surface</v>
      </c>
    </row>
    <row r="86" spans="1:13" x14ac:dyDescent="0.2">
      <c r="A86">
        <f t="shared" si="4"/>
        <v>105</v>
      </c>
      <c r="B86" s="18" t="s">
        <v>327</v>
      </c>
      <c r="C86" s="28">
        <v>2.38925789649734E-5</v>
      </c>
      <c r="D86" s="9">
        <v>6</v>
      </c>
      <c r="E86" s="21" t="str" cm="1">
        <f t="array" ref="E86">_xlfn.IFS(C86=0,"Not Present", C86&lt;0.0001,"Rare",C86&gt;=0.0001,"Common")</f>
        <v>Rare</v>
      </c>
      <c r="F86" s="28">
        <v>3.9458627628930999E-5</v>
      </c>
      <c r="G86" s="9">
        <v>6</v>
      </c>
      <c r="H86" s="21" t="str" cm="1">
        <f t="array" ref="H86">_xlfn.IFS(F86=0,"Not Present", F86&lt;0.0001,"Rare",F86&gt;=0.0001,"Common")</f>
        <v>Rare</v>
      </c>
      <c r="I86" s="6" t="str">
        <f>IF(VLOOKUP($B86,Collated!$D$2:$I$203,2,FALSE)=0,"","Yes")</f>
        <v/>
      </c>
      <c r="J86" s="5">
        <f>VLOOKUP($B86,Collated!$D$2:$I$203, 2, FALSE)</f>
        <v>0</v>
      </c>
      <c r="K86" s="28">
        <f>IFERROR(VLOOKUP($A86,POPSCOMP!$D$1:$H$91,5,FALSE),0)</f>
        <v>0</v>
      </c>
      <c r="L86" s="6">
        <f>IFERROR(VLOOKUP($A86,POPS!$D$1:$K$464,6,FALSE),"NA")</f>
        <v>0.60940000000000005</v>
      </c>
      <c r="M86" s="21" t="str" cm="1">
        <f t="array" ref="M86">_xlfn.IFS(K86&gt;=15,"Interface",L86&gt;=0.15,"Surface",L86&lt;0.15,"Core")</f>
        <v>Surface</v>
      </c>
    </row>
    <row r="87" spans="1:13" x14ac:dyDescent="0.2">
      <c r="A87">
        <f t="shared" si="4"/>
        <v>106</v>
      </c>
      <c r="B87" s="19" t="s">
        <v>330</v>
      </c>
      <c r="C87" s="29">
        <v>7.9627344029939805E-6</v>
      </c>
      <c r="D87" s="10">
        <v>2</v>
      </c>
      <c r="E87" s="22" t="str" cm="1">
        <f t="array" ref="E87">_xlfn.IFS(C87=0,"Not Present", C87&lt;0.0001,"Rare",C87&gt;=0.0001,"Common")</f>
        <v>Rare</v>
      </c>
      <c r="F87" s="29">
        <v>6.57323902926406E-6</v>
      </c>
      <c r="G87" s="10">
        <v>1</v>
      </c>
      <c r="H87" s="22" t="str" cm="1">
        <f t="array" ref="H87">_xlfn.IFS(F87=0,"Not Present", F87&lt;0.0001,"Rare",F87&gt;=0.0001,"Common")</f>
        <v>Rare</v>
      </c>
      <c r="I87" s="8" t="str">
        <f>IF(VLOOKUP($B87,Collated!$D$2:$I$203,2,FALSE)=0,"","Yes")</f>
        <v/>
      </c>
      <c r="J87" s="7">
        <f>VLOOKUP($B87,Collated!$D$2:$I$203, 2, FALSE)</f>
        <v>0</v>
      </c>
      <c r="K87" s="29">
        <f>IFERROR(VLOOKUP($A87,POPSCOMP!$D$1:$H$91,5,FALSE),0)</f>
        <v>0</v>
      </c>
      <c r="L87" s="8">
        <f>IFERROR(VLOOKUP($A87,POPS!$D$1:$K$464,6,FALSE),"NA")</f>
        <v>0.5171</v>
      </c>
      <c r="M87" s="22" t="str" cm="1">
        <f t="array" ref="M87">_xlfn.IFS(K87&gt;=15,"Interface",L87&gt;=0.15,"Surface",L87&lt;0.15,"Core")</f>
        <v>Surface</v>
      </c>
    </row>
    <row r="88" spans="1:13" x14ac:dyDescent="0.2">
      <c r="A88">
        <f t="shared" si="4"/>
        <v>107</v>
      </c>
      <c r="B88" s="18" t="s">
        <v>333</v>
      </c>
      <c r="C88" s="28">
        <v>7.9664770645125292E-6</v>
      </c>
      <c r="D88" s="9">
        <v>2</v>
      </c>
      <c r="E88" s="21" t="str" cm="1">
        <f t="array" ref="E88">_xlfn.IFS(C88=0,"Not Present", C88&lt;0.0001,"Rare",C88&gt;=0.0001,"Common")</f>
        <v>Rare</v>
      </c>
      <c r="F88" s="28"/>
      <c r="G88" s="9"/>
      <c r="H88" s="21" t="str" cm="1">
        <f t="array" ref="H88">_xlfn.IFS(F88=0,"Not Present", F88&lt;0.0001,"Rare",F88&gt;=0.0001,"Common")</f>
        <v>Not Present</v>
      </c>
      <c r="I88" s="6" t="str">
        <f>IF(VLOOKUP($B88,Collated!$D$2:$I$203,2,FALSE)=0,"","Yes")</f>
        <v/>
      </c>
      <c r="J88" s="5">
        <f>VLOOKUP($B88,Collated!$D$2:$I$203, 2, FALSE)</f>
        <v>0</v>
      </c>
      <c r="K88" s="28">
        <f>IFERROR(VLOOKUP($A88,POPSCOMP!$D$1:$H$91,5,FALSE),0)</f>
        <v>31.29</v>
      </c>
      <c r="L88" s="6">
        <f>IFERROR(VLOOKUP($A88,POPS!$D$1:$K$464,6,FALSE),"NA")</f>
        <v>0.89239999999999997</v>
      </c>
      <c r="M88" s="21" t="str" cm="1">
        <f t="array" ref="M88">_xlfn.IFS(K88&gt;=15,"Interface",L88&gt;=0.15,"Surface",L88&lt;0.15,"Core")</f>
        <v>Interface</v>
      </c>
    </row>
    <row r="89" spans="1:13" x14ac:dyDescent="0.2">
      <c r="A89">
        <f t="shared" si="4"/>
        <v>107</v>
      </c>
      <c r="B89" s="19" t="s">
        <v>336</v>
      </c>
      <c r="C89" s="29">
        <v>3.9825405422627203E-6</v>
      </c>
      <c r="D89" s="10">
        <v>1</v>
      </c>
      <c r="E89" s="22" t="str" cm="1">
        <f t="array" ref="E89">_xlfn.IFS(C89=0,"Not Present", C89&lt;0.0001,"Rare",C89&gt;=0.0001,"Common")</f>
        <v>Rare</v>
      </c>
      <c r="F89" s="29"/>
      <c r="G89" s="10"/>
      <c r="H89" s="22" t="str" cm="1">
        <f t="array" ref="H89">_xlfn.IFS(F89=0,"Not Present", F89&lt;0.0001,"Rare",F89&gt;=0.0001,"Common")</f>
        <v>Not Present</v>
      </c>
      <c r="I89" s="8" t="str">
        <f>IF(VLOOKUP($B89,Collated!$D$2:$I$203,2,FALSE)=0,"","Yes")</f>
        <v/>
      </c>
      <c r="J89" s="7">
        <f>VLOOKUP($B89,Collated!$D$2:$I$203, 2, FALSE)</f>
        <v>0</v>
      </c>
      <c r="K89" s="29">
        <f>IFERROR(VLOOKUP($A89,POPSCOMP!$D$1:$H$91,5,FALSE),0)</f>
        <v>31.29</v>
      </c>
      <c r="L89" s="8">
        <f>IFERROR(VLOOKUP($A89,POPS!$D$1:$K$464,6,FALSE),"NA")</f>
        <v>0.89239999999999997</v>
      </c>
      <c r="M89" s="22" t="str" cm="1">
        <f t="array" ref="M89">_xlfn.IFS(K89&gt;=15,"Interface",L89&gt;=0.15,"Surface",L89&lt;0.15,"Core")</f>
        <v>Interface</v>
      </c>
    </row>
    <row r="90" spans="1:13" x14ac:dyDescent="0.2">
      <c r="A90">
        <f t="shared" si="4"/>
        <v>109</v>
      </c>
      <c r="B90" s="18" t="s">
        <v>454</v>
      </c>
      <c r="C90" s="28"/>
      <c r="D90" s="9"/>
      <c r="E90" s="21" t="str" cm="1">
        <f t="array" ref="E90">_xlfn.IFS(C90=0,"Not Present", C90&lt;0.0001,"Rare",C90&gt;=0.0001,"Common")</f>
        <v>Not Present</v>
      </c>
      <c r="F90" s="28">
        <v>6.5712520863725303E-6</v>
      </c>
      <c r="G90" s="9">
        <v>1</v>
      </c>
      <c r="H90" s="21" t="str" cm="1">
        <f t="array" ref="H90">_xlfn.IFS(F90=0,"Not Present", F90&lt;0.0001,"Rare",F90&gt;=0.0001,"Common")</f>
        <v>Rare</v>
      </c>
      <c r="I90" s="6" t="str">
        <f>IF(VLOOKUP($B90,Collated!$D$2:$I$203,2,FALSE)=0,"","Yes")</f>
        <v/>
      </c>
      <c r="J90" s="5">
        <f>VLOOKUP($B90,Collated!$D$2:$I$203, 2, FALSE)</f>
        <v>0</v>
      </c>
      <c r="K90" s="28">
        <f>IFERROR(VLOOKUP($A90,POPSCOMP!$D$1:$H$91,5,FALSE),0)</f>
        <v>0</v>
      </c>
      <c r="L90" s="6">
        <f>IFERROR(VLOOKUP($A90,POPS!$D$1:$K$464,6,FALSE),"NA")</f>
        <v>8.3900000000000002E-2</v>
      </c>
      <c r="M90" s="21" t="str" cm="1">
        <f t="array" ref="M90">_xlfn.IFS(K90&gt;=15,"Interface",L90&gt;=0.15,"Surface",L90&lt;0.15,"Core")</f>
        <v>Core</v>
      </c>
    </row>
    <row r="91" spans="1:13" x14ac:dyDescent="0.2">
      <c r="A91">
        <f t="shared" si="4"/>
        <v>110</v>
      </c>
      <c r="B91" s="19" t="s">
        <v>339</v>
      </c>
      <c r="C91" s="29">
        <v>7.9617200499995994E-6</v>
      </c>
      <c r="D91" s="10">
        <v>2</v>
      </c>
      <c r="E91" s="22" t="str" cm="1">
        <f t="array" ref="E91">_xlfn.IFS(C91=0,"Not Present", C91&lt;0.0001,"Rare",C91&gt;=0.0001,"Common")</f>
        <v>Rare</v>
      </c>
      <c r="F91" s="29">
        <v>6.5715975553657001E-6</v>
      </c>
      <c r="G91" s="10">
        <v>1</v>
      </c>
      <c r="H91" s="22" t="str" cm="1">
        <f t="array" ref="H91">_xlfn.IFS(F91=0,"Not Present", F91&lt;0.0001,"Rare",F91&gt;=0.0001,"Common")</f>
        <v>Rare</v>
      </c>
      <c r="I91" s="8" t="str">
        <f>IF(VLOOKUP($B91,Collated!$D$2:$I$203,2,FALSE)=0,"","Yes")</f>
        <v/>
      </c>
      <c r="J91" s="7">
        <f>VLOOKUP($B91,Collated!$D$2:$I$203, 2, FALSE)</f>
        <v>0</v>
      </c>
      <c r="K91" s="29">
        <f>IFERROR(VLOOKUP($A91,POPSCOMP!$D$1:$H$91,5,FALSE),0)</f>
        <v>0</v>
      </c>
      <c r="L91" s="8">
        <f>IFERROR(VLOOKUP($A91,POPS!$D$1:$K$464,6,FALSE),"NA")</f>
        <v>0.15559999999999999</v>
      </c>
      <c r="M91" s="22" t="str" cm="1">
        <f t="array" ref="M91">_xlfn.IFS(K91&gt;=15,"Interface",L91&gt;=0.15,"Surface",L91&lt;0.15,"Core")</f>
        <v>Surface</v>
      </c>
    </row>
    <row r="92" spans="1:13" x14ac:dyDescent="0.2">
      <c r="A92">
        <f t="shared" si="4"/>
        <v>111</v>
      </c>
      <c r="B92" s="18" t="s">
        <v>342</v>
      </c>
      <c r="C92" s="28">
        <v>3.9805114161067399E-6</v>
      </c>
      <c r="D92" s="9">
        <v>1</v>
      </c>
      <c r="E92" s="21" t="str" cm="1">
        <f t="array" ref="E92">_xlfn.IFS(C92=0,"Not Present", C92&lt;0.0001,"Rare",C92&gt;=0.0001,"Common")</f>
        <v>Rare</v>
      </c>
      <c r="F92" s="28"/>
      <c r="G92" s="9"/>
      <c r="H92" s="21" t="str" cm="1">
        <f t="array" ref="H92">_xlfn.IFS(F92=0,"Not Present", F92&lt;0.0001,"Rare",F92&gt;=0.0001,"Common")</f>
        <v>Not Present</v>
      </c>
      <c r="I92" s="6" t="str">
        <f>IF(VLOOKUP($B92,Collated!$D$2:$I$203,2,FALSE)=0,"","Yes")</f>
        <v/>
      </c>
      <c r="J92" s="5">
        <f>VLOOKUP($B92,Collated!$D$2:$I$203, 2, FALSE)</f>
        <v>0</v>
      </c>
      <c r="K92" s="28">
        <f>IFERROR(VLOOKUP($A92,POPSCOMP!$D$1:$H$91,5,FALSE),0)</f>
        <v>0</v>
      </c>
      <c r="L92" s="6">
        <f>IFERROR(VLOOKUP($A92,POPS!$D$1:$K$464,6,FALSE),"NA")</f>
        <v>9.3600000000000003E-2</v>
      </c>
      <c r="M92" s="21" t="str" cm="1">
        <f t="array" ref="M92">_xlfn.IFS(K92&gt;=15,"Interface",L92&gt;=0.15,"Surface",L92&lt;0.15,"Core")</f>
        <v>Core</v>
      </c>
    </row>
    <row r="93" spans="1:13" x14ac:dyDescent="0.2">
      <c r="A93">
        <f t="shared" si="4"/>
        <v>111</v>
      </c>
      <c r="B93" s="19" t="s">
        <v>456</v>
      </c>
      <c r="C93" s="29"/>
      <c r="D93" s="10"/>
      <c r="E93" s="22" t="str" cm="1">
        <f t="array" ref="E93">_xlfn.IFS(C93=0,"Not Present", C93&lt;0.0001,"Rare",C93&gt;=0.0001,"Common")</f>
        <v>Not Present</v>
      </c>
      <c r="F93" s="29">
        <v>6.57436261554442E-6</v>
      </c>
      <c r="G93" s="10">
        <v>1</v>
      </c>
      <c r="H93" s="22" t="str" cm="1">
        <f t="array" ref="H93">_xlfn.IFS(F93=0,"Not Present", F93&lt;0.0001,"Rare",F93&gt;=0.0001,"Common")</f>
        <v>Rare</v>
      </c>
      <c r="I93" s="8" t="str">
        <f>IF(VLOOKUP($B93,Collated!$D$2:$I$203,2,FALSE)=0,"","Yes")</f>
        <v/>
      </c>
      <c r="J93" s="7">
        <f>VLOOKUP($B93,Collated!$D$2:$I$203, 2, FALSE)</f>
        <v>0</v>
      </c>
      <c r="K93" s="29">
        <f>IFERROR(VLOOKUP($A93,POPSCOMP!$D$1:$H$91,5,FALSE),0)</f>
        <v>0</v>
      </c>
      <c r="L93" s="8">
        <f>IFERROR(VLOOKUP($A93,POPS!$D$1:$K$464,6,FALSE),"NA")</f>
        <v>9.3600000000000003E-2</v>
      </c>
      <c r="M93" s="22" t="str" cm="1">
        <f t="array" ref="M93">_xlfn.IFS(K93&gt;=15,"Interface",L93&gt;=0.15,"Surface",L93&lt;0.15,"Core")</f>
        <v>Core</v>
      </c>
    </row>
    <row r="94" spans="1:13" x14ac:dyDescent="0.2">
      <c r="A94">
        <f t="shared" si="4"/>
        <v>112</v>
      </c>
      <c r="B94" s="18" t="s">
        <v>345</v>
      </c>
      <c r="C94" s="28">
        <v>2.1236532498973499E-5</v>
      </c>
      <c r="D94" s="9">
        <v>6</v>
      </c>
      <c r="E94" s="21" t="str" cm="1">
        <f t="array" ref="E94">_xlfn.IFS(C94=0,"Not Present", C94&lt;0.0001,"Rare",C94&gt;=0.0001,"Common")</f>
        <v>Rare</v>
      </c>
      <c r="F94" s="28">
        <v>2.6299525293568399E-5</v>
      </c>
      <c r="G94" s="9">
        <v>4</v>
      </c>
      <c r="H94" s="21" t="str" cm="1">
        <f t="array" ref="H94">_xlfn.IFS(F94=0,"Not Present", F94&lt;0.0001,"Rare",F94&gt;=0.0001,"Common")</f>
        <v>Rare</v>
      </c>
      <c r="I94" s="6" t="str">
        <f>IF(VLOOKUP($B94,Collated!$D$2:$I$203,2,FALSE)=0,"","Yes")</f>
        <v/>
      </c>
      <c r="J94" s="5">
        <f>VLOOKUP($B94,Collated!$D$2:$I$203, 2, FALSE)</f>
        <v>0</v>
      </c>
      <c r="K94" s="28">
        <f>IFERROR(VLOOKUP($A94,POPSCOMP!$D$1:$H$91,5,FALSE),0)</f>
        <v>0</v>
      </c>
      <c r="L94" s="6">
        <f>IFERROR(VLOOKUP($A94,POPS!$D$1:$K$464,6,FALSE),"NA")</f>
        <v>0.14860000000000001</v>
      </c>
      <c r="M94" s="21" t="str" cm="1">
        <f t="array" ref="M94">_xlfn.IFS(K94&gt;=15,"Interface",L94&gt;=0.15,"Surface",L94&lt;0.15,"Core")</f>
        <v>Core</v>
      </c>
    </row>
    <row r="95" spans="1:13" x14ac:dyDescent="0.2">
      <c r="A95">
        <f t="shared" si="4"/>
        <v>113</v>
      </c>
      <c r="B95" s="19" t="s">
        <v>348</v>
      </c>
      <c r="C95" s="29">
        <v>2.8842206588055399E-3</v>
      </c>
      <c r="D95" s="10">
        <v>815</v>
      </c>
      <c r="E95" s="22" t="str" cm="1">
        <f t="array" ref="E95">_xlfn.IFS(C95=0,"Not Present", C95&lt;0.0001,"Rare",C95&gt;=0.0001,"Common")</f>
        <v>Common</v>
      </c>
      <c r="F95" s="29">
        <v>2.5828075709779098E-3</v>
      </c>
      <c r="G95" s="10">
        <v>393</v>
      </c>
      <c r="H95" s="22" t="str" cm="1">
        <f t="array" ref="H95">_xlfn.IFS(F95=0,"Not Present", F95&lt;0.0001,"Rare",F95&gt;=0.0001,"Common")</f>
        <v>Common</v>
      </c>
      <c r="I95" s="8" t="str">
        <f>IF(VLOOKUP($B95,Collated!$D$2:$I$203,2,FALSE)=0,"","Yes")</f>
        <v>Yes</v>
      </c>
      <c r="J95" s="7" t="str">
        <f>VLOOKUP($B95,Collated!$D$2:$I$203, 2, FALSE)</f>
        <v>Conflicting interpretations of pathogenicity</v>
      </c>
      <c r="K95" s="29">
        <f>IFERROR(VLOOKUP($A95,POPSCOMP!$D$1:$H$91,5,FALSE),0)</f>
        <v>0</v>
      </c>
      <c r="L95" s="8">
        <f>IFERROR(VLOOKUP($A95,POPS!$D$1:$K$464,6,FALSE),"NA")</f>
        <v>9.4600000000000004E-2</v>
      </c>
      <c r="M95" s="22" t="str" cm="1">
        <f t="array" ref="M95">_xlfn.IFS(K95&gt;=15,"Interface",L95&gt;=0.15,"Surface",L95&lt;0.15,"Core")</f>
        <v>Core</v>
      </c>
    </row>
    <row r="96" spans="1:13" x14ac:dyDescent="0.2">
      <c r="A96">
        <f t="shared" si="4"/>
        <v>117</v>
      </c>
      <c r="B96" s="18" t="s">
        <v>351</v>
      </c>
      <c r="C96" s="28">
        <v>3.5823747163953299E-5</v>
      </c>
      <c r="D96" s="9">
        <v>9</v>
      </c>
      <c r="E96" s="21" t="str" cm="1">
        <f t="array" ref="E96">_xlfn.IFS(C96=0,"Not Present", C96&lt;0.0001,"Rare",C96&gt;=0.0001,"Common")</f>
        <v>Rare</v>
      </c>
      <c r="F96" s="28"/>
      <c r="G96" s="9"/>
      <c r="H96" s="21" t="str" cm="1">
        <f t="array" ref="H96">_xlfn.IFS(F96=0,"Not Present", F96&lt;0.0001,"Rare",F96&gt;=0.0001,"Common")</f>
        <v>Not Present</v>
      </c>
      <c r="I96" s="6" t="str">
        <f>IF(VLOOKUP($B96,Collated!$D$2:$I$203,2,FALSE)=0,"","Yes")</f>
        <v>Yes</v>
      </c>
      <c r="J96" s="5" t="str">
        <f>VLOOKUP($B96,Collated!$D$2:$I$203, 2, FALSE)</f>
        <v>Uncertain significance(Last reviewed: Mar 16, 2020)</v>
      </c>
      <c r="K96" s="28">
        <f>IFERROR(VLOOKUP($A96,POPSCOMP!$D$1:$H$91,5,FALSE),0)</f>
        <v>0</v>
      </c>
      <c r="L96" s="6">
        <f>IFERROR(VLOOKUP($A96,POPS!$D$1:$K$464,6,FALSE),"NA")</f>
        <v>0.57740000000000002</v>
      </c>
      <c r="M96" s="21" t="str" cm="1">
        <f t="array" ref="M96">_xlfn.IFS(K96&gt;=15,"Interface",L96&gt;=0.15,"Surface",L96&lt;0.15,"Core")</f>
        <v>Surface</v>
      </c>
    </row>
    <row r="97" spans="1:13" x14ac:dyDescent="0.2">
      <c r="A97">
        <f t="shared" si="4"/>
        <v>117</v>
      </c>
      <c r="B97" s="19" t="s">
        <v>354</v>
      </c>
      <c r="C97" s="29">
        <v>2.12327749113531E-4</v>
      </c>
      <c r="D97" s="10">
        <v>60</v>
      </c>
      <c r="E97" s="22" t="str" cm="1">
        <f t="array" ref="E97">_xlfn.IFS(C97=0,"Not Present", C97&lt;0.0001,"Rare",C97&gt;=0.0001,"Common")</f>
        <v>Common</v>
      </c>
      <c r="F97" s="29">
        <v>3.2865331019613997E-4</v>
      </c>
      <c r="G97" s="10">
        <v>50</v>
      </c>
      <c r="H97" s="22" t="str" cm="1">
        <f t="array" ref="H97">_xlfn.IFS(F97=0,"Not Present", F97&lt;0.0001,"Rare",F97&gt;=0.0001,"Common")</f>
        <v>Common</v>
      </c>
      <c r="I97" s="8" t="str">
        <f>IF(VLOOKUP($B97,Collated!$D$2:$I$203,2,FALSE)=0,"","Yes")</f>
        <v>Yes</v>
      </c>
      <c r="J97" s="7" t="str">
        <f>VLOOKUP($B97,Collated!$D$2:$I$203, 2, FALSE)</f>
        <v>Uncertain significance</v>
      </c>
      <c r="K97" s="29">
        <f>IFERROR(VLOOKUP($A97,POPSCOMP!$D$1:$H$91,5,FALSE),0)</f>
        <v>0</v>
      </c>
      <c r="L97" s="8">
        <f>IFERROR(VLOOKUP($A97,POPS!$D$1:$K$464,6,FALSE),"NA")</f>
        <v>0.57740000000000002</v>
      </c>
      <c r="M97" s="22" t="str" cm="1">
        <f t="array" ref="M97">_xlfn.IFS(K97&gt;=15,"Interface",L97&gt;=0.15,"Surface",L97&lt;0.15,"Core")</f>
        <v>Surface</v>
      </c>
    </row>
    <row r="98" spans="1:13" x14ac:dyDescent="0.2">
      <c r="A98">
        <f t="shared" si="4"/>
        <v>120</v>
      </c>
      <c r="B98" s="18" t="s">
        <v>459</v>
      </c>
      <c r="C98" s="28"/>
      <c r="D98" s="9"/>
      <c r="E98" s="21" t="str" cm="1">
        <f t="array" ref="E98">_xlfn.IFS(C98=0,"Not Present", C98&lt;0.0001,"Rare",C98&gt;=0.0001,"Common")</f>
        <v>Not Present</v>
      </c>
      <c r="F98" s="28">
        <v>6.5759189846781001E-6</v>
      </c>
      <c r="G98" s="9">
        <v>1</v>
      </c>
      <c r="H98" s="21" t="str" cm="1">
        <f t="array" ref="H98">_xlfn.IFS(F98=0,"Not Present", F98&lt;0.0001,"Rare",F98&gt;=0.0001,"Common")</f>
        <v>Rare</v>
      </c>
      <c r="I98" s="6" t="str">
        <f>IF(VLOOKUP($B98,Collated!$D$2:$I$203,2,FALSE)=0,"","Yes")</f>
        <v/>
      </c>
      <c r="J98" s="5">
        <f>VLOOKUP($B98,Collated!$D$2:$I$203, 2, FALSE)</f>
        <v>0</v>
      </c>
      <c r="K98" s="28">
        <f>IFERROR(VLOOKUP($A98,POPSCOMP!$D$1:$H$91,5,FALSE),0)</f>
        <v>0</v>
      </c>
      <c r="L98" s="6">
        <f>IFERROR(VLOOKUP($A98,POPS!$D$1:$K$464,6,FALSE),"NA")</f>
        <v>0.22770000000000001</v>
      </c>
      <c r="M98" s="21" t="str" cm="1">
        <f t="array" ref="M98">_xlfn.IFS(K98&gt;=15,"Interface",L98&gt;=0.15,"Surface",L98&lt;0.15,"Core")</f>
        <v>Surface</v>
      </c>
    </row>
    <row r="99" spans="1:13" x14ac:dyDescent="0.2">
      <c r="A99">
        <f t="shared" si="4"/>
        <v>123</v>
      </c>
      <c r="B99" s="19" t="s">
        <v>807</v>
      </c>
      <c r="C99" s="29"/>
      <c r="D99" s="10"/>
      <c r="E99" s="22" t="str" cm="1">
        <f t="array" ref="E99">_xlfn.IFS(C99=0,"Not Present", C99&lt;0.0001,"Rare",C99&gt;=0.0001,"Common")</f>
        <v>Not Present</v>
      </c>
      <c r="F99" s="29"/>
      <c r="G99" s="10"/>
      <c r="H99" s="22" t="str" cm="1">
        <f t="array" ref="H99">_xlfn.IFS(F99=0,"Not Present", F99&lt;0.0001,"Rare",F99&gt;=0.0001,"Common")</f>
        <v>Not Present</v>
      </c>
      <c r="I99" s="8" t="str">
        <f>IF(VLOOKUP($B99,Collated!$D$2:$I$203,2,FALSE)=0,"","Yes")</f>
        <v>Yes</v>
      </c>
      <c r="J99" s="7" t="str">
        <f>VLOOKUP($B99,Collated!$D$2:$I$203, 2, FALSE)</f>
        <v>Pathogenic (Last reviewed: Jan 1, 2013)</v>
      </c>
      <c r="K99" s="29">
        <f>IFERROR(VLOOKUP($A99,POPSCOMP!$D$1:$H$91,5,FALSE),0)</f>
        <v>0</v>
      </c>
      <c r="L99" s="8">
        <f>IFERROR(VLOOKUP($A99,POPS!$D$1:$K$464,6,FALSE),"NA")</f>
        <v>0.1537</v>
      </c>
      <c r="M99" s="22" t="str" cm="1">
        <f t="array" ref="M99">_xlfn.IFS(K99&gt;=15,"Interface",L99&gt;=0.15,"Surface",L99&lt;0.15,"Core")</f>
        <v>Surface</v>
      </c>
    </row>
    <row r="100" spans="1:13" x14ac:dyDescent="0.2">
      <c r="A100">
        <f t="shared" ref="A100:A131" si="5">VALUE(RIGHT(LEFT(B100,LEN(B100)-3),LEN(LEFT(B100,LEN(B100)-3))-5))</f>
        <v>123</v>
      </c>
      <c r="B100" s="18" t="s">
        <v>357</v>
      </c>
      <c r="C100" s="28">
        <v>3.89372261120117E-5</v>
      </c>
      <c r="D100" s="9">
        <v>11</v>
      </c>
      <c r="E100" s="21" t="str" cm="1">
        <f t="array" ref="E100">_xlfn.IFS(C100=0,"Not Present", C100&lt;0.0001,"Rare",C100&gt;=0.0001,"Common")</f>
        <v>Rare</v>
      </c>
      <c r="F100" s="28">
        <v>2.6292956117056199E-5</v>
      </c>
      <c r="G100" s="9">
        <v>4</v>
      </c>
      <c r="H100" s="21" t="str" cm="1">
        <f t="array" ref="H100">_xlfn.IFS(F100=0,"Not Present", F100&lt;0.0001,"Rare",F100&gt;=0.0001,"Common")</f>
        <v>Rare</v>
      </c>
      <c r="I100" s="6" t="str">
        <f>IF(VLOOKUP($B100,Collated!$D$2:$I$203,2,FALSE)=0,"","Yes")</f>
        <v>Yes</v>
      </c>
      <c r="J100" s="5" t="str">
        <f>VLOOKUP($B100,Collated!$D$2:$I$203, 2, FALSE)</f>
        <v>Uncertain significance</v>
      </c>
      <c r="K100" s="28">
        <f>IFERROR(VLOOKUP($A100,POPSCOMP!$D$1:$H$91,5,FALSE),0)</f>
        <v>0</v>
      </c>
      <c r="L100" s="6">
        <f>IFERROR(VLOOKUP($A100,POPS!$D$1:$K$464,6,FALSE),"NA")</f>
        <v>0.1537</v>
      </c>
      <c r="M100" s="21" t="str" cm="1">
        <f t="array" ref="M100">_xlfn.IFS(K100&gt;=15,"Interface",L100&gt;=0.15,"Surface",L100&lt;0.15,"Core")</f>
        <v>Surface</v>
      </c>
    </row>
    <row r="101" spans="1:13" x14ac:dyDescent="0.2">
      <c r="A101">
        <f t="shared" si="5"/>
        <v>124</v>
      </c>
      <c r="B101" s="19" t="s">
        <v>360</v>
      </c>
      <c r="C101" s="29">
        <v>3.9813037973675602E-6</v>
      </c>
      <c r="D101" s="10">
        <v>1</v>
      </c>
      <c r="E101" s="22" t="str" cm="1">
        <f t="array" ref="E101">_xlfn.IFS(C101=0,"Not Present", C101&lt;0.0001,"Rare",C101&gt;=0.0001,"Common")</f>
        <v>Rare</v>
      </c>
      <c r="F101" s="29"/>
      <c r="G101" s="10"/>
      <c r="H101" s="22" t="str" cm="1">
        <f t="array" ref="H101">_xlfn.IFS(F101=0,"Not Present", F101&lt;0.0001,"Rare",F101&gt;=0.0001,"Common")</f>
        <v>Not Present</v>
      </c>
      <c r="I101" s="8" t="str">
        <f>IF(VLOOKUP($B101,Collated!$D$2:$I$203,2,FALSE)=0,"","Yes")</f>
        <v/>
      </c>
      <c r="J101" s="7">
        <f>VLOOKUP($B101,Collated!$D$2:$I$203, 2, FALSE)</f>
        <v>0</v>
      </c>
      <c r="K101" s="29">
        <f>IFERROR(VLOOKUP($A101,POPSCOMP!$D$1:$H$91,5,FALSE),0)</f>
        <v>0</v>
      </c>
      <c r="L101" s="8">
        <f>IFERROR(VLOOKUP($A101,POPS!$D$1:$K$464,6,FALSE),"NA")</f>
        <v>0.28620000000000001</v>
      </c>
      <c r="M101" s="22" t="str" cm="1">
        <f t="array" ref="M101">_xlfn.IFS(K101&gt;=15,"Interface",L101&gt;=0.15,"Surface",L101&lt;0.15,"Core")</f>
        <v>Surface</v>
      </c>
    </row>
    <row r="102" spans="1:13" x14ac:dyDescent="0.2">
      <c r="A102">
        <f t="shared" si="5"/>
        <v>128</v>
      </c>
      <c r="B102" s="18" t="s">
        <v>363</v>
      </c>
      <c r="C102" s="28">
        <v>1.1948478162164701E-5</v>
      </c>
      <c r="D102" s="9">
        <v>3</v>
      </c>
      <c r="E102" s="21" t="str" cm="1">
        <f t="array" ref="E102">_xlfn.IFS(C102=0,"Not Present", C102&lt;0.0001,"Rare",C102&gt;=0.0001,"Common")</f>
        <v>Rare</v>
      </c>
      <c r="F102" s="28">
        <v>1.9723865877712E-5</v>
      </c>
      <c r="G102" s="9">
        <v>3</v>
      </c>
      <c r="H102" s="21" t="str" cm="1">
        <f t="array" ref="H102">_xlfn.IFS(F102=0,"Not Present", F102&lt;0.0001,"Rare",F102&gt;=0.0001,"Common")</f>
        <v>Rare</v>
      </c>
      <c r="I102" s="6" t="str">
        <f>IF(VLOOKUP($B102,Collated!$D$2:$I$203,2,FALSE)=0,"","Yes")</f>
        <v/>
      </c>
      <c r="J102" s="5">
        <f>VLOOKUP($B102,Collated!$D$2:$I$203, 2, FALSE)</f>
        <v>0</v>
      </c>
      <c r="K102" s="28">
        <f>IFERROR(VLOOKUP($A102,POPSCOMP!$D$1:$H$91,5,FALSE),0)</f>
        <v>6.47</v>
      </c>
      <c r="L102" s="6">
        <f>IFERROR(VLOOKUP($A102,POPS!$D$1:$K$464,6,FALSE),"NA")</f>
        <v>0.37309999999999999</v>
      </c>
      <c r="M102" s="21" t="str" cm="1">
        <f t="array" ref="M102">_xlfn.IFS(K102&gt;=15,"Interface",L102&gt;=0.15,"Surface",L102&lt;0.15,"Core")</f>
        <v>Surface</v>
      </c>
    </row>
    <row r="103" spans="1:13" x14ac:dyDescent="0.2">
      <c r="A103">
        <f t="shared" si="5"/>
        <v>128</v>
      </c>
      <c r="B103" s="19" t="s">
        <v>365</v>
      </c>
      <c r="C103" s="29">
        <v>3.9828260540549098E-6</v>
      </c>
      <c r="D103" s="10">
        <v>1</v>
      </c>
      <c r="E103" s="22" t="str" cm="1">
        <f t="array" ref="E103">_xlfn.IFS(C103=0,"Not Present", C103&lt;0.0001,"Rare",C103&gt;=0.0001,"Common")</f>
        <v>Rare</v>
      </c>
      <c r="F103" s="29"/>
      <c r="G103" s="10"/>
      <c r="H103" s="22" t="str" cm="1">
        <f t="array" ref="H103">_xlfn.IFS(F103=0,"Not Present", F103&lt;0.0001,"Rare",F103&gt;=0.0001,"Common")</f>
        <v>Not Present</v>
      </c>
      <c r="I103" s="8" t="str">
        <f>IF(VLOOKUP($B103,Collated!$D$2:$I$203,2,FALSE)=0,"","Yes")</f>
        <v/>
      </c>
      <c r="J103" s="7">
        <f>VLOOKUP($B103,Collated!$D$2:$I$203, 2, FALSE)</f>
        <v>0</v>
      </c>
      <c r="K103" s="29">
        <f>IFERROR(VLOOKUP($A103,POPSCOMP!$D$1:$H$91,5,FALSE),0)</f>
        <v>6.47</v>
      </c>
      <c r="L103" s="8">
        <f>IFERROR(VLOOKUP($A103,POPS!$D$1:$K$464,6,FALSE),"NA")</f>
        <v>0.37309999999999999</v>
      </c>
      <c r="M103" s="22" t="str" cm="1">
        <f t="array" ref="M103">_xlfn.IFS(K103&gt;=15,"Interface",L103&gt;=0.15,"Surface",L103&lt;0.15,"Core")</f>
        <v>Surface</v>
      </c>
    </row>
    <row r="104" spans="1:13" x14ac:dyDescent="0.2">
      <c r="A104">
        <f t="shared" si="5"/>
        <v>129</v>
      </c>
      <c r="B104" s="18" t="s">
        <v>371</v>
      </c>
      <c r="C104" s="28">
        <v>9.5551291136821405E-5</v>
      </c>
      <c r="D104" s="9">
        <v>24</v>
      </c>
      <c r="E104" s="21" t="str" cm="1">
        <f t="array" ref="E104">_xlfn.IFS(C104=0,"Not Present", C104&lt;0.0001,"Rare",C104&gt;=0.0001,"Common")</f>
        <v>Rare</v>
      </c>
      <c r="F104" s="28">
        <v>1.9720754121637601E-5</v>
      </c>
      <c r="G104" s="9">
        <v>3</v>
      </c>
      <c r="H104" s="21" t="str" cm="1">
        <f t="array" ref="H104">_xlfn.IFS(F104=0,"Not Present", F104&lt;0.0001,"Rare",F104&gt;=0.0001,"Common")</f>
        <v>Rare</v>
      </c>
      <c r="I104" s="6" t="str">
        <f>IF(VLOOKUP($B104,Collated!$D$2:$I$203,2,FALSE)=0,"","Yes")</f>
        <v>Yes</v>
      </c>
      <c r="J104" s="5" t="str">
        <f>VLOOKUP($B104,Collated!$D$2:$I$203, 2, FALSE)</f>
        <v>Uncertain significance</v>
      </c>
      <c r="K104" s="28">
        <f>IFERROR(VLOOKUP($A104,POPSCOMP!$D$1:$H$91,5,FALSE),0)</f>
        <v>18.47</v>
      </c>
      <c r="L104" s="6">
        <f>IFERROR(VLOOKUP($A104,POPS!$D$1:$K$464,6,FALSE),"NA")</f>
        <v>0.21890000000000001</v>
      </c>
      <c r="M104" s="21" t="str" cm="1">
        <f t="array" ref="M104">_xlfn.IFS(K104&gt;=15,"Interface",L104&gt;=0.15,"Surface",L104&lt;0.15,"Core")</f>
        <v>Interface</v>
      </c>
    </row>
    <row r="105" spans="1:13" x14ac:dyDescent="0.2">
      <c r="A105">
        <f t="shared" si="5"/>
        <v>129</v>
      </c>
      <c r="B105" s="19" t="s">
        <v>461</v>
      </c>
      <c r="C105" s="29"/>
      <c r="D105" s="10"/>
      <c r="E105" s="22" t="str" cm="1">
        <f t="array" ref="E105">_xlfn.IFS(C105=0,"Not Present", C105&lt;0.0001,"Rare",C105&gt;=0.0001,"Common")</f>
        <v>Not Present</v>
      </c>
      <c r="F105" s="29">
        <v>6.5710793654965698E-6</v>
      </c>
      <c r="G105" s="10">
        <v>1</v>
      </c>
      <c r="H105" s="22" t="str" cm="1">
        <f t="array" ref="H105">_xlfn.IFS(F105=0,"Not Present", F105&lt;0.0001,"Rare",F105&gt;=0.0001,"Common")</f>
        <v>Rare</v>
      </c>
      <c r="I105" s="8" t="str">
        <f>IF(VLOOKUP($B105,Collated!$D$2:$I$203,2,FALSE)=0,"","Yes")</f>
        <v/>
      </c>
      <c r="J105" s="7">
        <f>VLOOKUP($B105,Collated!$D$2:$I$203, 2, FALSE)</f>
        <v>0</v>
      </c>
      <c r="K105" s="29">
        <f>IFERROR(VLOOKUP($A105,POPSCOMP!$D$1:$H$91,5,FALSE),0)</f>
        <v>18.47</v>
      </c>
      <c r="L105" s="8">
        <f>IFERROR(VLOOKUP($A105,POPS!$D$1:$K$464,6,FALSE),"NA")</f>
        <v>0.21890000000000001</v>
      </c>
      <c r="M105" s="22" t="str" cm="1">
        <f t="array" ref="M105">_xlfn.IFS(K105&gt;=15,"Interface",L105&gt;=0.15,"Surface",L105&lt;0.15,"Core")</f>
        <v>Interface</v>
      </c>
    </row>
    <row r="106" spans="1:13" x14ac:dyDescent="0.2">
      <c r="A106">
        <f t="shared" si="5"/>
        <v>129</v>
      </c>
      <c r="B106" s="18" t="s">
        <v>368</v>
      </c>
      <c r="C106" s="28">
        <v>3.98225507140183E-6</v>
      </c>
      <c r="D106" s="9">
        <v>1</v>
      </c>
      <c r="E106" s="21" t="str" cm="1">
        <f t="array" ref="E106">_xlfn.IFS(C106=0,"Not Present", C106&lt;0.0001,"Rare",C106&gt;=0.0001,"Common")</f>
        <v>Rare</v>
      </c>
      <c r="F106" s="28"/>
      <c r="G106" s="9"/>
      <c r="H106" s="21" t="str" cm="1">
        <f t="array" ref="H106">_xlfn.IFS(F106=0,"Not Present", F106&lt;0.0001,"Rare",F106&gt;=0.0001,"Common")</f>
        <v>Not Present</v>
      </c>
      <c r="I106" s="6" t="str">
        <f>IF(VLOOKUP($B106,Collated!$D$2:$I$203,2,FALSE)=0,"","Yes")</f>
        <v/>
      </c>
      <c r="J106" s="5">
        <f>VLOOKUP($B106,Collated!$D$2:$I$203, 2, FALSE)</f>
        <v>0</v>
      </c>
      <c r="K106" s="28">
        <f>IFERROR(VLOOKUP($A106,POPSCOMP!$D$1:$H$91,5,FALSE),0)</f>
        <v>18.47</v>
      </c>
      <c r="L106" s="6">
        <f>IFERROR(VLOOKUP($A106,POPS!$D$1:$K$464,6,FALSE),"NA")</f>
        <v>0.21890000000000001</v>
      </c>
      <c r="M106" s="21" t="str" cm="1">
        <f t="array" ref="M106">_xlfn.IFS(K106&gt;=15,"Interface",L106&gt;=0.15,"Surface",L106&lt;0.15,"Core")</f>
        <v>Interface</v>
      </c>
    </row>
    <row r="107" spans="1:13" x14ac:dyDescent="0.2">
      <c r="A107">
        <f t="shared" si="5"/>
        <v>132</v>
      </c>
      <c r="B107" s="19" t="s">
        <v>464</v>
      </c>
      <c r="C107" s="29"/>
      <c r="D107" s="10"/>
      <c r="E107" s="22" t="str" cm="1">
        <f t="array" ref="E107">_xlfn.IFS(C107=0,"Not Present", C107&lt;0.0001,"Rare",C107&gt;=0.0001,"Common")</f>
        <v>Not Present</v>
      </c>
      <c r="F107" s="29">
        <v>6.5736711323805797E-6</v>
      </c>
      <c r="G107" s="10">
        <v>1</v>
      </c>
      <c r="H107" s="22" t="str" cm="1">
        <f t="array" ref="H107">_xlfn.IFS(F107=0,"Not Present", F107&lt;0.0001,"Rare",F107&gt;=0.0001,"Common")</f>
        <v>Rare</v>
      </c>
      <c r="I107" s="8" t="str">
        <f>IF(VLOOKUP($B107,Collated!$D$2:$I$203,2,FALSE)=0,"","Yes")</f>
        <v/>
      </c>
      <c r="J107" s="7">
        <f>VLOOKUP($B107,Collated!$D$2:$I$203, 2, FALSE)</f>
        <v>0</v>
      </c>
      <c r="K107" s="29">
        <f>IFERROR(VLOOKUP($A107,POPSCOMP!$D$1:$H$91,5,FALSE),0)</f>
        <v>7.21</v>
      </c>
      <c r="L107" s="8">
        <f>IFERROR(VLOOKUP($A107,POPS!$D$1:$K$464,6,FALSE),"NA")</f>
        <v>0.30680000000000002</v>
      </c>
      <c r="M107" s="22" t="str" cm="1">
        <f t="array" ref="M107">_xlfn.IFS(K107&gt;=15,"Interface",L107&gt;=0.15,"Surface",L107&lt;0.15,"Core")</f>
        <v>Surface</v>
      </c>
    </row>
    <row r="108" spans="1:13" x14ac:dyDescent="0.2">
      <c r="A108">
        <f t="shared" si="5"/>
        <v>134</v>
      </c>
      <c r="B108" s="18" t="s">
        <v>374</v>
      </c>
      <c r="C108" s="28">
        <v>3.18593092901745E-5</v>
      </c>
      <c r="D108" s="9">
        <v>1</v>
      </c>
      <c r="E108" s="21" t="str" cm="1">
        <f t="array" ref="E108">_xlfn.IFS(C108=0,"Not Present", C108&lt;0.0001,"Rare",C108&gt;=0.0001,"Common")</f>
        <v>Rare</v>
      </c>
      <c r="F108" s="28">
        <v>1.9719457846372199E-5</v>
      </c>
      <c r="G108" s="9">
        <v>3</v>
      </c>
      <c r="H108" s="21" t="str" cm="1">
        <f t="array" ref="H108">_xlfn.IFS(F108=0,"Not Present", F108&lt;0.0001,"Rare",F108&gt;=0.0001,"Common")</f>
        <v>Rare</v>
      </c>
      <c r="I108" s="6" t="str">
        <f>IF(VLOOKUP($B108,Collated!$D$2:$I$203,2,FALSE)=0,"","Yes")</f>
        <v/>
      </c>
      <c r="J108" s="5">
        <f>VLOOKUP($B108,Collated!$D$2:$I$203, 2, FALSE)</f>
        <v>0</v>
      </c>
      <c r="K108" s="28">
        <f>IFERROR(VLOOKUP($A108,POPSCOMP!$D$1:$H$91,5,FALSE),0)</f>
        <v>6.24</v>
      </c>
      <c r="L108" s="6">
        <f>IFERROR(VLOOKUP($A108,POPS!$D$1:$K$464,6,FALSE),"NA")</f>
        <v>0.18540000000000001</v>
      </c>
      <c r="M108" s="21" t="str" cm="1">
        <f t="array" ref="M108">_xlfn.IFS(K108&gt;=15,"Interface",L108&gt;=0.15,"Surface",L108&lt;0.15,"Core")</f>
        <v>Surface</v>
      </c>
    </row>
    <row r="109" spans="1:13" x14ac:dyDescent="0.2">
      <c r="A109">
        <f t="shared" si="5"/>
        <v>136</v>
      </c>
      <c r="B109" s="19" t="s">
        <v>466</v>
      </c>
      <c r="C109" s="29"/>
      <c r="D109" s="10"/>
      <c r="E109" s="22" t="str" cm="1">
        <f t="array" ref="E109">_xlfn.IFS(C109=0,"Not Present", C109&lt;0.0001,"Rare",C109&gt;=0.0001,"Common")</f>
        <v>Not Present</v>
      </c>
      <c r="F109" s="29">
        <v>6.5747084116819403E-6</v>
      </c>
      <c r="G109" s="10">
        <v>1</v>
      </c>
      <c r="H109" s="22" t="str" cm="1">
        <f t="array" ref="H109">_xlfn.IFS(F109=0,"Not Present", F109&lt;0.0001,"Rare",F109&gt;=0.0001,"Common")</f>
        <v>Rare</v>
      </c>
      <c r="I109" s="8" t="str">
        <f>IF(VLOOKUP($B109,Collated!$D$2:$I$203,2,FALSE)=0,"","Yes")</f>
        <v/>
      </c>
      <c r="J109" s="7">
        <f>VLOOKUP($B109,Collated!$D$2:$I$203, 2, FALSE)</f>
        <v>0</v>
      </c>
      <c r="K109" s="29">
        <f>IFERROR(VLOOKUP($A109,POPSCOMP!$D$1:$H$91,5,FALSE),0)</f>
        <v>6.08</v>
      </c>
      <c r="L109" s="8">
        <f>IFERROR(VLOOKUP($A109,POPS!$D$1:$K$464,6,FALSE),"NA")</f>
        <v>0.49330000000000002</v>
      </c>
      <c r="M109" s="22" t="str" cm="1">
        <f t="array" ref="M109">_xlfn.IFS(K109&gt;=15,"Interface",L109&gt;=0.15,"Surface",L109&lt;0.15,"Core")</f>
        <v>Surface</v>
      </c>
    </row>
    <row r="110" spans="1:13" x14ac:dyDescent="0.2">
      <c r="A110">
        <f t="shared" si="5"/>
        <v>138</v>
      </c>
      <c r="B110" s="18" t="s">
        <v>377</v>
      </c>
      <c r="C110" s="28">
        <v>1.5950616890108201E-5</v>
      </c>
      <c r="D110" s="9">
        <v>4</v>
      </c>
      <c r="E110" s="21" t="str" cm="1">
        <f t="array" ref="E110">_xlfn.IFS(C110=0,"Not Present", C110&lt;0.0001,"Rare",C110&gt;=0.0001,"Common")</f>
        <v>Rare</v>
      </c>
      <c r="F110" s="28">
        <v>6.5737575598211903E-6</v>
      </c>
      <c r="G110" s="9">
        <v>1</v>
      </c>
      <c r="H110" s="21" t="str" cm="1">
        <f t="array" ref="H110">_xlfn.IFS(F110=0,"Not Present", F110&lt;0.0001,"Rare",F110&gt;=0.0001,"Common")</f>
        <v>Rare</v>
      </c>
      <c r="I110" s="6" t="str">
        <f>IF(VLOOKUP($B110,Collated!$D$2:$I$203,2,FALSE)=0,"","Yes")</f>
        <v/>
      </c>
      <c r="J110" s="5">
        <f>VLOOKUP($B110,Collated!$D$2:$I$203, 2, FALSE)</f>
        <v>0</v>
      </c>
      <c r="K110" s="28">
        <f>IFERROR(VLOOKUP($A110,POPSCOMP!$D$1:$H$91,5,FALSE),0)</f>
        <v>0.04</v>
      </c>
      <c r="L110" s="6">
        <f>IFERROR(VLOOKUP($A110,POPS!$D$1:$K$464,6,FALSE),"NA")</f>
        <v>0.66249999999999998</v>
      </c>
      <c r="M110" s="21" t="str" cm="1">
        <f t="array" ref="M110">_xlfn.IFS(K110&gt;=15,"Interface",L110&gt;=0.15,"Surface",L110&lt;0.15,"Core")</f>
        <v>Surface</v>
      </c>
    </row>
    <row r="111" spans="1:13" x14ac:dyDescent="0.2">
      <c r="A111">
        <f t="shared" si="5"/>
        <v>139</v>
      </c>
      <c r="B111" s="19" t="s">
        <v>380</v>
      </c>
      <c r="C111" s="29">
        <v>7.9742272973748799E-6</v>
      </c>
      <c r="D111" s="10">
        <v>2</v>
      </c>
      <c r="E111" s="22" t="str" cm="1">
        <f t="array" ref="E111">_xlfn.IFS(C111=0,"Not Present", C111&lt;0.0001,"Rare",C111&gt;=0.0001,"Common")</f>
        <v>Rare</v>
      </c>
      <c r="F111" s="29"/>
      <c r="G111" s="10"/>
      <c r="H111" s="22" t="str" cm="1">
        <f t="array" ref="H111">_xlfn.IFS(F111=0,"Not Present", F111&lt;0.0001,"Rare",F111&gt;=0.0001,"Common")</f>
        <v>Not Present</v>
      </c>
      <c r="I111" s="8" t="str">
        <f>IF(VLOOKUP($B111,Collated!$D$2:$I$203,2,FALSE)=0,"","Yes")</f>
        <v/>
      </c>
      <c r="J111" s="7">
        <f>VLOOKUP($B111,Collated!$D$2:$I$203, 2, FALSE)</f>
        <v>0</v>
      </c>
      <c r="K111" s="29">
        <f>IFERROR(VLOOKUP($A111,POPSCOMP!$D$1:$H$91,5,FALSE),0)</f>
        <v>0</v>
      </c>
      <c r="L111" s="8">
        <f>IFERROR(VLOOKUP($A111,POPS!$D$1:$K$464,6,FALSE),"NA")</f>
        <v>1.099</v>
      </c>
      <c r="M111" s="22" t="str" cm="1">
        <f t="array" ref="M111">_xlfn.IFS(K111&gt;=15,"Interface",L111&gt;=0.15,"Surface",L111&lt;0.15,"Core")</f>
        <v>Surface</v>
      </c>
    </row>
    <row r="112" spans="1:13" x14ac:dyDescent="0.2">
      <c r="A112">
        <f t="shared" si="5"/>
        <v>140</v>
      </c>
      <c r="B112" s="18" t="s">
        <v>385</v>
      </c>
      <c r="C112" s="28">
        <v>3.9888312724371704E-6</v>
      </c>
      <c r="D112" s="9">
        <v>1</v>
      </c>
      <c r="E112" s="21" t="str" cm="1">
        <f t="array" ref="E112">_xlfn.IFS(C112=0,"Not Present", C112&lt;0.0001,"Rare",C112&gt;=0.0001,"Common")</f>
        <v>Rare</v>
      </c>
      <c r="F112" s="28"/>
      <c r="G112" s="9"/>
      <c r="H112" s="21" t="str" cm="1">
        <f t="array" ref="H112">_xlfn.IFS(F112=0,"Not Present", F112&lt;0.0001,"Rare",F112&gt;=0.0001,"Common")</f>
        <v>Not Present</v>
      </c>
      <c r="I112" s="6" t="str">
        <f>IF(VLOOKUP($B112,Collated!$D$2:$I$203,2,FALSE)=0,"","Yes")</f>
        <v/>
      </c>
      <c r="J112" s="5">
        <f>VLOOKUP($B112,Collated!$D$2:$I$203, 2, FALSE)</f>
        <v>0</v>
      </c>
      <c r="K112" s="28">
        <f>IFERROR(VLOOKUP($A112,POPSCOMP!$D$1:$H$91,5,FALSE),0)</f>
        <v>4.8099999999999996</v>
      </c>
      <c r="L112" s="6">
        <f>IFERROR(VLOOKUP($A112,POPS!$D$1:$K$464,6,FALSE),"NA")</f>
        <v>0.43070000000000003</v>
      </c>
      <c r="M112" s="21" t="str" cm="1">
        <f t="array" ref="M112">_xlfn.IFS(K112&gt;=15,"Interface",L112&gt;=0.15,"Surface",L112&lt;0.15,"Core")</f>
        <v>Surface</v>
      </c>
    </row>
    <row r="113" spans="1:13" x14ac:dyDescent="0.2">
      <c r="A113">
        <f t="shared" si="5"/>
        <v>140</v>
      </c>
      <c r="B113" s="19" t="s">
        <v>383</v>
      </c>
      <c r="C113" s="29">
        <v>7.9776625448743493E-6</v>
      </c>
      <c r="D113" s="10">
        <v>2</v>
      </c>
      <c r="E113" s="22" t="str" cm="1">
        <f t="array" ref="E113">_xlfn.IFS(C113=0,"Not Present", C113&lt;0.0001,"Rare",C113&gt;=0.0001,"Common")</f>
        <v>Rare</v>
      </c>
      <c r="F113" s="29"/>
      <c r="G113" s="10"/>
      <c r="H113" s="22" t="str" cm="1">
        <f t="array" ref="H113">_xlfn.IFS(F113=0,"Not Present", F113&lt;0.0001,"Rare",F113&gt;=0.0001,"Common")</f>
        <v>Not Present</v>
      </c>
      <c r="I113" s="8" t="str">
        <f>IF(VLOOKUP($B113,Collated!$D$2:$I$203,2,FALSE)=0,"","Yes")</f>
        <v/>
      </c>
      <c r="J113" s="7">
        <f>VLOOKUP($B113,Collated!$D$2:$I$203, 2, FALSE)</f>
        <v>0</v>
      </c>
      <c r="K113" s="29">
        <f>IFERROR(VLOOKUP($A113,POPSCOMP!$D$1:$H$91,5,FALSE),0)</f>
        <v>4.8099999999999996</v>
      </c>
      <c r="L113" s="8">
        <f>IFERROR(VLOOKUP($A113,POPS!$D$1:$K$464,6,FALSE),"NA")</f>
        <v>0.43070000000000003</v>
      </c>
      <c r="M113" s="22" t="str" cm="1">
        <f t="array" ref="M113">_xlfn.IFS(K113&gt;=15,"Interface",L113&gt;=0.15,"Surface",L113&lt;0.15,"Core")</f>
        <v>Surface</v>
      </c>
    </row>
    <row r="114" spans="1:13" x14ac:dyDescent="0.2">
      <c r="A114">
        <f t="shared" si="5"/>
        <v>141</v>
      </c>
      <c r="B114" s="18" t="s">
        <v>391</v>
      </c>
      <c r="C114" s="28">
        <v>3.9909963123193998E-6</v>
      </c>
      <c r="D114" s="9">
        <v>1</v>
      </c>
      <c r="E114" s="21" t="str" cm="1">
        <f t="array" ref="E114">_xlfn.IFS(C114=0,"Not Present", C114&lt;0.0001,"Rare",C114&gt;=0.0001,"Common")</f>
        <v>Rare</v>
      </c>
      <c r="F114" s="28"/>
      <c r="G114" s="9"/>
      <c r="H114" s="21" t="str" cm="1">
        <f t="array" ref="H114">_xlfn.IFS(F114=0,"Not Present", F114&lt;0.0001,"Rare",F114&gt;=0.0001,"Common")</f>
        <v>Not Present</v>
      </c>
      <c r="I114" s="6" t="str">
        <f>IF(VLOOKUP($B114,Collated!$D$2:$I$203,2,FALSE)=0,"","Yes")</f>
        <v/>
      </c>
      <c r="J114" s="5">
        <f>VLOOKUP($B114,Collated!$D$2:$I$203, 2, FALSE)</f>
        <v>0</v>
      </c>
      <c r="K114" s="28">
        <f>IFERROR(VLOOKUP($A114,POPSCOMP!$D$1:$H$91,5,FALSE),0)</f>
        <v>0</v>
      </c>
      <c r="L114" s="6">
        <f>IFERROR(VLOOKUP($A114,POPS!$D$1:$K$464,6,FALSE),"NA")</f>
        <v>0.58789999999999998</v>
      </c>
      <c r="M114" s="21" t="str" cm="1">
        <f t="array" ref="M114">_xlfn.IFS(K114&gt;=15,"Interface",L114&gt;=0.15,"Surface",L114&lt;0.15,"Core")</f>
        <v>Surface</v>
      </c>
    </row>
    <row r="115" spans="1:13" x14ac:dyDescent="0.2">
      <c r="A115">
        <f t="shared" si="5"/>
        <v>141</v>
      </c>
      <c r="B115" s="19" t="s">
        <v>388</v>
      </c>
      <c r="C115" s="29">
        <v>3.9899771773305398E-6</v>
      </c>
      <c r="D115" s="10">
        <v>1</v>
      </c>
      <c r="E115" s="22" t="str" cm="1">
        <f t="array" ref="E115">_xlfn.IFS(C115=0,"Not Present", C115&lt;0.0001,"Rare",C115&gt;=0.0001,"Common")</f>
        <v>Rare</v>
      </c>
      <c r="F115" s="29"/>
      <c r="G115" s="10"/>
      <c r="H115" s="22" t="str" cm="1">
        <f t="array" ref="H115">_xlfn.IFS(F115=0,"Not Present", F115&lt;0.0001,"Rare",F115&gt;=0.0001,"Common")</f>
        <v>Not Present</v>
      </c>
      <c r="I115" s="8" t="str">
        <f>IF(VLOOKUP($B115,Collated!$D$2:$I$203,2,FALSE)=0,"","Yes")</f>
        <v>Yes</v>
      </c>
      <c r="J115" s="7" t="str">
        <f>VLOOKUP($B115,Collated!$D$2:$I$203, 2, FALSE)</f>
        <v>Uncertain significance</v>
      </c>
      <c r="K115" s="29">
        <f>IFERROR(VLOOKUP($A115,POPSCOMP!$D$1:$H$91,5,FALSE),0)</f>
        <v>0</v>
      </c>
      <c r="L115" s="8">
        <f>IFERROR(VLOOKUP($A115,POPS!$D$1:$K$464,6,FALSE),"NA")</f>
        <v>0.58789999999999998</v>
      </c>
      <c r="M115" s="22" t="str" cm="1">
        <f t="array" ref="M115">_xlfn.IFS(K115&gt;=15,"Interface",L115&gt;=0.15,"Surface",L115&lt;0.15,"Core")</f>
        <v>Surface</v>
      </c>
    </row>
    <row r="116" spans="1:13" x14ac:dyDescent="0.2">
      <c r="A116">
        <f t="shared" si="5"/>
        <v>144</v>
      </c>
      <c r="B116" s="18" t="s">
        <v>394</v>
      </c>
      <c r="C116" s="28">
        <v>1.5979163171224701E-5</v>
      </c>
      <c r="D116" s="9">
        <v>4</v>
      </c>
      <c r="E116" s="21" t="str" cm="1">
        <f t="array" ref="E116">_xlfn.IFS(C116=0,"Not Present", C116&lt;0.0001,"Rare",C116&gt;=0.0001,"Common")</f>
        <v>Rare</v>
      </c>
      <c r="F116" s="28"/>
      <c r="G116" s="9"/>
      <c r="H116" s="21" t="str" cm="1">
        <f t="array" ref="H116">_xlfn.IFS(F116=0,"Not Present", F116&lt;0.0001,"Rare",F116&gt;=0.0001,"Common")</f>
        <v>Not Present</v>
      </c>
      <c r="I116" s="6" t="str">
        <f>IF(VLOOKUP($B116,Collated!$D$2:$I$203,2,FALSE)=0,"","Yes")</f>
        <v/>
      </c>
      <c r="J116" s="5">
        <f>VLOOKUP($B116,Collated!$D$2:$I$203, 2, FALSE)</f>
        <v>0</v>
      </c>
      <c r="K116" s="28">
        <f>IFERROR(VLOOKUP($A116,POPSCOMP!$D$1:$H$91,5,FALSE),0)</f>
        <v>0.55000000000000004</v>
      </c>
      <c r="L116" s="6">
        <f>IFERROR(VLOOKUP($A116,POPS!$D$1:$K$464,6,FALSE),"NA")</f>
        <v>0.45140000000000002</v>
      </c>
      <c r="M116" s="21" t="str" cm="1">
        <f t="array" ref="M116">_xlfn.IFS(K116&gt;=15,"Interface",L116&gt;=0.15,"Surface",L116&lt;0.15,"Core")</f>
        <v>Surface</v>
      </c>
    </row>
    <row r="117" spans="1:13" x14ac:dyDescent="0.2">
      <c r="A117">
        <f t="shared" si="5"/>
        <v>145</v>
      </c>
      <c r="B117" s="19" t="s">
        <v>397</v>
      </c>
      <c r="C117" s="29">
        <v>3.9969942603162397E-6</v>
      </c>
      <c r="D117" s="10">
        <v>1</v>
      </c>
      <c r="E117" s="22" t="str" cm="1">
        <f t="array" ref="E117">_xlfn.IFS(C117=0,"Not Present", C117&lt;0.0001,"Rare",C117&gt;=0.0001,"Common")</f>
        <v>Rare</v>
      </c>
      <c r="F117" s="29"/>
      <c r="G117" s="10"/>
      <c r="H117" s="22" t="str" cm="1">
        <f t="array" ref="H117">_xlfn.IFS(F117=0,"Not Present", F117&lt;0.0001,"Rare",F117&gt;=0.0001,"Common")</f>
        <v>Not Present</v>
      </c>
      <c r="I117" s="8" t="str">
        <f>IF(VLOOKUP($B117,Collated!$D$2:$I$203,2,FALSE)=0,"","Yes")</f>
        <v/>
      </c>
      <c r="J117" s="7">
        <f>VLOOKUP($B117,Collated!$D$2:$I$203, 2, FALSE)</f>
        <v>0</v>
      </c>
      <c r="K117" s="29">
        <f>IFERROR(VLOOKUP($A117,POPSCOMP!$D$1:$H$91,5,FALSE),0)</f>
        <v>0.14000000000000001</v>
      </c>
      <c r="L117" s="8">
        <f>IFERROR(VLOOKUP($A117,POPS!$D$1:$K$464,6,FALSE),"NA")</f>
        <v>0.35510000000000003</v>
      </c>
      <c r="M117" s="22" t="str" cm="1">
        <f t="array" ref="M117">_xlfn.IFS(K117&gt;=15,"Interface",L117&gt;=0.15,"Surface",L117&lt;0.15,"Core")</f>
        <v>Surface</v>
      </c>
    </row>
    <row r="118" spans="1:13" x14ac:dyDescent="0.2">
      <c r="A118">
        <f t="shared" si="5"/>
        <v>146</v>
      </c>
      <c r="B118" s="18" t="s">
        <v>400</v>
      </c>
      <c r="C118" s="28">
        <v>1.4786869260097001E-4</v>
      </c>
      <c r="D118" s="9">
        <v>37</v>
      </c>
      <c r="E118" s="21" t="str" cm="1">
        <f t="array" ref="E118">_xlfn.IFS(C118=0,"Not Present", C118&lt;0.0001,"Rare",C118&gt;=0.0001,"Common")</f>
        <v>Common</v>
      </c>
      <c r="F118" s="28">
        <v>7.2327498915087494E-5</v>
      </c>
      <c r="G118" s="9">
        <v>11</v>
      </c>
      <c r="H118" s="21" t="str" cm="1">
        <f t="array" ref="H118">_xlfn.IFS(F118=0,"Not Present", F118&lt;0.0001,"Rare",F118&gt;=0.0001,"Common")</f>
        <v>Rare</v>
      </c>
      <c r="I118" s="6" t="str">
        <f>IF(VLOOKUP($B118,Collated!$D$2:$I$203,2,FALSE)=0,"","Yes")</f>
        <v>Yes</v>
      </c>
      <c r="J118" s="5" t="str">
        <f>VLOOKUP($B118,Collated!$D$2:$I$203, 2, FALSE)</f>
        <v>Conflicting interpretations of pathogenicity</v>
      </c>
      <c r="K118" s="28">
        <f>IFERROR(VLOOKUP($A118,POPSCOMP!$D$1:$H$91,5,FALSE),0)</f>
        <v>0.26</v>
      </c>
      <c r="L118" s="6">
        <f>IFERROR(VLOOKUP($A118,POPS!$D$1:$K$464,6,FALSE),"NA")</f>
        <v>0.1424</v>
      </c>
      <c r="M118" s="21" t="str" cm="1">
        <f t="array" ref="M118">_xlfn.IFS(K118&gt;=15,"Interface",L118&gt;=0.15,"Surface",L118&lt;0.15,"Core")</f>
        <v>Core</v>
      </c>
    </row>
    <row r="119" spans="1:13" x14ac:dyDescent="0.2">
      <c r="A119">
        <f t="shared" si="5"/>
        <v>148</v>
      </c>
      <c r="B119" s="19" t="s">
        <v>403</v>
      </c>
      <c r="C119" s="29">
        <v>4.0015686148970399E-6</v>
      </c>
      <c r="D119" s="10">
        <v>1</v>
      </c>
      <c r="E119" s="22" t="str" cm="1">
        <f t="array" ref="E119">_xlfn.IFS(C119=0,"Not Present", C119&lt;0.0001,"Rare",C119&gt;=0.0001,"Common")</f>
        <v>Rare</v>
      </c>
      <c r="F119" s="29"/>
      <c r="G119" s="10"/>
      <c r="H119" s="22" t="str" cm="1">
        <f t="array" ref="H119">_xlfn.IFS(F119=0,"Not Present", F119&lt;0.0001,"Rare",F119&gt;=0.0001,"Common")</f>
        <v>Not Present</v>
      </c>
      <c r="I119" s="8" t="str">
        <f>IF(VLOOKUP($B119,Collated!$D$2:$I$203,2,FALSE)=0,"","Yes")</f>
        <v/>
      </c>
      <c r="J119" s="7">
        <f>VLOOKUP($B119,Collated!$D$2:$I$203, 2, FALSE)</f>
        <v>0</v>
      </c>
      <c r="K119" s="29">
        <f>IFERROR(VLOOKUP($A119,POPSCOMP!$D$1:$H$91,5,FALSE),0)</f>
        <v>0</v>
      </c>
      <c r="L119" s="8">
        <f>IFERROR(VLOOKUP($A119,POPS!$D$1:$K$464,6,FALSE),"NA")</f>
        <v>0.37419999999999998</v>
      </c>
      <c r="M119" s="22" t="str" cm="1">
        <f t="array" ref="M119">_xlfn.IFS(K119&gt;=15,"Interface",L119&gt;=0.15,"Surface",L119&lt;0.15,"Core")</f>
        <v>Surface</v>
      </c>
    </row>
    <row r="120" spans="1:13" x14ac:dyDescent="0.2">
      <c r="A120">
        <f t="shared" si="5"/>
        <v>150</v>
      </c>
      <c r="B120" s="18" t="s">
        <v>406</v>
      </c>
      <c r="C120" s="28">
        <v>4.0074378045652703E-6</v>
      </c>
      <c r="D120" s="9">
        <v>1</v>
      </c>
      <c r="E120" s="21" t="str" cm="1">
        <f t="array" ref="E120">_xlfn.IFS(C120=0,"Not Present", C120&lt;0.0001,"Rare",C120&gt;=0.0001,"Common")</f>
        <v>Rare</v>
      </c>
      <c r="F120" s="28"/>
      <c r="G120" s="9"/>
      <c r="H120" s="21" t="str" cm="1">
        <f t="array" ref="H120">_xlfn.IFS(F120=0,"Not Present", F120&lt;0.0001,"Rare",F120&gt;=0.0001,"Common")</f>
        <v>Not Present</v>
      </c>
      <c r="I120" s="6" t="str">
        <f>IF(VLOOKUP($B120,Collated!$D$2:$I$203,2,FALSE)=0,"","Yes")</f>
        <v/>
      </c>
      <c r="J120" s="5">
        <f>VLOOKUP($B120,Collated!$D$2:$I$203, 2, FALSE)</f>
        <v>0</v>
      </c>
      <c r="K120" s="28">
        <f>IFERROR(VLOOKUP($A120,POPSCOMP!$D$1:$H$91,5,FALSE),0)</f>
        <v>12.39</v>
      </c>
      <c r="L120" s="6">
        <f>IFERROR(VLOOKUP($A120,POPS!$D$1:$K$464,6,FALSE),"NA")</f>
        <v>0.36259999999999998</v>
      </c>
      <c r="M120" s="21" t="str" cm="1">
        <f t="array" ref="M120">_xlfn.IFS(K120&gt;=15,"Interface",L120&gt;=0.15,"Surface",L120&lt;0.15,"Core")</f>
        <v>Surface</v>
      </c>
    </row>
    <row r="121" spans="1:13" x14ac:dyDescent="0.2">
      <c r="A121">
        <f t="shared" si="5"/>
        <v>150</v>
      </c>
      <c r="B121" s="19" t="s">
        <v>409</v>
      </c>
      <c r="C121" s="29">
        <v>4.0093337289209199E-6</v>
      </c>
      <c r="D121" s="10">
        <v>1</v>
      </c>
      <c r="E121" s="22" t="str" cm="1">
        <f t="array" ref="E121">_xlfn.IFS(C121=0,"Not Present", C121&lt;0.0001,"Rare",C121&gt;=0.0001,"Common")</f>
        <v>Rare</v>
      </c>
      <c r="F121" s="29"/>
      <c r="G121" s="10"/>
      <c r="H121" s="22" t="str" cm="1">
        <f t="array" ref="H121">_xlfn.IFS(F121=0,"Not Present", F121&lt;0.0001,"Rare",F121&gt;=0.0001,"Common")</f>
        <v>Not Present</v>
      </c>
      <c r="I121" s="8" t="str">
        <f>IF(VLOOKUP($B121,Collated!$D$2:$I$203,2,FALSE)=0,"","Yes")</f>
        <v/>
      </c>
      <c r="J121" s="7">
        <f>VLOOKUP($B121,Collated!$D$2:$I$203, 2, FALSE)</f>
        <v>0</v>
      </c>
      <c r="K121" s="29">
        <f>IFERROR(VLOOKUP($A121,POPSCOMP!$D$1:$H$91,5,FALSE),0)</f>
        <v>12.39</v>
      </c>
      <c r="L121" s="8">
        <f>IFERROR(VLOOKUP($A121,POPS!$D$1:$K$464,6,FALSE),"NA")</f>
        <v>0.36259999999999998</v>
      </c>
      <c r="M121" s="22" t="str" cm="1">
        <f t="array" ref="M121">_xlfn.IFS(K121&gt;=15,"Interface",L121&gt;=0.15,"Surface",L121&lt;0.15,"Core")</f>
        <v>Surface</v>
      </c>
    </row>
    <row r="122" spans="1:13" x14ac:dyDescent="0.2">
      <c r="A122">
        <f t="shared" si="5"/>
        <v>150</v>
      </c>
      <c r="B122" s="18" t="s">
        <v>413</v>
      </c>
      <c r="C122" s="28">
        <v>4.0093337289209199E-6</v>
      </c>
      <c r="D122" s="9">
        <v>1</v>
      </c>
      <c r="E122" s="21" t="str" cm="1">
        <f t="array" ref="E122">_xlfn.IFS(C122=0,"Not Present", C122&lt;0.0001,"Rare",C122&gt;=0.0001,"Common")</f>
        <v>Rare</v>
      </c>
      <c r="F122" s="28"/>
      <c r="G122" s="9"/>
      <c r="H122" s="21" t="str" cm="1">
        <f t="array" ref="H122">_xlfn.IFS(F122=0,"Not Present", F122&lt;0.0001,"Rare",F122&gt;=0.0001,"Common")</f>
        <v>Not Present</v>
      </c>
      <c r="I122" s="6" t="str">
        <f>IF(VLOOKUP($B122,Collated!$D$2:$I$203,2,FALSE)=0,"","Yes")</f>
        <v/>
      </c>
      <c r="J122" s="5">
        <f>VLOOKUP($B122,Collated!$D$2:$I$203, 2, FALSE)</f>
        <v>0</v>
      </c>
      <c r="K122" s="28">
        <f>IFERROR(VLOOKUP($A122,POPSCOMP!$D$1:$H$91,5,FALSE),0)</f>
        <v>12.39</v>
      </c>
      <c r="L122" s="6">
        <f>IFERROR(VLOOKUP($A122,POPS!$D$1:$K$464,6,FALSE),"NA")</f>
        <v>0.36259999999999998</v>
      </c>
      <c r="M122" s="21" t="str" cm="1">
        <f t="array" ref="M122">_xlfn.IFS(K122&gt;=15,"Interface",L122&gt;=0.15,"Surface",L122&lt;0.15,"Core")</f>
        <v>Surface</v>
      </c>
    </row>
    <row r="123" spans="1:13" x14ac:dyDescent="0.2">
      <c r="A123">
        <f t="shared" si="5"/>
        <v>150</v>
      </c>
      <c r="B123" s="19" t="s">
        <v>411</v>
      </c>
      <c r="C123" s="29">
        <v>2.4930728190955099E-5</v>
      </c>
      <c r="D123" s="10">
        <v>7</v>
      </c>
      <c r="E123" s="22" t="str" cm="1">
        <f t="array" ref="E123">_xlfn.IFS(C123=0,"Not Present", C123&lt;0.0001,"Rare",C123&gt;=0.0001,"Common")</f>
        <v>Rare</v>
      </c>
      <c r="F123" s="29">
        <v>6.57687046195938E-6</v>
      </c>
      <c r="G123" s="10">
        <v>1</v>
      </c>
      <c r="H123" s="22" t="str" cm="1">
        <f t="array" ref="H123">_xlfn.IFS(F123=0,"Not Present", F123&lt;0.0001,"Rare",F123&gt;=0.0001,"Common")</f>
        <v>Rare</v>
      </c>
      <c r="I123" s="8" t="str">
        <f>IF(VLOOKUP($B123,Collated!$D$2:$I$203,2,FALSE)=0,"","Yes")</f>
        <v/>
      </c>
      <c r="J123" s="7">
        <f>VLOOKUP($B123,Collated!$D$2:$I$203, 2, FALSE)</f>
        <v>0</v>
      </c>
      <c r="K123" s="29">
        <f>IFERROR(VLOOKUP($A123,POPSCOMP!$D$1:$H$91,5,FALSE),0)</f>
        <v>12.39</v>
      </c>
      <c r="L123" s="8">
        <f>IFERROR(VLOOKUP($A123,POPS!$D$1:$K$464,6,FALSE),"NA")</f>
        <v>0.36259999999999998</v>
      </c>
      <c r="M123" s="22" t="str" cm="1">
        <f t="array" ref="M123">_xlfn.IFS(K123&gt;=15,"Interface",L123&gt;=0.15,"Surface",L123&lt;0.15,"Core")</f>
        <v>Surface</v>
      </c>
    </row>
    <row r="124" spans="1:13" x14ac:dyDescent="0.2">
      <c r="A124">
        <f t="shared" si="5"/>
        <v>151</v>
      </c>
      <c r="B124" s="18" t="s">
        <v>416</v>
      </c>
      <c r="C124" s="28">
        <v>1.08313676406874E-4</v>
      </c>
      <c r="D124" s="9">
        <v>27</v>
      </c>
      <c r="E124" s="21" t="str" cm="1">
        <f t="array" ref="E124">_xlfn.IFS(C124=0,"Not Present", C124&lt;0.0001,"Rare",C124&gt;=0.0001,"Common")</f>
        <v>Common</v>
      </c>
      <c r="F124" s="28">
        <v>6.5747948664001603E-6</v>
      </c>
      <c r="G124" s="9">
        <v>1</v>
      </c>
      <c r="H124" s="21" t="str" cm="1">
        <f t="array" ref="H124">_xlfn.IFS(F124=0,"Not Present", F124&lt;0.0001,"Rare",F124&gt;=0.0001,"Common")</f>
        <v>Rare</v>
      </c>
      <c r="I124" s="6" t="str">
        <f>IF(VLOOKUP($B124,Collated!$D$2:$I$203,2,FALSE)=0,"","Yes")</f>
        <v/>
      </c>
      <c r="J124" s="5">
        <f>VLOOKUP($B124,Collated!$D$2:$I$203, 2, FALSE)</f>
        <v>0</v>
      </c>
      <c r="K124" s="28">
        <f>IFERROR(VLOOKUP($A124,POPSCOMP!$D$1:$H$91,5,FALSE),0)</f>
        <v>0.37</v>
      </c>
      <c r="L124" s="6">
        <f>IFERROR(VLOOKUP($A124,POPS!$D$1:$K$464,6,FALSE),"NA")</f>
        <v>0.32919999999999999</v>
      </c>
      <c r="M124" s="21" t="str" cm="1">
        <f t="array" ref="M124">_xlfn.IFS(K124&gt;=15,"Interface",L124&gt;=0.15,"Surface",L124&lt;0.15,"Core")</f>
        <v>Surface</v>
      </c>
    </row>
    <row r="125" spans="1:13" x14ac:dyDescent="0.2">
      <c r="A125">
        <f t="shared" si="5"/>
        <v>153</v>
      </c>
      <c r="B125" s="19" t="s">
        <v>419</v>
      </c>
      <c r="C125" s="29">
        <v>2.5005179644354899E-5</v>
      </c>
      <c r="D125" s="10">
        <v>7</v>
      </c>
      <c r="E125" s="22" t="str" cm="1">
        <f t="array" ref="E125">_xlfn.IFS(C125=0,"Not Present", C125&lt;0.0001,"Rare",C125&gt;=0.0001,"Common")</f>
        <v>Rare</v>
      </c>
      <c r="F125" s="29">
        <v>1.3144058885383801E-5</v>
      </c>
      <c r="G125" s="10">
        <v>2</v>
      </c>
      <c r="H125" s="22" t="str" cm="1">
        <f t="array" ref="H125">_xlfn.IFS(F125=0,"Not Present", F125&lt;0.0001,"Rare",F125&gt;=0.0001,"Common")</f>
        <v>Rare</v>
      </c>
      <c r="I125" s="8" t="str">
        <f>IF(VLOOKUP($B125,Collated!$D$2:$I$203,2,FALSE)=0,"","Yes")</f>
        <v/>
      </c>
      <c r="J125" s="7">
        <f>VLOOKUP($B125,Collated!$D$2:$I$203, 2, FALSE)</f>
        <v>0</v>
      </c>
      <c r="K125" s="29">
        <f>IFERROR(VLOOKUP($A125,POPSCOMP!$D$1:$H$91,5,FALSE),0)</f>
        <v>1.62</v>
      </c>
      <c r="L125" s="8">
        <f>IFERROR(VLOOKUP($A125,POPS!$D$1:$K$464,6,FALSE),"NA")</f>
        <v>0.55820000000000003</v>
      </c>
      <c r="M125" s="22" t="str" cm="1">
        <f t="array" ref="M125">_xlfn.IFS(K125&gt;=15,"Interface",L125&gt;=0.15,"Surface",L125&lt;0.15,"Core")</f>
        <v>Surface</v>
      </c>
    </row>
    <row r="126" spans="1:13" x14ac:dyDescent="0.2">
      <c r="A126">
        <f t="shared" si="5"/>
        <v>154</v>
      </c>
      <c r="B126" s="18" t="s">
        <v>422</v>
      </c>
      <c r="C126" s="28">
        <v>4.0293984913931999E-6</v>
      </c>
      <c r="D126" s="9">
        <v>1</v>
      </c>
      <c r="E126" s="21" t="str" cm="1">
        <f t="array" ref="E126">_xlfn.IFS(C126=0,"Not Present", C126&lt;0.0001,"Rare",C126&gt;=0.0001,"Common")</f>
        <v>Rare</v>
      </c>
      <c r="F126" s="28"/>
      <c r="G126" s="9"/>
      <c r="H126" s="21" t="str" cm="1">
        <f t="array" ref="H126">_xlfn.IFS(F126=0,"Not Present", F126&lt;0.0001,"Rare",F126&gt;=0.0001,"Common")</f>
        <v>Not Present</v>
      </c>
      <c r="I126" s="6" t="str">
        <f>IF(VLOOKUP($B126,Collated!$D$2:$I$203,2,FALSE)=0,"","Yes")</f>
        <v/>
      </c>
      <c r="J126" s="5">
        <f>VLOOKUP($B126,Collated!$D$2:$I$203, 2, FALSE)</f>
        <v>0</v>
      </c>
      <c r="K126" s="28">
        <f>IFERROR(VLOOKUP($A126,POPSCOMP!$D$1:$H$91,5,FALSE),0)</f>
        <v>1.26</v>
      </c>
      <c r="L126" s="6">
        <f>IFERROR(VLOOKUP($A126,POPS!$D$1:$K$464,6,FALSE),"NA")</f>
        <v>0.75529999999999997</v>
      </c>
      <c r="M126" s="21" t="str" cm="1">
        <f t="array" ref="M126">_xlfn.IFS(K126&gt;=15,"Interface",L126&gt;=0.15,"Surface",L126&lt;0.15,"Core")</f>
        <v>Surface</v>
      </c>
    </row>
    <row r="127" spans="1:13" ht="17" thickBot="1" x14ac:dyDescent="0.25">
      <c r="A127">
        <f t="shared" si="5"/>
        <v>155</v>
      </c>
      <c r="B127" s="20" t="s">
        <v>425</v>
      </c>
      <c r="C127" s="30">
        <v>4.0343077531326302E-6</v>
      </c>
      <c r="D127" s="24">
        <v>1</v>
      </c>
      <c r="E127" s="26" t="str" cm="1">
        <f t="array" ref="E127">_xlfn.IFS(C127=0,"Not Present", C127&lt;0.0001,"Rare",C127&gt;=0.0001,"Common")</f>
        <v>Rare</v>
      </c>
      <c r="F127" s="30"/>
      <c r="G127" s="24"/>
      <c r="H127" s="26" t="str" cm="1">
        <f t="array" ref="H127">_xlfn.IFS(F127=0,"Not Present", F127&lt;0.0001,"Rare",F127&gt;=0.0001,"Common")</f>
        <v>Not Present</v>
      </c>
      <c r="I127" s="23" t="str">
        <f>IF(VLOOKUP($B127,Collated!$D$2:$I$203,2,FALSE)=0,"","Yes")</f>
        <v/>
      </c>
      <c r="J127" s="25">
        <f>VLOOKUP($B127,Collated!$D$2:$I$203, 2, FALSE)</f>
        <v>0</v>
      </c>
      <c r="K127" s="30">
        <f>IFERROR(VLOOKUP($A127,POPSCOMP!$D$1:$H$91,5,FALSE),0)</f>
        <v>0</v>
      </c>
      <c r="L127" s="23">
        <f>IFERROR(VLOOKUP($A127,POPS!$D$1:$K$464,6,FALSE),"NA")</f>
        <v>0.70620000000000005</v>
      </c>
      <c r="M127" s="26" t="str" cm="1">
        <f t="array" ref="M127">_xlfn.IFS(K127&gt;=15,"Interface",L127&gt;=0.15,"Surface",L127&lt;0.15,"Core")</f>
        <v>Surface</v>
      </c>
    </row>
  </sheetData>
  <sortState xmlns:xlrd2="http://schemas.microsoft.com/office/spreadsheetml/2017/richdata2" ref="A4:M127">
    <sortCondition ref="A4:A127"/>
  </sortState>
  <mergeCells count="4">
    <mergeCell ref="C2:E2"/>
    <mergeCell ref="F2:H2"/>
    <mergeCell ref="I2:J2"/>
    <mergeCell ref="K2:M2"/>
  </mergeCells>
  <conditionalFormatting sqref="H4:H127 E4:E127">
    <cfRule type="containsText" dxfId="14" priority="7" operator="containsText" text="Rare">
      <formula>NOT(ISERROR(SEARCH("Rare",E4)))</formula>
    </cfRule>
    <cfRule type="containsText" dxfId="13" priority="8" operator="containsText" text="Common">
      <formula>NOT(ISERROR(SEARCH("Common",E4)))</formula>
    </cfRule>
  </conditionalFormatting>
  <conditionalFormatting sqref="J4:J127">
    <cfRule type="containsText" dxfId="12" priority="9" operator="containsText" text="Conflicting">
      <formula>NOT(ISERROR(SEARCH("Conflicting",J4)))</formula>
    </cfRule>
    <cfRule type="containsText" dxfId="11" priority="10" operator="containsText" text="Pathogenic">
      <formula>NOT(ISERROR(SEARCH("Pathogenic",J4)))</formula>
    </cfRule>
    <cfRule type="containsText" dxfId="10" priority="11" operator="containsText" text="Uncertain">
      <formula>NOT(ISERROR(SEARCH("Uncertain",J4)))</formula>
    </cfRule>
    <cfRule type="containsText" dxfId="9" priority="12" operator="containsText" text="Benign">
      <formula>NOT(ISERROR(SEARCH("Benign",J4)))</formula>
    </cfRule>
  </conditionalFormatting>
  <conditionalFormatting sqref="K4:K127">
    <cfRule type="cellIs" dxfId="8" priority="4" operator="greaterThan">
      <formula>15</formula>
    </cfRule>
  </conditionalFormatting>
  <conditionalFormatting sqref="M4:M127">
    <cfRule type="containsText" dxfId="7" priority="1" operator="containsText" text="Interface">
      <formula>NOT(ISERROR(SEARCH("Interface",M4)))</formula>
    </cfRule>
    <cfRule type="containsText" dxfId="6" priority="2" operator="containsText" text="Core">
      <formula>NOT(ISERROR(SEARCH("Core",M4)))</formula>
    </cfRule>
    <cfRule type="containsText" dxfId="5" priority="3" operator="containsText" text="Surface">
      <formula>NOT(ISERROR(SEARCH("Surface",M4)))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C5AF-C677-5647-9D3C-D0C206252785}">
  <dimension ref="B2:L93"/>
  <sheetViews>
    <sheetView workbookViewId="0">
      <selection activeCell="H47" sqref="H47"/>
    </sheetView>
  </sheetViews>
  <sheetFormatPr baseColWidth="10" defaultRowHeight="16" x14ac:dyDescent="0.2"/>
  <sheetData>
    <row r="2" spans="2:12" x14ac:dyDescent="0.2">
      <c r="B2" t="s">
        <v>651</v>
      </c>
      <c r="C2" t="s">
        <v>652</v>
      </c>
      <c r="D2" t="s">
        <v>653</v>
      </c>
      <c r="E2" s="3" t="s">
        <v>654</v>
      </c>
      <c r="F2" t="s">
        <v>651</v>
      </c>
      <c r="H2" t="s">
        <v>817</v>
      </c>
      <c r="I2" t="s">
        <v>820</v>
      </c>
      <c r="J2" t="s">
        <v>825</v>
      </c>
    </row>
    <row r="3" spans="2:12" x14ac:dyDescent="0.2">
      <c r="B3">
        <v>27</v>
      </c>
      <c r="C3">
        <v>2</v>
      </c>
      <c r="D3">
        <v>27</v>
      </c>
      <c r="E3">
        <v>47</v>
      </c>
      <c r="F3">
        <v>27</v>
      </c>
      <c r="H3">
        <v>22</v>
      </c>
      <c r="I3">
        <v>46</v>
      </c>
      <c r="J3">
        <v>27</v>
      </c>
      <c r="L3" s="4" t="s">
        <v>658</v>
      </c>
    </row>
    <row r="4" spans="2:12" x14ac:dyDescent="0.2">
      <c r="B4">
        <v>35</v>
      </c>
      <c r="C4">
        <v>3</v>
      </c>
      <c r="D4">
        <v>34</v>
      </c>
      <c r="E4">
        <v>82</v>
      </c>
      <c r="F4">
        <v>35</v>
      </c>
      <c r="H4">
        <v>31</v>
      </c>
      <c r="I4">
        <v>47</v>
      </c>
      <c r="J4">
        <v>57</v>
      </c>
      <c r="L4" s="4" t="s">
        <v>659</v>
      </c>
    </row>
    <row r="5" spans="2:12" x14ac:dyDescent="0.2">
      <c r="B5">
        <v>46</v>
      </c>
      <c r="C5">
        <v>6</v>
      </c>
      <c r="D5">
        <v>35</v>
      </c>
      <c r="E5" s="3" t="s">
        <v>655</v>
      </c>
      <c r="F5">
        <v>46</v>
      </c>
      <c r="H5">
        <v>34</v>
      </c>
      <c r="I5">
        <v>57</v>
      </c>
      <c r="J5">
        <v>67</v>
      </c>
      <c r="L5" s="4" t="s">
        <v>660</v>
      </c>
    </row>
    <row r="6" spans="2:12" x14ac:dyDescent="0.2">
      <c r="B6">
        <v>47</v>
      </c>
      <c r="C6">
        <v>8</v>
      </c>
      <c r="D6">
        <v>41</v>
      </c>
      <c r="E6">
        <v>34</v>
      </c>
      <c r="F6">
        <v>47</v>
      </c>
      <c r="H6">
        <v>46</v>
      </c>
      <c r="I6">
        <v>76</v>
      </c>
      <c r="J6">
        <v>113</v>
      </c>
      <c r="L6" s="4" t="s">
        <v>661</v>
      </c>
    </row>
    <row r="7" spans="2:12" x14ac:dyDescent="0.2">
      <c r="B7">
        <v>48</v>
      </c>
      <c r="C7">
        <v>10</v>
      </c>
      <c r="D7">
        <v>44</v>
      </c>
      <c r="E7">
        <v>41</v>
      </c>
      <c r="F7">
        <v>48</v>
      </c>
      <c r="H7">
        <v>102</v>
      </c>
      <c r="I7">
        <v>82</v>
      </c>
      <c r="J7">
        <v>146</v>
      </c>
      <c r="L7" s="4" t="s">
        <v>662</v>
      </c>
    </row>
    <row r="8" spans="2:12" x14ac:dyDescent="0.2">
      <c r="B8">
        <v>57</v>
      </c>
      <c r="C8">
        <v>14</v>
      </c>
      <c r="D8">
        <v>46</v>
      </c>
      <c r="E8">
        <v>44</v>
      </c>
      <c r="F8">
        <v>57</v>
      </c>
      <c r="H8">
        <v>107</v>
      </c>
      <c r="I8">
        <v>113</v>
      </c>
      <c r="J8" t="s">
        <v>824</v>
      </c>
    </row>
    <row r="9" spans="2:12" x14ac:dyDescent="0.2">
      <c r="B9">
        <v>76</v>
      </c>
      <c r="C9">
        <v>15</v>
      </c>
      <c r="D9">
        <v>47</v>
      </c>
      <c r="E9">
        <v>46</v>
      </c>
      <c r="F9">
        <v>76</v>
      </c>
      <c r="H9">
        <v>129</v>
      </c>
      <c r="I9" t="s">
        <v>822</v>
      </c>
      <c r="J9">
        <v>34</v>
      </c>
      <c r="L9" s="4" t="s">
        <v>819</v>
      </c>
    </row>
    <row r="10" spans="2:12" x14ac:dyDescent="0.2">
      <c r="B10">
        <v>82</v>
      </c>
      <c r="C10">
        <v>18</v>
      </c>
      <c r="D10">
        <v>48</v>
      </c>
      <c r="E10">
        <v>48</v>
      </c>
      <c r="F10">
        <v>82</v>
      </c>
      <c r="H10" t="s">
        <v>818</v>
      </c>
      <c r="I10">
        <v>27</v>
      </c>
      <c r="J10">
        <v>46</v>
      </c>
      <c r="L10" s="4" t="s">
        <v>827</v>
      </c>
    </row>
    <row r="11" spans="2:12" x14ac:dyDescent="0.2">
      <c r="B11">
        <v>113</v>
      </c>
      <c r="C11">
        <v>21</v>
      </c>
      <c r="D11">
        <v>55</v>
      </c>
      <c r="E11">
        <v>55</v>
      </c>
      <c r="F11">
        <v>113</v>
      </c>
      <c r="H11">
        <v>27</v>
      </c>
      <c r="I11">
        <v>35</v>
      </c>
      <c r="J11">
        <v>102</v>
      </c>
      <c r="L11" s="4" t="s">
        <v>823</v>
      </c>
    </row>
    <row r="12" spans="2:12" x14ac:dyDescent="0.2">
      <c r="B12">
        <v>117</v>
      </c>
      <c r="C12">
        <v>22</v>
      </c>
      <c r="D12">
        <v>57</v>
      </c>
      <c r="E12">
        <v>67</v>
      </c>
      <c r="F12">
        <v>117</v>
      </c>
      <c r="H12">
        <v>42</v>
      </c>
      <c r="I12">
        <v>48</v>
      </c>
      <c r="J12">
        <v>129</v>
      </c>
    </row>
    <row r="13" spans="2:12" x14ac:dyDescent="0.2">
      <c r="B13">
        <v>146</v>
      </c>
      <c r="C13">
        <v>26</v>
      </c>
      <c r="D13">
        <v>67</v>
      </c>
      <c r="E13">
        <v>77</v>
      </c>
      <c r="F13">
        <v>146</v>
      </c>
      <c r="H13">
        <v>56</v>
      </c>
      <c r="I13">
        <v>117</v>
      </c>
      <c r="J13" t="s">
        <v>826</v>
      </c>
    </row>
    <row r="14" spans="2:12" x14ac:dyDescent="0.2">
      <c r="B14">
        <v>151</v>
      </c>
      <c r="C14">
        <v>27</v>
      </c>
      <c r="D14">
        <v>76</v>
      </c>
      <c r="E14">
        <v>83</v>
      </c>
      <c r="F14">
        <v>151</v>
      </c>
      <c r="H14">
        <v>57</v>
      </c>
      <c r="I14">
        <v>146</v>
      </c>
      <c r="J14">
        <v>35</v>
      </c>
    </row>
    <row r="15" spans="2:12" x14ac:dyDescent="0.2">
      <c r="C15">
        <v>30</v>
      </c>
      <c r="D15">
        <v>77</v>
      </c>
      <c r="E15">
        <v>92</v>
      </c>
      <c r="F15" t="s">
        <v>653</v>
      </c>
      <c r="H15">
        <v>58</v>
      </c>
      <c r="I15" t="s">
        <v>821</v>
      </c>
      <c r="J15">
        <v>41</v>
      </c>
    </row>
    <row r="16" spans="2:12" x14ac:dyDescent="0.2">
      <c r="C16">
        <v>31</v>
      </c>
      <c r="D16">
        <v>82</v>
      </c>
      <c r="E16">
        <v>102</v>
      </c>
      <c r="F16">
        <v>34</v>
      </c>
      <c r="H16">
        <v>64</v>
      </c>
      <c r="I16">
        <v>34</v>
      </c>
      <c r="J16">
        <v>44</v>
      </c>
    </row>
    <row r="17" spans="3:10" x14ac:dyDescent="0.2">
      <c r="C17">
        <v>34</v>
      </c>
      <c r="D17">
        <v>83</v>
      </c>
      <c r="E17">
        <v>103</v>
      </c>
      <c r="F17">
        <v>41</v>
      </c>
      <c r="H17">
        <v>67</v>
      </c>
      <c r="I17">
        <v>41</v>
      </c>
      <c r="J17">
        <v>47</v>
      </c>
    </row>
    <row r="18" spans="3:10" x14ac:dyDescent="0.2">
      <c r="C18">
        <v>35</v>
      </c>
      <c r="D18">
        <v>92</v>
      </c>
      <c r="E18">
        <v>117</v>
      </c>
      <c r="F18">
        <v>44</v>
      </c>
      <c r="H18">
        <v>70</v>
      </c>
      <c r="I18">
        <v>44</v>
      </c>
      <c r="J18">
        <v>48</v>
      </c>
    </row>
    <row r="19" spans="3:10" x14ac:dyDescent="0.2">
      <c r="C19">
        <v>39</v>
      </c>
      <c r="D19">
        <v>102</v>
      </c>
      <c r="E19">
        <v>123</v>
      </c>
      <c r="F19">
        <v>55</v>
      </c>
      <c r="H19">
        <v>88</v>
      </c>
      <c r="I19">
        <v>55</v>
      </c>
      <c r="J19">
        <v>55</v>
      </c>
    </row>
    <row r="20" spans="3:10" x14ac:dyDescent="0.2">
      <c r="C20">
        <v>41</v>
      </c>
      <c r="D20">
        <v>103</v>
      </c>
      <c r="E20">
        <v>129</v>
      </c>
      <c r="F20">
        <v>67</v>
      </c>
      <c r="H20">
        <v>99</v>
      </c>
      <c r="I20">
        <v>67</v>
      </c>
      <c r="J20">
        <v>76</v>
      </c>
    </row>
    <row r="21" spans="3:10" x14ac:dyDescent="0.2">
      <c r="C21">
        <v>42</v>
      </c>
      <c r="D21">
        <v>113</v>
      </c>
      <c r="E21">
        <v>141</v>
      </c>
      <c r="F21">
        <v>77</v>
      </c>
      <c r="H21">
        <v>109</v>
      </c>
      <c r="I21">
        <v>77</v>
      </c>
      <c r="J21">
        <v>77</v>
      </c>
    </row>
    <row r="22" spans="3:10" x14ac:dyDescent="0.2">
      <c r="C22">
        <v>43</v>
      </c>
      <c r="D22">
        <v>117</v>
      </c>
      <c r="E22" s="3" t="s">
        <v>656</v>
      </c>
      <c r="F22">
        <v>83</v>
      </c>
      <c r="H22">
        <v>111</v>
      </c>
      <c r="I22">
        <v>83</v>
      </c>
      <c r="J22">
        <v>82</v>
      </c>
    </row>
    <row r="23" spans="3:10" x14ac:dyDescent="0.2">
      <c r="C23">
        <v>44</v>
      </c>
      <c r="D23">
        <v>123</v>
      </c>
      <c r="E23">
        <v>57</v>
      </c>
      <c r="F23">
        <v>92</v>
      </c>
      <c r="H23">
        <v>112</v>
      </c>
      <c r="I23">
        <v>92</v>
      </c>
      <c r="J23">
        <v>83</v>
      </c>
    </row>
    <row r="24" spans="3:10" x14ac:dyDescent="0.2">
      <c r="C24">
        <v>45</v>
      </c>
      <c r="D24">
        <v>129</v>
      </c>
      <c r="E24">
        <v>76</v>
      </c>
      <c r="F24">
        <v>102</v>
      </c>
      <c r="H24">
        <v>113</v>
      </c>
      <c r="I24">
        <v>102</v>
      </c>
      <c r="J24">
        <v>92</v>
      </c>
    </row>
    <row r="25" spans="3:10" x14ac:dyDescent="0.2">
      <c r="C25">
        <v>46</v>
      </c>
      <c r="D25">
        <v>141</v>
      </c>
      <c r="E25">
        <v>113</v>
      </c>
      <c r="F25">
        <v>103</v>
      </c>
      <c r="H25">
        <v>146</v>
      </c>
      <c r="I25">
        <v>103</v>
      </c>
      <c r="J25">
        <v>103</v>
      </c>
    </row>
    <row r="26" spans="3:10" x14ac:dyDescent="0.2">
      <c r="C26">
        <v>47</v>
      </c>
      <c r="D26">
        <v>146</v>
      </c>
      <c r="E26">
        <v>146</v>
      </c>
      <c r="F26">
        <v>123</v>
      </c>
      <c r="I26">
        <v>123</v>
      </c>
      <c r="J26">
        <v>117</v>
      </c>
    </row>
    <row r="27" spans="3:10" x14ac:dyDescent="0.2">
      <c r="C27">
        <v>48</v>
      </c>
      <c r="E27" s="3" t="s">
        <v>657</v>
      </c>
      <c r="F27">
        <v>129</v>
      </c>
      <c r="I27">
        <v>129</v>
      </c>
      <c r="J27">
        <v>123</v>
      </c>
    </row>
    <row r="28" spans="3:10" x14ac:dyDescent="0.2">
      <c r="C28">
        <v>51</v>
      </c>
      <c r="E28">
        <v>27</v>
      </c>
      <c r="F28">
        <v>141</v>
      </c>
      <c r="I28">
        <v>141</v>
      </c>
      <c r="J28">
        <v>141</v>
      </c>
    </row>
    <row r="29" spans="3:10" x14ac:dyDescent="0.2">
      <c r="C29">
        <v>52</v>
      </c>
      <c r="E29">
        <v>35</v>
      </c>
      <c r="F29" t="s">
        <v>652</v>
      </c>
    </row>
    <row r="30" spans="3:10" x14ac:dyDescent="0.2">
      <c r="C30">
        <v>53</v>
      </c>
      <c r="F30">
        <v>2</v>
      </c>
    </row>
    <row r="31" spans="3:10" x14ac:dyDescent="0.2">
      <c r="C31">
        <v>54</v>
      </c>
      <c r="F31">
        <v>3</v>
      </c>
    </row>
    <row r="32" spans="3:10" x14ac:dyDescent="0.2">
      <c r="C32">
        <v>55</v>
      </c>
      <c r="F32">
        <v>6</v>
      </c>
    </row>
    <row r="33" spans="3:6" x14ac:dyDescent="0.2">
      <c r="C33">
        <v>56</v>
      </c>
      <c r="F33">
        <v>8</v>
      </c>
    </row>
    <row r="34" spans="3:6" x14ac:dyDescent="0.2">
      <c r="C34">
        <v>58</v>
      </c>
      <c r="F34">
        <v>10</v>
      </c>
    </row>
    <row r="35" spans="3:6" x14ac:dyDescent="0.2">
      <c r="C35">
        <v>63</v>
      </c>
      <c r="F35">
        <v>14</v>
      </c>
    </row>
    <row r="36" spans="3:6" x14ac:dyDescent="0.2">
      <c r="C36">
        <v>64</v>
      </c>
      <c r="F36">
        <v>15</v>
      </c>
    </row>
    <row r="37" spans="3:6" x14ac:dyDescent="0.2">
      <c r="C37">
        <v>65</v>
      </c>
      <c r="F37">
        <v>18</v>
      </c>
    </row>
    <row r="38" spans="3:6" x14ac:dyDescent="0.2">
      <c r="C38">
        <v>66</v>
      </c>
      <c r="F38">
        <v>21</v>
      </c>
    </row>
    <row r="39" spans="3:6" x14ac:dyDescent="0.2">
      <c r="C39">
        <v>67</v>
      </c>
      <c r="F39">
        <v>22</v>
      </c>
    </row>
    <row r="40" spans="3:6" x14ac:dyDescent="0.2">
      <c r="C40">
        <v>70</v>
      </c>
      <c r="F40">
        <v>26</v>
      </c>
    </row>
    <row r="41" spans="3:6" x14ac:dyDescent="0.2">
      <c r="C41">
        <v>71</v>
      </c>
      <c r="F41">
        <v>30</v>
      </c>
    </row>
    <row r="42" spans="3:6" x14ac:dyDescent="0.2">
      <c r="C42">
        <v>73</v>
      </c>
      <c r="F42">
        <v>31</v>
      </c>
    </row>
    <row r="43" spans="3:6" x14ac:dyDescent="0.2">
      <c r="C43">
        <v>77</v>
      </c>
      <c r="F43">
        <v>39</v>
      </c>
    </row>
    <row r="44" spans="3:6" x14ac:dyDescent="0.2">
      <c r="C44">
        <v>82</v>
      </c>
      <c r="F44">
        <v>42</v>
      </c>
    </row>
    <row r="45" spans="3:6" x14ac:dyDescent="0.2">
      <c r="C45">
        <v>83</v>
      </c>
      <c r="F45">
        <v>43</v>
      </c>
    </row>
    <row r="46" spans="3:6" x14ac:dyDescent="0.2">
      <c r="C46">
        <v>84</v>
      </c>
      <c r="F46">
        <v>45</v>
      </c>
    </row>
    <row r="47" spans="3:6" x14ac:dyDescent="0.2">
      <c r="C47">
        <v>86</v>
      </c>
      <c r="F47">
        <v>51</v>
      </c>
    </row>
    <row r="48" spans="3:6" x14ac:dyDescent="0.2">
      <c r="C48">
        <v>87</v>
      </c>
      <c r="F48">
        <v>52</v>
      </c>
    </row>
    <row r="49" spans="3:6" x14ac:dyDescent="0.2">
      <c r="C49">
        <v>88</v>
      </c>
      <c r="F49">
        <v>53</v>
      </c>
    </row>
    <row r="50" spans="3:6" x14ac:dyDescent="0.2">
      <c r="C50">
        <v>89</v>
      </c>
      <c r="F50">
        <v>54</v>
      </c>
    </row>
    <row r="51" spans="3:6" x14ac:dyDescent="0.2">
      <c r="C51">
        <v>91</v>
      </c>
      <c r="F51">
        <v>56</v>
      </c>
    </row>
    <row r="52" spans="3:6" x14ac:dyDescent="0.2">
      <c r="C52">
        <v>93</v>
      </c>
      <c r="F52">
        <v>58</v>
      </c>
    </row>
    <row r="53" spans="3:6" x14ac:dyDescent="0.2">
      <c r="C53">
        <v>94</v>
      </c>
      <c r="F53">
        <v>63</v>
      </c>
    </row>
    <row r="54" spans="3:6" x14ac:dyDescent="0.2">
      <c r="C54">
        <v>99</v>
      </c>
      <c r="F54">
        <v>64</v>
      </c>
    </row>
    <row r="55" spans="3:6" x14ac:dyDescent="0.2">
      <c r="C55">
        <v>101</v>
      </c>
      <c r="F55">
        <v>65</v>
      </c>
    </row>
    <row r="56" spans="3:6" x14ac:dyDescent="0.2">
      <c r="C56">
        <v>102</v>
      </c>
      <c r="F56">
        <v>66</v>
      </c>
    </row>
    <row r="57" spans="3:6" x14ac:dyDescent="0.2">
      <c r="C57">
        <v>103</v>
      </c>
      <c r="F57">
        <v>70</v>
      </c>
    </row>
    <row r="58" spans="3:6" x14ac:dyDescent="0.2">
      <c r="C58">
        <v>104</v>
      </c>
      <c r="F58">
        <v>71</v>
      </c>
    </row>
    <row r="59" spans="3:6" x14ac:dyDescent="0.2">
      <c r="C59">
        <v>105</v>
      </c>
      <c r="F59">
        <v>73</v>
      </c>
    </row>
    <row r="60" spans="3:6" x14ac:dyDescent="0.2">
      <c r="C60">
        <v>106</v>
      </c>
      <c r="F60">
        <v>84</v>
      </c>
    </row>
    <row r="61" spans="3:6" x14ac:dyDescent="0.2">
      <c r="C61">
        <v>107</v>
      </c>
      <c r="F61">
        <v>86</v>
      </c>
    </row>
    <row r="62" spans="3:6" x14ac:dyDescent="0.2">
      <c r="C62">
        <v>109</v>
      </c>
      <c r="F62">
        <v>87</v>
      </c>
    </row>
    <row r="63" spans="3:6" x14ac:dyDescent="0.2">
      <c r="C63">
        <v>110</v>
      </c>
      <c r="F63">
        <v>88</v>
      </c>
    </row>
    <row r="64" spans="3:6" x14ac:dyDescent="0.2">
      <c r="C64">
        <v>111</v>
      </c>
      <c r="F64">
        <v>89</v>
      </c>
    </row>
    <row r="65" spans="3:6" x14ac:dyDescent="0.2">
      <c r="C65">
        <v>112</v>
      </c>
      <c r="F65">
        <v>91</v>
      </c>
    </row>
    <row r="66" spans="3:6" x14ac:dyDescent="0.2">
      <c r="C66">
        <v>117</v>
      </c>
      <c r="F66">
        <v>93</v>
      </c>
    </row>
    <row r="67" spans="3:6" x14ac:dyDescent="0.2">
      <c r="C67">
        <v>120</v>
      </c>
      <c r="F67">
        <v>94</v>
      </c>
    </row>
    <row r="68" spans="3:6" x14ac:dyDescent="0.2">
      <c r="C68">
        <v>123</v>
      </c>
      <c r="F68">
        <v>99</v>
      </c>
    </row>
    <row r="69" spans="3:6" x14ac:dyDescent="0.2">
      <c r="C69">
        <v>124</v>
      </c>
      <c r="F69">
        <v>101</v>
      </c>
    </row>
    <row r="70" spans="3:6" x14ac:dyDescent="0.2">
      <c r="C70">
        <v>128</v>
      </c>
      <c r="F70">
        <v>104</v>
      </c>
    </row>
    <row r="71" spans="3:6" x14ac:dyDescent="0.2">
      <c r="C71">
        <v>129</v>
      </c>
      <c r="F71">
        <v>105</v>
      </c>
    </row>
    <row r="72" spans="3:6" x14ac:dyDescent="0.2">
      <c r="C72">
        <v>132</v>
      </c>
      <c r="F72">
        <v>106</v>
      </c>
    </row>
    <row r="73" spans="3:6" x14ac:dyDescent="0.2">
      <c r="C73">
        <v>134</v>
      </c>
      <c r="F73">
        <v>107</v>
      </c>
    </row>
    <row r="74" spans="3:6" x14ac:dyDescent="0.2">
      <c r="C74">
        <v>136</v>
      </c>
      <c r="F74">
        <v>109</v>
      </c>
    </row>
    <row r="75" spans="3:6" x14ac:dyDescent="0.2">
      <c r="C75">
        <v>138</v>
      </c>
      <c r="F75">
        <v>110</v>
      </c>
    </row>
    <row r="76" spans="3:6" x14ac:dyDescent="0.2">
      <c r="C76">
        <v>139</v>
      </c>
      <c r="F76">
        <v>111</v>
      </c>
    </row>
    <row r="77" spans="3:6" x14ac:dyDescent="0.2">
      <c r="C77">
        <v>140</v>
      </c>
      <c r="F77">
        <v>112</v>
      </c>
    </row>
    <row r="78" spans="3:6" x14ac:dyDescent="0.2">
      <c r="C78">
        <v>141</v>
      </c>
      <c r="F78">
        <v>120</v>
      </c>
    </row>
    <row r="79" spans="3:6" x14ac:dyDescent="0.2">
      <c r="C79">
        <v>144</v>
      </c>
      <c r="F79">
        <v>124</v>
      </c>
    </row>
    <row r="80" spans="3:6" x14ac:dyDescent="0.2">
      <c r="C80">
        <v>145</v>
      </c>
      <c r="F80">
        <v>128</v>
      </c>
    </row>
    <row r="81" spans="3:6" x14ac:dyDescent="0.2">
      <c r="C81">
        <v>146</v>
      </c>
      <c r="F81">
        <v>132</v>
      </c>
    </row>
    <row r="82" spans="3:6" x14ac:dyDescent="0.2">
      <c r="C82">
        <v>148</v>
      </c>
      <c r="F82">
        <v>134</v>
      </c>
    </row>
    <row r="83" spans="3:6" x14ac:dyDescent="0.2">
      <c r="C83">
        <v>150</v>
      </c>
      <c r="F83">
        <v>136</v>
      </c>
    </row>
    <row r="84" spans="3:6" x14ac:dyDescent="0.2">
      <c r="C84">
        <v>151</v>
      </c>
      <c r="F84">
        <v>138</v>
      </c>
    </row>
    <row r="85" spans="3:6" x14ac:dyDescent="0.2">
      <c r="C85">
        <v>153</v>
      </c>
      <c r="F85">
        <v>139</v>
      </c>
    </row>
    <row r="86" spans="3:6" x14ac:dyDescent="0.2">
      <c r="C86">
        <v>154</v>
      </c>
      <c r="F86">
        <v>140</v>
      </c>
    </row>
    <row r="87" spans="3:6" x14ac:dyDescent="0.2">
      <c r="C87">
        <v>155</v>
      </c>
      <c r="F87">
        <v>144</v>
      </c>
    </row>
    <row r="88" spans="3:6" x14ac:dyDescent="0.2">
      <c r="F88">
        <v>145</v>
      </c>
    </row>
    <row r="89" spans="3:6" x14ac:dyDescent="0.2">
      <c r="F89">
        <v>148</v>
      </c>
    </row>
    <row r="90" spans="3:6" x14ac:dyDescent="0.2">
      <c r="F90">
        <v>150</v>
      </c>
    </row>
    <row r="91" spans="3:6" x14ac:dyDescent="0.2">
      <c r="F91">
        <v>153</v>
      </c>
    </row>
    <row r="92" spans="3:6" x14ac:dyDescent="0.2">
      <c r="F92">
        <v>154</v>
      </c>
    </row>
    <row r="93" spans="3:6" x14ac:dyDescent="0.2">
      <c r="F93">
        <v>155</v>
      </c>
    </row>
  </sheetData>
  <sortState xmlns:xlrd2="http://schemas.microsoft.com/office/spreadsheetml/2017/richdata2" ref="J14:J36">
    <sortCondition ref="J14:J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POPS</vt:lpstr>
      <vt:lpstr>POPSCOMP</vt:lpstr>
      <vt:lpstr>ZoomVar</vt:lpstr>
      <vt:lpstr>Positions</vt:lpstr>
      <vt:lpstr>gnomAD v2.1.1</vt:lpstr>
      <vt:lpstr>gnomAD v3.1</vt:lpstr>
      <vt:lpstr>ClinVar</vt:lpstr>
      <vt:lpstr>Collated</vt:lpstr>
      <vt:lpstr>Partitioned</vt:lpstr>
      <vt:lpstr>Tables</vt:lpstr>
      <vt:lpstr>Script Input</vt:lpstr>
      <vt:lpstr>Collated!clinvar_result__IL36RA</vt:lpstr>
      <vt:lpstr>ClinVar!clinvar_result__IL36RA_1</vt:lpstr>
      <vt:lpstr>'gnomAD v2.1.1'!gnomAD_v2.1.1_IL36RA_2021_03_03_15_40_29</vt:lpstr>
      <vt:lpstr>'gnomAD v3.1'!gnomAD_v3.1_IL36RA_2021_03_03_15_42_35</vt:lpstr>
      <vt:lpstr>POPSCOMP!residueDeltaSASA_il36ra</vt:lpstr>
      <vt:lpstr>POPS!residueIsoSASA_il36ra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2021-03-03T15:30:35Z</dcterms:created>
  <dcterms:modified xsi:type="dcterms:W3CDTF">2021-03-18T14:39:57Z</dcterms:modified>
</cp:coreProperties>
</file>