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n\Desktop\zxxxz\GIT\ZXXXZ\"/>
    </mc:Choice>
  </mc:AlternateContent>
  <xr:revisionPtr revIDLastSave="0" documentId="13_ncr:1_{ACD171D1-B440-4F72-AE2B-B9FA0A974F8F}" xr6:coauthVersionLast="45" xr6:coauthVersionMax="45" xr10:uidLastSave="{00000000-0000-0000-0000-000000000000}"/>
  <bookViews>
    <workbookView xWindow="-120" yWindow="-120" windowWidth="38640" windowHeight="21390" activeTab="2" xr2:uid="{1629E102-6FD4-7549-856A-0AFBA6F0D933}"/>
  </bookViews>
  <sheets>
    <sheet name="估值Valuation" sheetId="2" r:id="rId1"/>
    <sheet name="支出和指标Cost and some index" sheetId="1" r:id="rId2"/>
    <sheet name="智能快递柜租smart locker rental pri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" l="1"/>
  <c r="B43" i="1"/>
  <c r="D43" i="1" s="1"/>
  <c r="D5" i="2" s="1"/>
  <c r="D10" i="2" s="1"/>
  <c r="B42" i="1"/>
  <c r="B36" i="1"/>
  <c r="B37" i="1" s="1"/>
  <c r="B2" i="1"/>
  <c r="B5" i="1"/>
  <c r="B24" i="1"/>
  <c r="B23" i="1"/>
  <c r="D19" i="1"/>
  <c r="D20" i="1"/>
  <c r="D21" i="1"/>
  <c r="D22" i="1"/>
  <c r="D18" i="1"/>
  <c r="B16" i="1"/>
  <c r="E5" i="2"/>
  <c r="E9" i="2" s="1"/>
  <c r="D42" i="1"/>
  <c r="B47" i="1" s="1"/>
  <c r="B46" i="1" l="1"/>
  <c r="B45" i="1"/>
  <c r="D33" i="2"/>
  <c r="D8" i="2"/>
  <c r="E32" i="2"/>
  <c r="D25" i="2"/>
  <c r="D24" i="2"/>
  <c r="E16" i="2"/>
  <c r="D17" i="2"/>
  <c r="E8" i="2"/>
  <c r="D32" i="2"/>
  <c r="E24" i="2"/>
  <c r="D16" i="2"/>
  <c r="D9" i="2"/>
  <c r="F9" i="2" s="1"/>
  <c r="E15" i="2"/>
  <c r="E7" i="2"/>
  <c r="D31" i="2"/>
  <c r="D7" i="2"/>
  <c r="E30" i="2"/>
  <c r="E22" i="2"/>
  <c r="E14" i="2"/>
  <c r="E29" i="2"/>
  <c r="E21" i="2"/>
  <c r="E13" i="2"/>
  <c r="D30" i="2"/>
  <c r="F30" i="2" s="1"/>
  <c r="D29" i="2"/>
  <c r="D21" i="2"/>
  <c r="D13" i="2"/>
  <c r="E28" i="2"/>
  <c r="E20" i="2"/>
  <c r="E12" i="2"/>
  <c r="D28" i="2"/>
  <c r="D20" i="2"/>
  <c r="F20" i="2" s="1"/>
  <c r="D12" i="2"/>
  <c r="E6" i="2"/>
  <c r="E27" i="2"/>
  <c r="E19" i="2"/>
  <c r="E11" i="2"/>
  <c r="E23" i="2"/>
  <c r="D23" i="2"/>
  <c r="F23" i="2" s="1"/>
  <c r="D22" i="2"/>
  <c r="D6" i="2"/>
  <c r="D27" i="2"/>
  <c r="D19" i="2"/>
  <c r="D11" i="2"/>
  <c r="E34" i="2"/>
  <c r="E26" i="2"/>
  <c r="E18" i="2"/>
  <c r="E10" i="2"/>
  <c r="F10" i="2" s="1"/>
  <c r="E31" i="2"/>
  <c r="D15" i="2"/>
  <c r="D14" i="2"/>
  <c r="D34" i="2"/>
  <c r="D26" i="2"/>
  <c r="D18" i="2"/>
  <c r="E33" i="2"/>
  <c r="F33" i="2" s="1"/>
  <c r="E25" i="2"/>
  <c r="E17" i="2"/>
  <c r="F5" i="2"/>
  <c r="G5" i="2" s="1"/>
  <c r="F24" i="2" l="1"/>
  <c r="F11" i="2"/>
  <c r="F6" i="2"/>
  <c r="F26" i="2"/>
  <c r="F14" i="2"/>
  <c r="F18" i="2"/>
  <c r="F17" i="2"/>
  <c r="F12" i="2"/>
  <c r="F29" i="2"/>
  <c r="F7" i="2"/>
  <c r="F25" i="2"/>
  <c r="F28" i="2"/>
  <c r="F16" i="2"/>
  <c r="F34" i="2"/>
  <c r="F19" i="2"/>
  <c r="F22" i="2"/>
  <c r="F8" i="2"/>
  <c r="F15" i="2"/>
  <c r="F27" i="2"/>
  <c r="F21" i="2"/>
  <c r="F32" i="2"/>
  <c r="F31" i="2"/>
  <c r="G7" i="2"/>
  <c r="G15" i="2"/>
  <c r="G23" i="2"/>
  <c r="G31" i="2"/>
  <c r="G21" i="2"/>
  <c r="G14" i="2"/>
  <c r="G8" i="2"/>
  <c r="G16" i="2"/>
  <c r="G24" i="2"/>
  <c r="G32" i="2"/>
  <c r="G13" i="2"/>
  <c r="G9" i="2"/>
  <c r="G17" i="2"/>
  <c r="G25" i="2"/>
  <c r="G33" i="2"/>
  <c r="G10" i="2"/>
  <c r="G18" i="2"/>
  <c r="G26" i="2"/>
  <c r="G34" i="2"/>
  <c r="G29" i="2"/>
  <c r="G11" i="2"/>
  <c r="G19" i="2"/>
  <c r="G27" i="2"/>
  <c r="G6" i="2"/>
  <c r="G22" i="2"/>
  <c r="G12" i="2"/>
  <c r="G20" i="2"/>
  <c r="G28" i="2"/>
  <c r="G30" i="2"/>
  <c r="F13" i="2"/>
  <c r="G35" i="2" l="1"/>
</calcChain>
</file>

<file path=xl/sharedStrings.xml><?xml version="1.0" encoding="utf-8"?>
<sst xmlns="http://schemas.openxmlformats.org/spreadsheetml/2006/main" count="51" uniqueCount="51">
  <si>
    <t>Notional Inflation - discount factor(bank of canada)折现率</t>
  </si>
  <si>
    <t>净收入Net Income/y</t>
  </si>
  <si>
    <t>Profit Margin盈利边际</t>
  </si>
  <si>
    <t>Investment/Asset Turnover投资/资产周转率</t>
  </si>
  <si>
    <t>Return on Investment/Asset投资/资本回报率</t>
  </si>
  <si>
    <t>折旧depreciation</t>
  </si>
  <si>
    <t>Net Income after depreciation/y</t>
  </si>
  <si>
    <t>折现价值Net present value</t>
  </si>
  <si>
    <t>资金募集额度(total funding)</t>
  </si>
  <si>
    <t>货柜单价Smart Locker unit price（CAD）</t>
  </si>
  <si>
    <t>维护费（包括电，网络，保险等杂费）maintainance fee(include hydro, network, insurance and other fee)（每年per year）</t>
  </si>
  <si>
    <t>开发人员和其它人员工资Employee salary cost（每年 per year）</t>
  </si>
  <si>
    <t>柜子价格smart locker rental price</t>
  </si>
  <si>
    <t>小格small box</t>
  </si>
  <si>
    <t>中格middle box</t>
  </si>
  <si>
    <t>大格big box</t>
  </si>
  <si>
    <t>标价standard price</t>
  </si>
  <si>
    <t>折扣价Promotional price</t>
  </si>
  <si>
    <t>预计单个货柜平均租金average rental price per box</t>
  </si>
  <si>
    <t>使用率(occupied rate)（天/柜子 day/box）</t>
  </si>
  <si>
    <t>快递柜数量smartlocker amount（个unit）</t>
  </si>
  <si>
    <t>广告advertisement（加币/组柜子*天    CAD/box per day）</t>
  </si>
  <si>
    <t>现金流Cash flow（CAD）</t>
  </si>
  <si>
    <t>盈利收入Yearly Profit（每年）</t>
  </si>
  <si>
    <t>名称Name</t>
  </si>
  <si>
    <t>Investment投资金额</t>
  </si>
  <si>
    <t>Net Income/y净收入</t>
  </si>
  <si>
    <t>Revenue(EBIT)税息前收入/y</t>
  </si>
  <si>
    <t>depreciation period折旧时间（year年）</t>
  </si>
  <si>
    <t>Smartlocker depreciation货柜折旧（ per year每年）</t>
  </si>
  <si>
    <t>Investment/Asset Turnover on hardware(smartlocker)智能快递柜硬件投资/资产周转率</t>
  </si>
  <si>
    <t>Office rental price/ year</t>
  </si>
  <si>
    <t>Office Equipement</t>
  </si>
  <si>
    <t>办公室其他开销（包括电，网络，保险等杂费）Office Other cost（(include hydro, network, insurance and other fee)（每年per year）</t>
  </si>
  <si>
    <t>Commute compensate for business development employee per day</t>
  </si>
  <si>
    <t>Commute compensate for business development employee  total days per year</t>
  </si>
  <si>
    <t>Commute compensate for business development employee  total amount per year</t>
  </si>
  <si>
    <t>Employee salary break down</t>
  </si>
  <si>
    <t>Junior developer</t>
  </si>
  <si>
    <t>Senior</t>
  </si>
  <si>
    <t>Team Lead</t>
  </si>
  <si>
    <t>支出Cost</t>
  </si>
  <si>
    <t>总数量total amount</t>
  </si>
  <si>
    <t>Business development</t>
  </si>
  <si>
    <t>Content management</t>
  </si>
  <si>
    <t>OPP, EI Bonus and other cost on employee(Roughly 30%)</t>
  </si>
  <si>
    <t>Total salary cost</t>
  </si>
  <si>
    <t>总支出total cost</t>
  </si>
  <si>
    <t>Office refurbished</t>
  </si>
  <si>
    <t>年year</t>
  </si>
  <si>
    <t>总计subtotal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</si>
</sst>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4" fontId="3" fillId="0" borderId="0" xfId="0" applyNumberFormat="1" applyFont="1"/>
    <xf numFmtId="0" fontId="1" fillId="0" borderId="0" xfId="0" applyFont="1"/>
    <xf numFmtId="0" fontId="4" fillId="0" borderId="0" xfId="0" applyFont="1"/>
    <xf numFmtId="2" fontId="8" fillId="0" borderId="1" xfId="0" applyNumberFormat="1" applyFont="1" applyBorder="1"/>
    <xf numFmtId="2" fontId="9" fillId="0" borderId="1" xfId="0" applyNumberFormat="1" applyFont="1" applyBorder="1"/>
    <xf numFmtId="2" fontId="5" fillId="0" borderId="0" xfId="0" applyNumberFormat="1" applyFont="1"/>
    <xf numFmtId="2" fontId="6" fillId="0" borderId="0" xfId="0" applyNumberFormat="1" applyFont="1"/>
    <xf numFmtId="2" fontId="7" fillId="0" borderId="0" xfId="0" applyNumberFormat="1" applyFont="1"/>
    <xf numFmtId="0" fontId="10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246F-897A-4035-97C8-58C62C20AE26}">
  <dimension ref="C4:G35"/>
  <sheetViews>
    <sheetView workbookViewId="0">
      <selection activeCell="L41" sqref="L41"/>
    </sheetView>
  </sheetViews>
  <sheetFormatPr defaultRowHeight="15.75" x14ac:dyDescent="0.25"/>
  <cols>
    <col min="1" max="2" width="9.875" customWidth="1"/>
    <col min="3" max="3" width="2.875" bestFit="1" customWidth="1"/>
    <col min="4" max="4" width="17.375" bestFit="1" customWidth="1"/>
    <col min="5" max="5" width="14.625" bestFit="1" customWidth="1"/>
    <col min="6" max="6" width="26.375" bestFit="1" customWidth="1"/>
    <col min="7" max="7" width="22.625" bestFit="1" customWidth="1"/>
  </cols>
  <sheetData>
    <row r="4" spans="3:7" ht="16.5" thickBot="1" x14ac:dyDescent="0.3">
      <c r="C4" s="12" t="s">
        <v>49</v>
      </c>
      <c r="D4" s="12" t="s">
        <v>1</v>
      </c>
      <c r="E4" s="12" t="s">
        <v>5</v>
      </c>
      <c r="F4" s="12" t="s">
        <v>6</v>
      </c>
      <c r="G4" s="12" t="s">
        <v>7</v>
      </c>
    </row>
    <row r="5" spans="3:7" ht="16.5" thickTop="1" x14ac:dyDescent="0.25">
      <c r="C5" s="2">
        <v>1</v>
      </c>
      <c r="D5" s="3">
        <f>'支出和指标Cost and some index'!D43</f>
        <v>438750</v>
      </c>
      <c r="E5" s="4">
        <f>'支出和指标Cost and some index'!B3*'支出和指标Cost and some index'!B8/30</f>
        <v>16666.666666666668</v>
      </c>
      <c r="F5" s="3">
        <f>D5-E5</f>
        <v>422083.33333333331</v>
      </c>
      <c r="G5" s="3">
        <f>$F$5/'支出和指标Cost and some index'!B49^C5</f>
        <v>413807.18954248365</v>
      </c>
    </row>
    <row r="6" spans="3:7" x14ac:dyDescent="0.25">
      <c r="C6" s="2">
        <v>2</v>
      </c>
      <c r="D6" s="3">
        <f>$D$5</f>
        <v>438750</v>
      </c>
      <c r="E6" s="4">
        <f>$E$5</f>
        <v>16666.666666666668</v>
      </c>
      <c r="F6" s="3">
        <f>D6-E6</f>
        <v>422083.33333333331</v>
      </c>
      <c r="G6" s="3">
        <f>$G$5</f>
        <v>413807.18954248365</v>
      </c>
    </row>
    <row r="7" spans="3:7" x14ac:dyDescent="0.25">
      <c r="C7" s="2">
        <v>3</v>
      </c>
      <c r="D7" s="3">
        <f t="shared" ref="D7:D34" si="0">$D$5</f>
        <v>438750</v>
      </c>
      <c r="E7" s="4">
        <f t="shared" ref="E7:E34" si="1">$E$5</f>
        <v>16666.666666666668</v>
      </c>
      <c r="F7" s="3">
        <f>D7-E7</f>
        <v>422083.33333333331</v>
      </c>
      <c r="G7" s="3">
        <f t="shared" ref="G7:G34" si="2">$G$5</f>
        <v>413807.18954248365</v>
      </c>
    </row>
    <row r="8" spans="3:7" x14ac:dyDescent="0.25">
      <c r="C8" s="1">
        <v>4</v>
      </c>
      <c r="D8" s="3">
        <f t="shared" si="0"/>
        <v>438750</v>
      </c>
      <c r="E8" s="4">
        <f t="shared" si="1"/>
        <v>16666.666666666668</v>
      </c>
      <c r="F8" s="3">
        <f>D8-E8</f>
        <v>422083.33333333331</v>
      </c>
      <c r="G8" s="3">
        <f t="shared" si="2"/>
        <v>413807.18954248365</v>
      </c>
    </row>
    <row r="9" spans="3:7" x14ac:dyDescent="0.25">
      <c r="C9" s="1">
        <v>5</v>
      </c>
      <c r="D9" s="3">
        <f t="shared" si="0"/>
        <v>438750</v>
      </c>
      <c r="E9" s="4">
        <f t="shared" si="1"/>
        <v>16666.666666666668</v>
      </c>
      <c r="F9" s="3">
        <f>D9-E9</f>
        <v>422083.33333333331</v>
      </c>
      <c r="G9" s="3">
        <f t="shared" si="2"/>
        <v>413807.18954248365</v>
      </c>
    </row>
    <row r="10" spans="3:7" x14ac:dyDescent="0.25">
      <c r="C10" s="2">
        <v>6</v>
      </c>
      <c r="D10" s="3">
        <f t="shared" si="0"/>
        <v>438750</v>
      </c>
      <c r="E10" s="4">
        <f t="shared" si="1"/>
        <v>16666.666666666668</v>
      </c>
      <c r="F10" s="3">
        <f>D10-E10</f>
        <v>422083.33333333331</v>
      </c>
      <c r="G10" s="3">
        <f t="shared" si="2"/>
        <v>413807.18954248365</v>
      </c>
    </row>
    <row r="11" spans="3:7" x14ac:dyDescent="0.25">
      <c r="C11" s="2">
        <v>7</v>
      </c>
      <c r="D11" s="3">
        <f t="shared" si="0"/>
        <v>438750</v>
      </c>
      <c r="E11" s="4">
        <f t="shared" si="1"/>
        <v>16666.666666666668</v>
      </c>
      <c r="F11" s="3">
        <f>D11-E11</f>
        <v>422083.33333333331</v>
      </c>
      <c r="G11" s="3">
        <f t="shared" si="2"/>
        <v>413807.18954248365</v>
      </c>
    </row>
    <row r="12" spans="3:7" x14ac:dyDescent="0.25">
      <c r="C12" s="2">
        <v>8</v>
      </c>
      <c r="D12" s="3">
        <f t="shared" si="0"/>
        <v>438750</v>
      </c>
      <c r="E12" s="4">
        <f t="shared" si="1"/>
        <v>16666.666666666668</v>
      </c>
      <c r="F12" s="3">
        <f>D12-E12</f>
        <v>422083.33333333331</v>
      </c>
      <c r="G12" s="3">
        <f t="shared" si="2"/>
        <v>413807.18954248365</v>
      </c>
    </row>
    <row r="13" spans="3:7" x14ac:dyDescent="0.25">
      <c r="C13" s="1">
        <v>9</v>
      </c>
      <c r="D13" s="3">
        <f t="shared" si="0"/>
        <v>438750</v>
      </c>
      <c r="E13" s="4">
        <f t="shared" si="1"/>
        <v>16666.666666666668</v>
      </c>
      <c r="F13" s="3">
        <f>D13-E13</f>
        <v>422083.33333333331</v>
      </c>
      <c r="G13" s="3">
        <f t="shared" si="2"/>
        <v>413807.18954248365</v>
      </c>
    </row>
    <row r="14" spans="3:7" x14ac:dyDescent="0.25">
      <c r="C14" s="1">
        <v>10</v>
      </c>
      <c r="D14" s="3">
        <f t="shared" si="0"/>
        <v>438750</v>
      </c>
      <c r="E14" s="4">
        <f t="shared" si="1"/>
        <v>16666.666666666668</v>
      </c>
      <c r="F14" s="3">
        <f>D14-E14</f>
        <v>422083.33333333331</v>
      </c>
      <c r="G14" s="3">
        <f t="shared" si="2"/>
        <v>413807.18954248365</v>
      </c>
    </row>
    <row r="15" spans="3:7" x14ac:dyDescent="0.25">
      <c r="C15" s="2">
        <v>11</v>
      </c>
      <c r="D15" s="3">
        <f t="shared" si="0"/>
        <v>438750</v>
      </c>
      <c r="E15" s="4">
        <f t="shared" si="1"/>
        <v>16666.666666666668</v>
      </c>
      <c r="F15" s="3">
        <f>D15-E15</f>
        <v>422083.33333333331</v>
      </c>
      <c r="G15" s="3">
        <f t="shared" si="2"/>
        <v>413807.18954248365</v>
      </c>
    </row>
    <row r="16" spans="3:7" x14ac:dyDescent="0.25">
      <c r="C16" s="2">
        <v>12</v>
      </c>
      <c r="D16" s="3">
        <f t="shared" si="0"/>
        <v>438750</v>
      </c>
      <c r="E16" s="4">
        <f t="shared" si="1"/>
        <v>16666.666666666668</v>
      </c>
      <c r="F16" s="3">
        <f>D16-E16</f>
        <v>422083.33333333331</v>
      </c>
      <c r="G16" s="3">
        <f t="shared" si="2"/>
        <v>413807.18954248365</v>
      </c>
    </row>
    <row r="17" spans="3:7" x14ac:dyDescent="0.25">
      <c r="C17" s="2">
        <v>13</v>
      </c>
      <c r="D17" s="3">
        <f t="shared" si="0"/>
        <v>438750</v>
      </c>
      <c r="E17" s="4">
        <f t="shared" si="1"/>
        <v>16666.666666666668</v>
      </c>
      <c r="F17" s="3">
        <f>D17-E17</f>
        <v>422083.33333333331</v>
      </c>
      <c r="G17" s="3">
        <f t="shared" si="2"/>
        <v>413807.18954248365</v>
      </c>
    </row>
    <row r="18" spans="3:7" x14ac:dyDescent="0.25">
      <c r="C18" s="1">
        <v>14</v>
      </c>
      <c r="D18" s="3">
        <f t="shared" si="0"/>
        <v>438750</v>
      </c>
      <c r="E18" s="4">
        <f t="shared" si="1"/>
        <v>16666.666666666668</v>
      </c>
      <c r="F18" s="3">
        <f>D18-E18</f>
        <v>422083.33333333331</v>
      </c>
      <c r="G18" s="3">
        <f t="shared" si="2"/>
        <v>413807.18954248365</v>
      </c>
    </row>
    <row r="19" spans="3:7" x14ac:dyDescent="0.25">
      <c r="C19" s="1">
        <v>15</v>
      </c>
      <c r="D19" s="3">
        <f t="shared" si="0"/>
        <v>438750</v>
      </c>
      <c r="E19" s="4">
        <f t="shared" si="1"/>
        <v>16666.666666666668</v>
      </c>
      <c r="F19" s="3">
        <f>D19-E19</f>
        <v>422083.33333333331</v>
      </c>
      <c r="G19" s="3">
        <f t="shared" si="2"/>
        <v>413807.18954248365</v>
      </c>
    </row>
    <row r="20" spans="3:7" x14ac:dyDescent="0.25">
      <c r="C20" s="2">
        <v>16</v>
      </c>
      <c r="D20" s="3">
        <f t="shared" si="0"/>
        <v>438750</v>
      </c>
      <c r="E20" s="4">
        <f t="shared" si="1"/>
        <v>16666.666666666668</v>
      </c>
      <c r="F20" s="3">
        <f>D20-E20</f>
        <v>422083.33333333331</v>
      </c>
      <c r="G20" s="3">
        <f t="shared" si="2"/>
        <v>413807.18954248365</v>
      </c>
    </row>
    <row r="21" spans="3:7" x14ac:dyDescent="0.25">
      <c r="C21" s="2">
        <v>17</v>
      </c>
      <c r="D21" s="3">
        <f t="shared" si="0"/>
        <v>438750</v>
      </c>
      <c r="E21" s="4">
        <f t="shared" si="1"/>
        <v>16666.666666666668</v>
      </c>
      <c r="F21" s="3">
        <f>D21-E21</f>
        <v>422083.33333333331</v>
      </c>
      <c r="G21" s="3">
        <f t="shared" si="2"/>
        <v>413807.18954248365</v>
      </c>
    </row>
    <row r="22" spans="3:7" x14ac:dyDescent="0.25">
      <c r="C22" s="2">
        <v>18</v>
      </c>
      <c r="D22" s="3">
        <f t="shared" si="0"/>
        <v>438750</v>
      </c>
      <c r="E22" s="4">
        <f t="shared" si="1"/>
        <v>16666.666666666668</v>
      </c>
      <c r="F22" s="3">
        <f>D22-E22</f>
        <v>422083.33333333331</v>
      </c>
      <c r="G22" s="3">
        <f t="shared" si="2"/>
        <v>413807.18954248365</v>
      </c>
    </row>
    <row r="23" spans="3:7" x14ac:dyDescent="0.25">
      <c r="C23" s="1">
        <v>19</v>
      </c>
      <c r="D23" s="3">
        <f t="shared" si="0"/>
        <v>438750</v>
      </c>
      <c r="E23" s="4">
        <f t="shared" si="1"/>
        <v>16666.666666666668</v>
      </c>
      <c r="F23" s="3">
        <f>D23-E23</f>
        <v>422083.33333333331</v>
      </c>
      <c r="G23" s="3">
        <f t="shared" si="2"/>
        <v>413807.18954248365</v>
      </c>
    </row>
    <row r="24" spans="3:7" x14ac:dyDescent="0.25">
      <c r="C24" s="1">
        <v>20</v>
      </c>
      <c r="D24" s="3">
        <f t="shared" si="0"/>
        <v>438750</v>
      </c>
      <c r="E24" s="4">
        <f t="shared" si="1"/>
        <v>16666.666666666668</v>
      </c>
      <c r="F24" s="3">
        <f>D24-E24</f>
        <v>422083.33333333331</v>
      </c>
      <c r="G24" s="3">
        <f t="shared" si="2"/>
        <v>413807.18954248365</v>
      </c>
    </row>
    <row r="25" spans="3:7" x14ac:dyDescent="0.25">
      <c r="C25" s="2">
        <v>21</v>
      </c>
      <c r="D25" s="3">
        <f t="shared" si="0"/>
        <v>438750</v>
      </c>
      <c r="E25" s="4">
        <f t="shared" si="1"/>
        <v>16666.666666666668</v>
      </c>
      <c r="F25" s="3">
        <f>D25-E25</f>
        <v>422083.33333333331</v>
      </c>
      <c r="G25" s="3">
        <f t="shared" si="2"/>
        <v>413807.18954248365</v>
      </c>
    </row>
    <row r="26" spans="3:7" x14ac:dyDescent="0.25">
      <c r="C26" s="2">
        <v>22</v>
      </c>
      <c r="D26" s="3">
        <f t="shared" si="0"/>
        <v>438750</v>
      </c>
      <c r="E26" s="4">
        <f t="shared" si="1"/>
        <v>16666.666666666668</v>
      </c>
      <c r="F26" s="3">
        <f>D26-E26</f>
        <v>422083.33333333331</v>
      </c>
      <c r="G26" s="3">
        <f t="shared" si="2"/>
        <v>413807.18954248365</v>
      </c>
    </row>
    <row r="27" spans="3:7" x14ac:dyDescent="0.25">
      <c r="C27" s="2">
        <v>23</v>
      </c>
      <c r="D27" s="3">
        <f t="shared" si="0"/>
        <v>438750</v>
      </c>
      <c r="E27" s="4">
        <f t="shared" si="1"/>
        <v>16666.666666666668</v>
      </c>
      <c r="F27" s="3">
        <f>D27-E27</f>
        <v>422083.33333333331</v>
      </c>
      <c r="G27" s="3">
        <f t="shared" si="2"/>
        <v>413807.18954248365</v>
      </c>
    </row>
    <row r="28" spans="3:7" x14ac:dyDescent="0.25">
      <c r="C28" s="1">
        <v>24</v>
      </c>
      <c r="D28" s="3">
        <f t="shared" si="0"/>
        <v>438750</v>
      </c>
      <c r="E28" s="4">
        <f t="shared" si="1"/>
        <v>16666.666666666668</v>
      </c>
      <c r="F28" s="3">
        <f>D28-E28</f>
        <v>422083.33333333331</v>
      </c>
      <c r="G28" s="3">
        <f t="shared" si="2"/>
        <v>413807.18954248365</v>
      </c>
    </row>
    <row r="29" spans="3:7" x14ac:dyDescent="0.25">
      <c r="C29" s="1">
        <v>25</v>
      </c>
      <c r="D29" s="3">
        <f t="shared" si="0"/>
        <v>438750</v>
      </c>
      <c r="E29" s="4">
        <f t="shared" si="1"/>
        <v>16666.666666666668</v>
      </c>
      <c r="F29" s="3">
        <f>D29-E29</f>
        <v>422083.33333333331</v>
      </c>
      <c r="G29" s="3">
        <f t="shared" si="2"/>
        <v>413807.18954248365</v>
      </c>
    </row>
    <row r="30" spans="3:7" x14ac:dyDescent="0.25">
      <c r="C30" s="2">
        <v>26</v>
      </c>
      <c r="D30" s="3">
        <f t="shared" si="0"/>
        <v>438750</v>
      </c>
      <c r="E30" s="4">
        <f t="shared" si="1"/>
        <v>16666.666666666668</v>
      </c>
      <c r="F30" s="3">
        <f>D30-E30</f>
        <v>422083.33333333331</v>
      </c>
      <c r="G30" s="3">
        <f t="shared" si="2"/>
        <v>413807.18954248365</v>
      </c>
    </row>
    <row r="31" spans="3:7" x14ac:dyDescent="0.25">
      <c r="C31" s="2">
        <v>27</v>
      </c>
      <c r="D31" s="3">
        <f t="shared" si="0"/>
        <v>438750</v>
      </c>
      <c r="E31" s="4">
        <f t="shared" si="1"/>
        <v>16666.666666666668</v>
      </c>
      <c r="F31" s="3">
        <f>D31-E31</f>
        <v>422083.33333333331</v>
      </c>
      <c r="G31" s="3">
        <f t="shared" si="2"/>
        <v>413807.18954248365</v>
      </c>
    </row>
    <row r="32" spans="3:7" x14ac:dyDescent="0.25">
      <c r="C32" s="2">
        <v>28</v>
      </c>
      <c r="D32" s="3">
        <f t="shared" si="0"/>
        <v>438750</v>
      </c>
      <c r="E32" s="4">
        <f t="shared" si="1"/>
        <v>16666.666666666668</v>
      </c>
      <c r="F32" s="3">
        <f>D32-E32</f>
        <v>422083.33333333331</v>
      </c>
      <c r="G32" s="3">
        <f t="shared" si="2"/>
        <v>413807.18954248365</v>
      </c>
    </row>
    <row r="33" spans="3:7" x14ac:dyDescent="0.25">
      <c r="C33" s="1">
        <v>29</v>
      </c>
      <c r="D33" s="3">
        <f t="shared" si="0"/>
        <v>438750</v>
      </c>
      <c r="E33" s="4">
        <f t="shared" si="1"/>
        <v>16666.666666666668</v>
      </c>
      <c r="F33" s="3">
        <f>D33-E33</f>
        <v>422083.33333333331</v>
      </c>
      <c r="G33" s="3">
        <f t="shared" si="2"/>
        <v>413807.18954248365</v>
      </c>
    </row>
    <row r="34" spans="3:7" ht="16.5" thickBot="1" x14ac:dyDescent="0.3">
      <c r="C34" s="13">
        <v>30</v>
      </c>
      <c r="D34" s="14">
        <f t="shared" si="0"/>
        <v>438750</v>
      </c>
      <c r="E34" s="15">
        <f t="shared" si="1"/>
        <v>16666.666666666668</v>
      </c>
      <c r="F34" s="14">
        <f>D34-E34</f>
        <v>422083.33333333331</v>
      </c>
      <c r="G34" s="14">
        <f t="shared" si="2"/>
        <v>413807.18954248365</v>
      </c>
    </row>
    <row r="35" spans="3:7" ht="16.5" thickTop="1" x14ac:dyDescent="0.25">
      <c r="C35" s="1"/>
      <c r="D35" s="6" t="s">
        <v>50</v>
      </c>
      <c r="E35" s="1"/>
      <c r="F35" s="1"/>
      <c r="G35" s="3">
        <f>SUM(G5:G34)</f>
        <v>12414215.686274508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68A1-6A94-E746-A254-7C059449F5DD}">
  <dimension ref="A1:Z1001"/>
  <sheetViews>
    <sheetView workbookViewId="0">
      <selection activeCell="C50" sqref="C50"/>
    </sheetView>
  </sheetViews>
  <sheetFormatPr defaultColWidth="11" defaultRowHeight="15" x14ac:dyDescent="0.2"/>
  <cols>
    <col min="1" max="1" width="112.875" style="11" bestFit="1" customWidth="1"/>
    <col min="2" max="2" width="11.25" style="11" bestFit="1" customWidth="1"/>
    <col min="3" max="3" width="23" style="11" bestFit="1" customWidth="1"/>
    <col min="4" max="4" width="14" style="11" bestFit="1" customWidth="1"/>
    <col min="5" max="5" width="8.875" style="11" bestFit="1" customWidth="1"/>
    <col min="6" max="7" width="3.125" style="11" bestFit="1" customWidth="1"/>
    <col min="8" max="9" width="11" style="11"/>
    <col min="10" max="10" width="8.375" style="11" bestFit="1" customWidth="1"/>
    <col min="11" max="13" width="4.625" style="11" bestFit="1" customWidth="1"/>
    <col min="14" max="16384" width="11" style="11"/>
  </cols>
  <sheetData>
    <row r="1" spans="1:26" ht="18.75" thickBot="1" x14ac:dyDescent="0.3">
      <c r="A1" s="7" t="s">
        <v>24</v>
      </c>
      <c r="B1" s="8" t="s">
        <v>41</v>
      </c>
      <c r="C1" s="8" t="s">
        <v>42</v>
      </c>
      <c r="D1" s="8" t="s">
        <v>47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thickTop="1" x14ac:dyDescent="0.2">
      <c r="A2" s="10" t="s">
        <v>8</v>
      </c>
      <c r="B2" s="9">
        <f>B5*2+B10*2+B11+B12+B13+B16+B3*B8</f>
        <v>2762000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">
      <c r="A3" s="10" t="s">
        <v>9</v>
      </c>
      <c r="B3" s="9">
        <v>5000</v>
      </c>
      <c r="C3" s="10"/>
      <c r="D3" s="10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">
      <c r="A4" s="10" t="s">
        <v>10</v>
      </c>
      <c r="B4" s="9">
        <v>1000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">
      <c r="A5" s="10" t="s">
        <v>11</v>
      </c>
      <c r="B5" s="9">
        <f>B23+B24</f>
        <v>936000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">
      <c r="A6" s="10" t="s">
        <v>18</v>
      </c>
      <c r="B6" s="9">
        <v>0.5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10" t="s">
        <v>19</v>
      </c>
      <c r="B7" s="9">
        <v>0.3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">
      <c r="A8" s="10" t="s">
        <v>20</v>
      </c>
      <c r="B8" s="9">
        <v>100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">
      <c r="A9" s="10" t="s">
        <v>21</v>
      </c>
      <c r="B9" s="9">
        <v>10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">
      <c r="A10" s="10" t="s">
        <v>31</v>
      </c>
      <c r="B10" s="10">
        <v>50000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">
      <c r="A11" s="10" t="s">
        <v>48</v>
      </c>
      <c r="B11" s="10">
        <v>200000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">
      <c r="A12" s="10" t="s">
        <v>32</v>
      </c>
      <c r="B12" s="10">
        <v>50000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">
      <c r="A13" s="10" t="s">
        <v>33</v>
      </c>
      <c r="B13" s="10">
        <v>20000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">
      <c r="A14" s="10" t="s">
        <v>34</v>
      </c>
      <c r="B14" s="10">
        <v>20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10" t="s">
        <v>35</v>
      </c>
      <c r="B15" s="10">
        <v>250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">
      <c r="A16" s="10" t="s">
        <v>36</v>
      </c>
      <c r="B16" s="10">
        <f>B15*B14*4</f>
        <v>20000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">
      <c r="A17" s="10" t="s">
        <v>37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">
      <c r="A18" s="10" t="s">
        <v>38</v>
      </c>
      <c r="B18" s="10">
        <v>100000</v>
      </c>
      <c r="C18" s="10">
        <v>2</v>
      </c>
      <c r="D18" s="10">
        <f>B18*C18</f>
        <v>200000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">
      <c r="A19" s="10" t="s">
        <v>39</v>
      </c>
      <c r="B19" s="10">
        <v>120000</v>
      </c>
      <c r="C19" s="10">
        <v>1</v>
      </c>
      <c r="D19" s="10">
        <f t="shared" ref="D19:D24" si="0">B19*C19</f>
        <v>120000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">
      <c r="A20" s="10" t="s">
        <v>40</v>
      </c>
      <c r="B20" s="10">
        <v>150000</v>
      </c>
      <c r="C20" s="10">
        <v>1</v>
      </c>
      <c r="D20" s="10">
        <f t="shared" si="0"/>
        <v>150000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10" t="s">
        <v>43</v>
      </c>
      <c r="B21" s="10">
        <v>50000</v>
      </c>
      <c r="C21" s="10">
        <v>4</v>
      </c>
      <c r="D21" s="10">
        <f t="shared" si="0"/>
        <v>200000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">
      <c r="A22" s="10" t="s">
        <v>44</v>
      </c>
      <c r="B22" s="10">
        <v>50000</v>
      </c>
      <c r="C22" s="10">
        <v>1</v>
      </c>
      <c r="D22" s="10">
        <f t="shared" si="0"/>
        <v>50000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">
      <c r="A23" s="11" t="s">
        <v>46</v>
      </c>
      <c r="B23" s="10">
        <f>SUM(D18:D22)</f>
        <v>720000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10" t="s">
        <v>45</v>
      </c>
      <c r="B24" s="10">
        <f>B23*0.3</f>
        <v>216000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">
      <c r="A36" s="10" t="s">
        <v>22</v>
      </c>
      <c r="B36" s="10">
        <f>B9*365+B6*B7*365*50</f>
        <v>6387.5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">
      <c r="A37" s="10" t="s">
        <v>23</v>
      </c>
      <c r="B37" s="10">
        <f>B36-B4</f>
        <v>5387.5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">
      <c r="A38" s="10" t="s">
        <v>29</v>
      </c>
      <c r="B38" s="9">
        <v>1000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">
      <c r="A39" s="10" t="s">
        <v>28</v>
      </c>
      <c r="B39" s="9">
        <v>30</v>
      </c>
      <c r="C39" s="10"/>
      <c r="D39" s="10"/>
      <c r="E39" s="10"/>
      <c r="F39" s="10"/>
      <c r="G39" s="10"/>
      <c r="H39" s="10"/>
      <c r="I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">
      <c r="A42" s="10" t="s">
        <v>27</v>
      </c>
      <c r="B42" s="10">
        <f>B37</f>
        <v>5387.5</v>
      </c>
      <c r="D42" s="10">
        <f>B42*B8</f>
        <v>538750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">
      <c r="A43" s="10" t="s">
        <v>26</v>
      </c>
      <c r="B43" s="10">
        <f>B37-1000</f>
        <v>4387.5</v>
      </c>
      <c r="D43" s="10">
        <f>B43*B8</f>
        <v>438750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">
      <c r="A44" s="10" t="s">
        <v>25</v>
      </c>
      <c r="B44" s="10"/>
      <c r="D44" s="9">
        <f>B2</f>
        <v>2762000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">
      <c r="A45" s="9" t="s">
        <v>2</v>
      </c>
      <c r="B45" s="10">
        <f>D43/D42</f>
        <v>0.81438515081206497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">
      <c r="A46" s="9" t="s">
        <v>3</v>
      </c>
      <c r="B46" s="10">
        <f>D44/D42</f>
        <v>5.1266821345707658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">
      <c r="A47" s="9" t="s">
        <v>30</v>
      </c>
      <c r="B47" s="10">
        <f>B3*B8/D42</f>
        <v>0.92807424593967514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">
      <c r="A48" s="9" t="s">
        <v>4</v>
      </c>
      <c r="B48" s="10">
        <v>1.1000000000000001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">
      <c r="A49" s="10" t="s">
        <v>0</v>
      </c>
      <c r="B49" s="10">
        <v>1.02</v>
      </c>
      <c r="C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">
      <c r="C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"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"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"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"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"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"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"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"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"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"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"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"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"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"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"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"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"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"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"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"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"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"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"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"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703D-A282-46A8-9244-80D8F3CFDEA9}">
  <dimension ref="A1:D3"/>
  <sheetViews>
    <sheetView tabSelected="1" workbookViewId="0">
      <selection activeCell="E25" sqref="E25"/>
    </sheetView>
  </sheetViews>
  <sheetFormatPr defaultRowHeight="15.75" x14ac:dyDescent="0.25"/>
  <cols>
    <col min="1" max="1" width="27.625" bestFit="1" customWidth="1"/>
    <col min="2" max="2" width="12" bestFit="1" customWidth="1"/>
    <col min="3" max="3" width="13.5" bestFit="1" customWidth="1"/>
    <col min="4" max="4" width="10.25" bestFit="1" customWidth="1"/>
  </cols>
  <sheetData>
    <row r="1" spans="1:4" x14ac:dyDescent="0.25">
      <c r="A1" s="5" t="s">
        <v>12</v>
      </c>
      <c r="B1" s="5" t="s">
        <v>13</v>
      </c>
      <c r="C1" s="5" t="s">
        <v>14</v>
      </c>
      <c r="D1" s="5" t="s">
        <v>15</v>
      </c>
    </row>
    <row r="2" spans="1:4" x14ac:dyDescent="0.25">
      <c r="A2" s="5" t="s">
        <v>16</v>
      </c>
      <c r="B2" s="1">
        <v>0.99</v>
      </c>
      <c r="C2" s="1">
        <v>1.49</v>
      </c>
      <c r="D2" s="1">
        <v>1.99</v>
      </c>
    </row>
    <row r="3" spans="1:4" x14ac:dyDescent="0.25">
      <c r="A3" s="5" t="s">
        <v>17</v>
      </c>
      <c r="B3" s="1">
        <v>0.49</v>
      </c>
      <c r="C3" s="1">
        <v>0.69</v>
      </c>
      <c r="D3" s="1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估值Valuation</vt:lpstr>
      <vt:lpstr>支出和指标Cost and some index</vt:lpstr>
      <vt:lpstr>智能快递柜租smart locker rental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Windowsn</cp:lastModifiedBy>
  <dcterms:created xsi:type="dcterms:W3CDTF">2019-10-26T04:44:43Z</dcterms:created>
  <dcterms:modified xsi:type="dcterms:W3CDTF">2019-11-20T05:52:07Z</dcterms:modified>
</cp:coreProperties>
</file>