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wangtingting28/Downloads/"/>
    </mc:Choice>
  </mc:AlternateContent>
  <xr:revisionPtr revIDLastSave="0" documentId="13_ncr:1_{BED59DB4-AD2A-4C48-B47E-3888E4BB03DC}" xr6:coauthVersionLast="47" xr6:coauthVersionMax="47" xr10:uidLastSave="{00000000-0000-0000-0000-000000000000}"/>
  <bookViews>
    <workbookView xWindow="800" yWindow="780" windowWidth="28800" windowHeight="13920" xr2:uid="{00000000-000D-0000-FFFF-FFFF00000000}"/>
  </bookViews>
  <sheets>
    <sheet name="地图" sheetId="6" r:id="rId1"/>
    <sheet name="语音" sheetId="2" r:id="rId2"/>
    <sheet name="其他" sheetId="3" r:id="rId3"/>
  </sheets>
  <definedNames>
    <definedName name="_xlnm._FilterDatabase" localSheetId="0" hidden="1">地图!$K$1:$K$53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N10" i="2"/>
  <c r="N14" i="2"/>
  <c r="N11" i="2"/>
  <c r="N8" i="2"/>
  <c r="L32" i="2"/>
  <c r="M32" i="2" s="1"/>
  <c r="I32" i="2"/>
  <c r="J32" i="2" s="1"/>
  <c r="L31" i="2"/>
  <c r="M31" i="2" s="1"/>
  <c r="I31" i="2"/>
  <c r="J31" i="2" s="1"/>
  <c r="L30" i="2"/>
  <c r="M30" i="2" s="1"/>
  <c r="I30" i="2"/>
  <c r="J30" i="2" s="1"/>
  <c r="L29" i="2"/>
  <c r="M29" i="2" s="1"/>
  <c r="I29" i="2"/>
  <c r="J29" i="2" s="1"/>
  <c r="L28" i="2"/>
  <c r="M28" i="2" s="1"/>
  <c r="I28" i="2"/>
  <c r="J28" i="2" s="1"/>
  <c r="L27" i="2"/>
  <c r="M27" i="2" s="1"/>
  <c r="I27" i="2"/>
  <c r="J27" i="2" s="1"/>
  <c r="L26" i="2"/>
  <c r="M26" i="2" s="1"/>
  <c r="I26" i="2"/>
  <c r="J26" i="2" s="1"/>
  <c r="L25" i="2"/>
  <c r="M25" i="2" s="1"/>
  <c r="I25" i="2"/>
  <c r="J25" i="2" s="1"/>
  <c r="L24" i="2"/>
  <c r="M24" i="2" s="1"/>
  <c r="I24" i="2"/>
  <c r="J24" i="2" s="1"/>
  <c r="L23" i="2"/>
  <c r="M23" i="2" s="1"/>
  <c r="I23" i="2"/>
  <c r="J23" i="2" s="1"/>
  <c r="M22" i="2"/>
  <c r="J22" i="2"/>
  <c r="I22" i="2"/>
  <c r="M21" i="2"/>
  <c r="J21" i="2"/>
  <c r="I21" i="2"/>
  <c r="L20" i="2"/>
  <c r="M20" i="2" s="1"/>
  <c r="J20" i="2"/>
  <c r="I20" i="2"/>
  <c r="L19" i="2"/>
  <c r="M19" i="2" s="1"/>
  <c r="J19" i="2"/>
  <c r="I19" i="2"/>
  <c r="L18" i="2"/>
  <c r="M18" i="2" s="1"/>
  <c r="J18" i="2"/>
  <c r="I18" i="2"/>
  <c r="L17" i="2"/>
  <c r="M17" i="2" s="1"/>
  <c r="J17" i="2"/>
  <c r="I17" i="2"/>
  <c r="M16" i="2"/>
  <c r="J16" i="2"/>
  <c r="I16" i="2"/>
  <c r="M15" i="2"/>
  <c r="L15" i="2"/>
  <c r="J15" i="2"/>
  <c r="I15" i="2"/>
  <c r="M14" i="2"/>
  <c r="J14" i="2"/>
  <c r="I14" i="2"/>
  <c r="L13" i="2"/>
  <c r="M13" i="2" s="1"/>
  <c r="J13" i="2"/>
  <c r="I13" i="2"/>
  <c r="L12" i="2"/>
  <c r="M12" i="2" s="1"/>
  <c r="J12" i="2"/>
  <c r="I12" i="2"/>
  <c r="M11" i="2"/>
  <c r="L11" i="2"/>
  <c r="I11" i="2"/>
  <c r="J11" i="2" s="1"/>
  <c r="M10" i="2"/>
  <c r="L10" i="2"/>
  <c r="I10" i="2"/>
  <c r="J10" i="2" s="1"/>
  <c r="N9" i="2"/>
  <c r="L9" i="2"/>
  <c r="M9" i="2" s="1"/>
  <c r="J9" i="2"/>
  <c r="I9" i="2"/>
  <c r="L8" i="2"/>
  <c r="M8" i="2" s="1"/>
  <c r="J8" i="2"/>
  <c r="I8" i="2"/>
  <c r="N7" i="2"/>
  <c r="M7" i="2"/>
  <c r="L7" i="2"/>
  <c r="J7" i="2"/>
  <c r="I7" i="2"/>
  <c r="N6" i="2"/>
  <c r="M6" i="2"/>
  <c r="L6" i="2"/>
  <c r="I6" i="2"/>
  <c r="J6" i="2" s="1"/>
  <c r="M5" i="2"/>
  <c r="L5" i="2"/>
  <c r="I5" i="2"/>
  <c r="J5" i="2" s="1"/>
  <c r="M4" i="2"/>
  <c r="L4" i="2"/>
  <c r="I4" i="2"/>
  <c r="J4" i="2" s="1"/>
  <c r="M3" i="2"/>
  <c r="L3" i="2"/>
  <c r="I3" i="2"/>
  <c r="J3" i="2" s="1"/>
  <c r="N2" i="2"/>
  <c r="L2" i="2"/>
  <c r="M2" i="2" s="1"/>
  <c r="J2" i="2"/>
  <c r="I2" i="2"/>
  <c r="L48" i="6"/>
  <c r="M48" i="6" s="1"/>
  <c r="I48" i="6"/>
  <c r="J48" i="6" s="1"/>
  <c r="L47" i="6"/>
  <c r="M47" i="6" s="1"/>
  <c r="I47" i="6"/>
  <c r="J47" i="6" s="1"/>
  <c r="L46" i="6"/>
  <c r="M46" i="6" s="1"/>
  <c r="I46" i="6"/>
  <c r="J46" i="6" s="1"/>
  <c r="L45" i="6"/>
  <c r="M45" i="6" s="1"/>
  <c r="I44" i="6"/>
  <c r="J44" i="6" s="1"/>
  <c r="L43" i="6"/>
  <c r="M43" i="6" s="1"/>
  <c r="I43" i="6"/>
  <c r="J43" i="6" s="1"/>
  <c r="L42" i="6"/>
  <c r="M42" i="6" s="1"/>
  <c r="I42" i="6"/>
  <c r="J42" i="6" s="1"/>
  <c r="L41" i="6"/>
  <c r="M41" i="6" s="1"/>
  <c r="I41" i="6"/>
  <c r="J41" i="6" s="1"/>
  <c r="L40" i="6"/>
  <c r="M40" i="6" s="1"/>
  <c r="I40" i="6"/>
  <c r="J40" i="6" s="1"/>
  <c r="L38" i="6"/>
  <c r="M38" i="6" s="1"/>
  <c r="I38" i="6"/>
  <c r="J38" i="6" s="1"/>
  <c r="L37" i="6"/>
  <c r="M37" i="6" s="1"/>
  <c r="I37" i="6"/>
  <c r="J37" i="6" s="1"/>
  <c r="L36" i="6"/>
  <c r="M36" i="6" s="1"/>
  <c r="I36" i="6"/>
  <c r="J36" i="6" s="1"/>
  <c r="L35" i="6"/>
  <c r="M35" i="6" s="1"/>
  <c r="I35" i="6"/>
  <c r="J35" i="6" s="1"/>
  <c r="L34" i="6"/>
  <c r="M34" i="6" s="1"/>
  <c r="I34" i="6"/>
  <c r="J34" i="6" s="1"/>
  <c r="L32" i="6"/>
  <c r="M32" i="6" s="1"/>
  <c r="I32" i="6"/>
  <c r="J32" i="6" s="1"/>
  <c r="L31" i="6"/>
  <c r="M31" i="6" s="1"/>
  <c r="I31" i="6"/>
  <c r="J31" i="6" s="1"/>
  <c r="L30" i="6"/>
  <c r="M30" i="6" s="1"/>
  <c r="I30" i="6"/>
  <c r="J30" i="6" s="1"/>
  <c r="L29" i="6"/>
  <c r="M29" i="6" s="1"/>
  <c r="I29" i="6"/>
  <c r="J29" i="6" s="1"/>
  <c r="L28" i="6"/>
  <c r="M28" i="6" s="1"/>
  <c r="I28" i="6"/>
  <c r="J28" i="6" s="1"/>
  <c r="L27" i="6"/>
  <c r="M27" i="6" s="1"/>
  <c r="I27" i="6"/>
  <c r="J27" i="6" s="1"/>
  <c r="L25" i="6"/>
  <c r="M25" i="6" s="1"/>
  <c r="I25" i="6"/>
  <c r="J25" i="6" s="1"/>
  <c r="L24" i="6"/>
  <c r="M24" i="6" s="1"/>
  <c r="I24" i="6"/>
  <c r="J24" i="6" s="1"/>
  <c r="L23" i="6"/>
  <c r="M23" i="6" s="1"/>
  <c r="I23" i="6"/>
  <c r="J23" i="6" s="1"/>
  <c r="L22" i="6"/>
  <c r="M22" i="6" s="1"/>
  <c r="I22" i="6"/>
  <c r="J22" i="6" s="1"/>
  <c r="L19" i="6"/>
  <c r="M19" i="6" s="1"/>
  <c r="I19" i="6"/>
  <c r="J19" i="6" s="1"/>
  <c r="L18" i="6"/>
  <c r="M18" i="6" s="1"/>
  <c r="I18" i="6"/>
  <c r="J18" i="6" s="1"/>
  <c r="L17" i="6"/>
  <c r="M17" i="6" s="1"/>
  <c r="I17" i="6"/>
  <c r="J17" i="6" s="1"/>
  <c r="L16" i="6"/>
  <c r="M16" i="6" s="1"/>
  <c r="I16" i="6"/>
  <c r="J16" i="6" s="1"/>
  <c r="L12" i="6"/>
  <c r="M12" i="6" s="1"/>
  <c r="I12" i="6"/>
  <c r="J12" i="6" s="1"/>
  <c r="L11" i="6"/>
  <c r="M11" i="6" s="1"/>
  <c r="I11" i="6"/>
  <c r="J11" i="6" s="1"/>
  <c r="L6" i="6"/>
  <c r="M6" i="6" s="1"/>
  <c r="I6" i="6"/>
  <c r="J6" i="6" s="1"/>
  <c r="L5" i="6"/>
  <c r="M5" i="6" s="1"/>
  <c r="I5" i="6"/>
  <c r="J5" i="6" s="1"/>
  <c r="L4" i="6"/>
  <c r="M4" i="6" s="1"/>
  <c r="I4" i="6"/>
  <c r="J4" i="6" s="1"/>
  <c r="L3" i="6"/>
  <c r="M3" i="6" s="1"/>
  <c r="I3" i="6"/>
  <c r="J3" i="6" s="1"/>
  <c r="L2" i="6"/>
  <c r="M2" i="6" s="1"/>
  <c r="I2" i="6"/>
  <c r="J2" i="6" s="1"/>
  <c r="J33" i="2" l="1"/>
  <c r="M33" i="2"/>
  <c r="J49" i="6"/>
  <c r="M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tc={4B2D2220-5F69-4BA9-A37E-2B3CC67D4900}</author>
  </authors>
  <commentList>
    <comment ref="K1" authorId="0" shapeId="0" xr:uid="{00000000-0006-0000-0000-000001000000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这次新增了很多指标，目前没有实测数据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tc={95A136C0-D96D-47EA-9396-AEC1FB76B810}</author>
  </authors>
  <commentList>
    <comment ref="K1" authorId="0" shapeId="0" xr:uid="{00000000-0006-0000-0100-000001000000}">
      <text>
        <r>
          <rPr>
            <sz val="11"/>
            <color rgb="FF000000"/>
            <rFont val="等线"/>
            <family val="4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这次新增了指标，目前没有实测数据</t>
        </r>
      </text>
    </comment>
  </commentList>
</comments>
</file>

<file path=xl/sharedStrings.xml><?xml version="1.0" encoding="utf-8"?>
<sst xmlns="http://schemas.openxmlformats.org/spreadsheetml/2006/main" count="347" uniqueCount="200">
  <si>
    <t>项目</t>
  </si>
  <si>
    <t>要求</t>
  </si>
  <si>
    <t>权重</t>
  </si>
  <si>
    <t>单位</t>
  </si>
  <si>
    <t>A级（100）</t>
  </si>
  <si>
    <t>B级（80）</t>
  </si>
  <si>
    <t>C级（60）</t>
  </si>
  <si>
    <t>Ford KPI</t>
  </si>
  <si>
    <t>coef</t>
  </si>
  <si>
    <t>Score</t>
  </si>
  <si>
    <t xml:space="preserve">   CX727
 3.0量产版本</t>
  </si>
  <si>
    <t>CX727
 5.0当前值</t>
  </si>
  <si>
    <t>福特备注</t>
  </si>
  <si>
    <t>Neza 2</t>
  </si>
  <si>
    <t>小鹏P7</t>
  </si>
  <si>
    <t>小鹏P5</t>
  </si>
  <si>
    <t>百度备注</t>
  </si>
  <si>
    <t>地图冷启动</t>
  </si>
  <si>
    <t>Launcher显示1s内启动地图到界面加载结束</t>
  </si>
  <si>
    <t>s</t>
  </si>
  <si>
    <t>参考Neza 2（5.1s）等竞品车</t>
  </si>
  <si>
    <t>稳定状态下首次进入地图界面时间</t>
  </si>
  <si>
    <t>参考Neza 2（1.88s）等竞品车，CX727现在是3s</t>
  </si>
  <si>
    <t>打开导航设置</t>
  </si>
  <si>
    <t>ms</t>
  </si>
  <si>
    <t>NA</t>
  </si>
  <si>
    <t>内存</t>
  </si>
  <si>
    <t>Worst case地图总内存占用</t>
  </si>
  <si>
    <t>MB</t>
  </si>
  <si>
    <t>需要区分具体的典型场景，不同场景的内存占用值不同 @旭亮</t>
  </si>
  <si>
    <t>地图渲染</t>
  </si>
  <si>
    <t xml:space="preserve">平均刷图帧数 </t>
  </si>
  <si>
    <t>fps</t>
  </si>
  <si>
    <t>需要明确不同场景的fps值：建议只选需要界面频繁流畅变化的场景
1. 手动放大缩小地图
2. 地图正北切换
3. 导航自动比例尺缩放</t>
  </si>
  <si>
    <t>刷图帧数的最大变化</t>
  </si>
  <si>
    <t>需要明确场景</t>
  </si>
  <si>
    <t>比例尺切换</t>
  </si>
  <si>
    <t>切换流畅,GB/T19392 要求＜3s
GB/T 39744-2021 要求＜1s</t>
  </si>
  <si>
    <t>50m-100m(放大）
200-100m（缩小）
2km-500m几个级别都验证
（3个场景）</t>
  </si>
  <si>
    <t>最小比例尺</t>
  </si>
  <si>
    <t>m</t>
  </si>
  <si>
    <t>产品指标，非性能指标</t>
  </si>
  <si>
    <t>最大比例尺</t>
  </si>
  <si>
    <t>km</t>
  </si>
  <si>
    <t>2, 2.5D, 3D 视图切换</t>
  </si>
  <si>
    <t>切换流畅,GB/T19392 要求＜3s</t>
  </si>
  <si>
    <t>正北/跟随模式（需要覆盖3D模式）</t>
  </si>
  <si>
    <t>搜索</t>
  </si>
  <si>
    <t>GB/T19392-2013 &amp; GB/T 39744-2021 要求＜5s ，且输入虚假POI 能超时退出</t>
  </si>
  <si>
    <t>确定一个类型（加油站）</t>
  </si>
  <si>
    <t>市内POI</t>
  </si>
  <si>
    <t>跨市POI</t>
  </si>
  <si>
    <t>跨省POI</t>
  </si>
  <si>
    <t>路径</t>
  </si>
  <si>
    <t>单条路径计算</t>
  </si>
  <si>
    <t>2.4s(30km)</t>
  </si>
  <si>
    <t>GB/T 39744-2021 要求不大于100km的目的地，算路＜5s</t>
  </si>
  <si>
    <t>30km/90km/300km/500km/1500km</t>
  </si>
  <si>
    <r>
      <rPr>
        <sz val="10"/>
        <color theme="1"/>
        <rFont val="Microsoft YaHei"/>
        <family val="2"/>
        <charset val="134"/>
      </rPr>
      <t>6.7s</t>
    </r>
    <r>
      <rPr>
        <i/>
        <sz val="10"/>
        <color theme="1"/>
        <rFont val="Microsoft YaHei"/>
        <family val="2"/>
        <charset val="134"/>
      </rPr>
      <t>(300km)</t>
    </r>
  </si>
  <si>
    <t>测试距离的偏差在10%以内</t>
  </si>
  <si>
    <t>建议用具体路径值</t>
  </si>
  <si>
    <t>9.0s(1000km)</t>
  </si>
  <si>
    <t>多条路径（途径点）计算</t>
  </si>
  <si>
    <t xml:space="preserve">导航过程的途径点（覆盖1-3个途径点）
</t>
  </si>
  <si>
    <t xml:space="preserve">偏航路径重算时间       </t>
  </si>
  <si>
    <t xml:space="preserve"> 距离 30km</t>
  </si>
  <si>
    <t>5.86s(30km)</t>
  </si>
  <si>
    <t xml:space="preserve"> 距离 90km</t>
  </si>
  <si>
    <t>7.66s(300km)</t>
  </si>
  <si>
    <t xml:space="preserve"> 距离 300km</t>
  </si>
  <si>
    <t>7.87s(1000km)</t>
  </si>
  <si>
    <t xml:space="preserve"> 距离 500km</t>
  </si>
  <si>
    <t xml:space="preserve"> 距离 1500km</t>
  </si>
  <si>
    <t xml:space="preserve"> 恢复上一条路径时间 </t>
  </si>
  <si>
    <t>定位</t>
  </si>
  <si>
    <r>
      <rPr>
        <sz val="10"/>
        <color theme="1"/>
        <rFont val="Microsoft YaHei"/>
        <family val="2"/>
        <charset val="134"/>
      </rPr>
      <t>百里误偏航次数/车标异常次数</t>
    </r>
    <r>
      <rPr>
        <sz val="8"/>
        <color theme="1"/>
        <rFont val="Microsoft YaHei"/>
        <family val="2"/>
        <charset val="134"/>
      </rPr>
      <t>（GNSS 上报频率1HZ,GNSS信号时延＜2s,超过的数据范围小于1%)</t>
    </r>
  </si>
  <si>
    <t>次</t>
  </si>
  <si>
    <t>100km</t>
  </si>
  <si>
    <t>车辆在地图上显示或语音提示的位置与车辆实际位置应一致,且错误概率应</t>
  </si>
  <si>
    <t>%</t>
  </si>
  <si>
    <t>GB/T 19392-2013</t>
  </si>
  <si>
    <t>不要求每个版本测试</t>
  </si>
  <si>
    <t>距离累计误差</t>
  </si>
  <si>
    <t>CX727 R11（非CTC模型）</t>
  </si>
  <si>
    <t>CTC模型</t>
  </si>
  <si>
    <t>测试方法</t>
  </si>
  <si>
    <t>备注</t>
  </si>
  <si>
    <t>响应时间</t>
  </si>
  <si>
    <t>开机启动时间（唤醒词、硬按键、软按键唤醒）</t>
  </si>
  <si>
    <t>Launcher出现到语音指令可用</t>
  </si>
  <si>
    <t>语音唤醒响应速度</t>
  </si>
  <si>
    <t>主唤醒词最后一个字结束到VPA显示</t>
  </si>
  <si>
    <t>3次测试取平均值</t>
  </si>
  <si>
    <t>ASR在线响应速度（网络通畅）</t>
  </si>
  <si>
    <t xml:space="preserve">在线场景下从query发音结束到文字完全上屏的时间 </t>
  </si>
  <si>
    <t>百度语音引擎可以达到1s，受福特VPA影响，可能会达到2s。</t>
  </si>
  <si>
    <t>ASR离线响应速度</t>
  </si>
  <si>
    <t xml:space="preserve">离线场景下从query发音结束到文字完全上屏的时间 </t>
  </si>
  <si>
    <t>在线多媒体指令响应时间</t>
  </si>
  <si>
    <t>6.86s</t>
  </si>
  <si>
    <t>在线指令最后一个字上屏结束至音乐播放按钮播放状态</t>
  </si>
  <si>
    <t>Baidu的计时时间均包含VPA的耗时，如果VPA的耗时超过规定的时间，可以从这里去除VPA超出C级的时间，以下皆同</t>
  </si>
  <si>
    <t>在线地图POI搜索响应时间</t>
  </si>
  <si>
    <t>在线指令最后一个字上屏结束至显示搜索结果</t>
  </si>
  <si>
    <t>在线地图指令响应时间</t>
  </si>
  <si>
    <t>500ms</t>
  </si>
  <si>
    <t>在线指令最后一个字上屏结束至地图响应</t>
  </si>
  <si>
    <t>在线系统控制指令响应时间</t>
  </si>
  <si>
    <t>在线指令最后一个字上屏结束至系统响应</t>
  </si>
  <si>
    <t>离线车控指令响应时间</t>
  </si>
  <si>
    <t>离线指令最后一个字上屏结束至控制指令开始执行</t>
  </si>
  <si>
    <t>免唤醒命令词多媒体指令响应时间</t>
  </si>
  <si>
    <t>最后一个字上屏到指令开始执行</t>
  </si>
  <si>
    <t>免唤醒命令词地图指令响应时间</t>
  </si>
  <si>
    <t>免唤醒命令词车控指令响应时间</t>
  </si>
  <si>
    <t>可见即可说响应时间</t>
  </si>
  <si>
    <t>可见即可说指令最后一个字上屏到指令执行</t>
  </si>
  <si>
    <t>在线指令端到端响应时间</t>
  </si>
  <si>
    <t>在线语音指令从最后一个字上屏到指令执行完成（开始播报TTS或者开始执行期待的动作）</t>
  </si>
  <si>
    <t>离线指令端到端响应时间</t>
  </si>
  <si>
    <t>离线语音指令从最后一个字上屏到指令执行完成（开始播报TTS或者开始执行期待的动作）</t>
  </si>
  <si>
    <t>在线语音指令到首字上屏时间</t>
  </si>
  <si>
    <t>说在线语音指令到首字上屏时间</t>
  </si>
  <si>
    <t>离线语音指令到首字上屏时间</t>
  </si>
  <si>
    <t>说离线语音指令到首字上屏时间</t>
  </si>
  <si>
    <t>Inhouse-对话流界面启动时间</t>
  </si>
  <si>
    <t xml:space="preserve">对话流出现到对话流开始变大的时间 </t>
  </si>
  <si>
    <t xml:space="preserve">Inhouse-点击VPA头像到VPA展示的时间 </t>
  </si>
  <si>
    <t>手动点击VPA动画头像到显示VPA表情的时间</t>
  </si>
  <si>
    <t>Inhouse-onTTS回调到首字上屏时间</t>
  </si>
  <si>
    <t>说语音指令后，onTTS回调到首字上屏时间</t>
  </si>
  <si>
    <t>Inhouse-语音指令处理完成回调VPA到界面显示</t>
  </si>
  <si>
    <t>语音指令被执行后，处理结果回调到界面显示</t>
  </si>
  <si>
    <t>CPU</t>
  </si>
  <si>
    <t>连续在线指令5min CPU均值</t>
  </si>
  <si>
    <t>无持续高占用CPU情况，app处于后台时，CPU自动回落</t>
  </si>
  <si>
    <t>连续离线指令5min CPU均值</t>
  </si>
  <si>
    <t>CPU和RAM只一个标准</t>
  </si>
  <si>
    <t>唤醒词5min CPU均值</t>
  </si>
  <si>
    <t>场景化命令词5min CPU均值</t>
  </si>
  <si>
    <t>静置后台5min CPU均值</t>
  </si>
  <si>
    <t>MEMORY（MB，取PSS值）</t>
  </si>
  <si>
    <t>连续在线指令5min RAM均值</t>
  </si>
  <si>
    <t>281.0MB</t>
  </si>
  <si>
    <t>内存消耗趋于平稳，不会持续增长，无OOM</t>
  </si>
  <si>
    <t>连续离线指令5min RAM均值</t>
  </si>
  <si>
    <t>286.26MB</t>
  </si>
  <si>
    <t>唤醒词5min RAM均值</t>
  </si>
  <si>
    <t>283.21MB</t>
  </si>
  <si>
    <t>场景化命令词5min RAM均值</t>
  </si>
  <si>
    <t>283.63MB</t>
  </si>
  <si>
    <t>静置后台5min RAM均值</t>
  </si>
  <si>
    <t>288.83MB</t>
  </si>
  <si>
    <t>指标项</t>
  </si>
  <si>
    <t>A级（优秀）</t>
  </si>
  <si>
    <t>B级（良好）</t>
  </si>
  <si>
    <t>C级（及格）</t>
  </si>
  <si>
    <t>Nuance</t>
  </si>
  <si>
    <t>AISpeech</t>
  </si>
  <si>
    <t>CDX707 R04</t>
  </si>
  <si>
    <t>Phase 5软降噪算法算力</t>
  </si>
  <si>
    <t>连续在线指令5min</t>
  </si>
  <si>
    <t>均值≤25%</t>
  </si>
  <si>
    <t>均值≤28%</t>
  </si>
  <si>
    <t>均值≤30%</t>
  </si>
  <si>
    <t>以语音进程的CPU占用率为准</t>
  </si>
  <si>
    <t>连续离线指令5min</t>
  </si>
  <si>
    <t>唤醒词5min</t>
  </si>
  <si>
    <t>场景化命令词5min</t>
  </si>
  <si>
    <t>均值≤15%</t>
  </si>
  <si>
    <t>均值≤18%</t>
  </si>
  <si>
    <t>均值≤20%</t>
  </si>
  <si>
    <t>静置后台5min</t>
  </si>
  <si>
    <t>8155单核算力为11K DMIPS</t>
  </si>
  <si>
    <t>2000 DMIPS</t>
  </si>
  <si>
    <t>Phase 4地图和语音的Remote进程融合成一个服务</t>
  </si>
  <si>
    <t>设置内操作页面--打开车标到终点连线开关</t>
    <phoneticPr fontId="15" type="noConversion"/>
  </si>
  <si>
    <t>首页开路况静置 20min</t>
    <phoneticPr fontId="15" type="noConversion"/>
  </si>
  <si>
    <t>后台首页静置 20min</t>
    <phoneticPr fontId="15" type="noConversion"/>
  </si>
  <si>
    <t>导航开路况 20min</t>
  </si>
  <si>
    <t>巡航开路况 20min</t>
    <phoneticPr fontId="15" type="noConversion"/>
  </si>
  <si>
    <t>首页手动放大缩小地图</t>
    <phoneticPr fontId="15" type="noConversion"/>
  </si>
  <si>
    <t>首页地图切换视图</t>
    <phoneticPr fontId="15" type="noConversion"/>
  </si>
  <si>
    <t>导航自动比例尺缩放</t>
    <phoneticPr fontId="15" type="noConversion"/>
  </si>
  <si>
    <t>首页比例尺20m从2D模式切换到3D模式，点击视图切换按钮</t>
    <phoneticPr fontId="15" type="noConversion"/>
  </si>
  <si>
    <t>导航中比例尺10m从2D模式切换到3D模式，点击路线全览按钮</t>
    <phoneticPr fontId="15" type="noConversion"/>
  </si>
  <si>
    <t>周边搜索加油站</t>
    <phoneticPr fontId="15" type="noConversion"/>
  </si>
  <si>
    <t>s</t>
    <phoneticPr fontId="15" type="noConversion"/>
  </si>
  <si>
    <t xml:space="preserve"> 路径规划 算路距离 30km</t>
    <phoneticPr fontId="15" type="noConversion"/>
  </si>
  <si>
    <t xml:space="preserve"> 路径规划 算路距离 90km</t>
    <phoneticPr fontId="15" type="noConversion"/>
  </si>
  <si>
    <t xml:space="preserve"> 路径规划 算路距离 300km</t>
    <phoneticPr fontId="15" type="noConversion"/>
  </si>
  <si>
    <t xml:space="preserve"> 路径规划 算路距离 500km</t>
    <phoneticPr fontId="15" type="noConversion"/>
  </si>
  <si>
    <t xml:space="preserve"> 路径规划 算路距离 1500km</t>
    <phoneticPr fontId="15" type="noConversion"/>
  </si>
  <si>
    <t xml:space="preserve"> 路径规划 算路距离 30km（离线）</t>
    <phoneticPr fontId="15" type="noConversion"/>
  </si>
  <si>
    <t xml:space="preserve"> 使用语音指令加1个途经点，路径距离 30km</t>
    <phoneticPr fontId="15" type="noConversion"/>
  </si>
  <si>
    <t xml:space="preserve"> 使用语音指令加1个途经点，路径距离 90km</t>
    <phoneticPr fontId="15" type="noConversion"/>
  </si>
  <si>
    <t xml:space="preserve"> 使用语音指令加1个途经点，路径距离 300km</t>
    <phoneticPr fontId="15" type="noConversion"/>
  </si>
  <si>
    <t xml:space="preserve"> 使用语音指令加1个途经点，路径距离 500km</t>
    <phoneticPr fontId="15" type="noConversion"/>
  </si>
  <si>
    <t xml:space="preserve"> 使用语音指令加1个途经点，路径距离 1500km</t>
    <phoneticPr fontId="15" type="noConversion"/>
  </si>
  <si>
    <t>暂无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</si>
</sst>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6">
    <font>
      <sz val="11"/>
      <color theme="1"/>
      <name val="等线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trike/>
      <sz val="11"/>
      <color rgb="FFFF0000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trike/>
      <sz val="10"/>
      <color theme="1"/>
      <name val="Microsoft YaHei"/>
      <family val="2"/>
      <charset val="134"/>
    </font>
    <font>
      <sz val="10"/>
      <color theme="1"/>
      <name val="等线"/>
      <family val="4"/>
      <charset val="134"/>
      <scheme val="minor"/>
    </font>
    <font>
      <strike/>
      <sz val="10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i/>
      <sz val="10"/>
      <color theme="1"/>
      <name val="Microsoft YaHei"/>
      <family val="2"/>
      <charset val="134"/>
    </font>
    <font>
      <sz val="8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9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0" fillId="0" borderId="0"/>
    <xf numFmtId="0" fontId="10" fillId="0" borderId="0"/>
    <xf numFmtId="9" fontId="13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/>
    <xf numFmtId="0" fontId="1" fillId="3" borderId="0" xfId="0" applyFont="1" applyFill="1" applyAlignment="1"/>
    <xf numFmtId="0" fontId="0" fillId="0" borderId="0" xfId="0" applyFill="1"/>
    <xf numFmtId="0" fontId="1" fillId="3" borderId="0" xfId="0" applyFont="1" applyFill="1"/>
    <xf numFmtId="177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4" borderId="1" xfId="0" applyFill="1" applyBorder="1"/>
    <xf numFmtId="0" fontId="2" fillId="0" borderId="1" xfId="0" applyFont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/>
    <xf numFmtId="0" fontId="0" fillId="5" borderId="1" xfId="0" applyFill="1" applyBorder="1"/>
    <xf numFmtId="0" fontId="1" fillId="3" borderId="1" xfId="0" applyFont="1" applyFill="1" applyBorder="1"/>
    <xf numFmtId="177" fontId="0" fillId="2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177" fontId="0" fillId="0" borderId="1" xfId="0" applyNumberFormat="1" applyBorder="1"/>
    <xf numFmtId="0" fontId="0" fillId="0" borderId="1" xfId="0" applyBorder="1" applyAlignment="1"/>
    <xf numFmtId="0" fontId="0" fillId="8" borderId="1" xfId="0" applyFill="1" applyBorder="1"/>
    <xf numFmtId="0" fontId="0" fillId="0" borderId="1" xfId="0" applyFont="1" applyFill="1" applyBorder="1"/>
    <xf numFmtId="177" fontId="1" fillId="3" borderId="1" xfId="0" applyNumberFormat="1" applyFont="1" applyFill="1" applyBorder="1" applyAlignment="1"/>
    <xf numFmtId="177" fontId="0" fillId="0" borderId="1" xfId="0" applyNumberFormat="1" applyFill="1" applyBorder="1"/>
    <xf numFmtId="0" fontId="2" fillId="0" borderId="1" xfId="0" applyFont="1" applyFill="1" applyBorder="1" applyAlignment="1"/>
    <xf numFmtId="0" fontId="0" fillId="0" borderId="1" xfId="0" applyBorder="1" applyAlignment="1">
      <alignment horizontal="right"/>
    </xf>
    <xf numFmtId="177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0" fontId="4" fillId="3" borderId="1" xfId="0" applyFont="1" applyFill="1" applyBorder="1" applyAlignment="1"/>
    <xf numFmtId="10" fontId="0" fillId="0" borderId="1" xfId="0" applyNumberFormat="1" applyBorder="1" applyAlignment="1">
      <alignment horizontal="right"/>
    </xf>
    <xf numFmtId="176" fontId="0" fillId="0" borderId="1" xfId="0" applyNumberFormat="1" applyBorder="1" applyAlignment="1"/>
    <xf numFmtId="0" fontId="0" fillId="0" borderId="1" xfId="0" applyFont="1" applyBorder="1"/>
    <xf numFmtId="0" fontId="0" fillId="9" borderId="1" xfId="0" applyFont="1" applyFill="1" applyBorder="1"/>
    <xf numFmtId="176" fontId="1" fillId="3" borderId="1" xfId="0" applyNumberFormat="1" applyFont="1" applyFill="1" applyBorder="1" applyAlignment="1"/>
    <xf numFmtId="176" fontId="0" fillId="0" borderId="1" xfId="0" applyNumberFormat="1" applyFill="1" applyBorder="1" applyAlignment="1"/>
    <xf numFmtId="10" fontId="0" fillId="9" borderId="1" xfId="0" applyNumberFormat="1" applyFill="1" applyBorder="1"/>
    <xf numFmtId="10" fontId="0" fillId="0" borderId="1" xfId="3" applyNumberFormat="1" applyFont="1" applyBorder="1" applyAlignment="1">
      <alignment horizontal="right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9" fontId="0" fillId="0" borderId="3" xfId="0" applyNumberFormat="1" applyBorder="1" applyAlignment="1">
      <alignment horizontal="left"/>
    </xf>
    <xf numFmtId="9" fontId="0" fillId="0" borderId="4" xfId="0" applyNumberFormat="1" applyBorder="1" applyAlignment="1">
      <alignment horizontal="left"/>
    </xf>
    <xf numFmtId="0" fontId="5" fillId="2" borderId="1" xfId="0" applyFont="1" applyFill="1" applyBorder="1" applyAlignment="1">
      <alignment horizontal="justify" wrapText="1"/>
    </xf>
    <xf numFmtId="0" fontId="5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wrapText="1"/>
    </xf>
    <xf numFmtId="177" fontId="5" fillId="0" borderId="1" xfId="0" applyNumberFormat="1" applyFont="1" applyBorder="1" applyAlignment="1">
      <alignment horizontal="right" vertical="center" wrapText="1"/>
    </xf>
    <xf numFmtId="0" fontId="7" fillId="2" borderId="0" xfId="0" applyFont="1" applyFill="1" applyAlignment="1"/>
    <xf numFmtId="0" fontId="0" fillId="2" borderId="0" xfId="0" applyFill="1" applyAlignment="1"/>
    <xf numFmtId="177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/>
    <xf numFmtId="177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7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9" fontId="0" fillId="0" borderId="3" xfId="0" applyNumberFormat="1" applyBorder="1" applyAlignment="1">
      <alignment horizontal="left"/>
    </xf>
    <xf numFmtId="9" fontId="0" fillId="0" borderId="4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9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2" fontId="0" fillId="9" borderId="1" xfId="0" applyNumberFormat="1" applyFont="1" applyFill="1" applyBorder="1"/>
    <xf numFmtId="1" fontId="0" fillId="9" borderId="1" xfId="0" applyNumberFormat="1" applyFont="1" applyFill="1" applyBorder="1"/>
    <xf numFmtId="1" fontId="0" fillId="9" borderId="1" xfId="0" applyNumberFormat="1" applyFill="1" applyBorder="1" applyAlignment="1">
      <alignment horizontal="right"/>
    </xf>
    <xf numFmtId="0" fontId="9" fillId="0" borderId="1" xfId="0" applyFont="1" applyBorder="1"/>
    <xf numFmtId="2" fontId="0" fillId="0" borderId="1" xfId="0" applyNumberFormat="1" applyFill="1" applyBorder="1"/>
    <xf numFmtId="0" fontId="5" fillId="11" borderId="1" xfId="0" applyFont="1" applyFill="1" applyBorder="1" applyAlignment="1">
      <alignment vertical="center" wrapText="1"/>
    </xf>
    <xf numFmtId="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</cellXfs>
  <cellStyles count="4">
    <cellStyle name="百分比" xfId="3" builtinId="5"/>
    <cellStyle name="常规" xfId="0" builtinId="0"/>
    <cellStyle name="常规 4 2" xfId="2" xr:uid="{00000000-0005-0000-0000-000002000000}"/>
    <cellStyle name="常规 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0</xdr:rowOff>
    </xdr:from>
    <xdr:to>
      <xdr:col>10</xdr:col>
      <xdr:colOff>365552</xdr:colOff>
      <xdr:row>61</xdr:row>
      <xdr:rowOff>76291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79125"/>
          <a:ext cx="9102725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11</xdr:col>
      <xdr:colOff>19459</xdr:colOff>
      <xdr:row>92</xdr:row>
      <xdr:rowOff>95982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1485"/>
          <a:ext cx="9669145" cy="4347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zoomScale="89" zoomScaleNormal="89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S6" sqref="S6"/>
    </sheetView>
  </sheetViews>
  <sheetFormatPr baseColWidth="10" defaultColWidth="8.83203125" defaultRowHeight="15"/>
  <cols>
    <col min="1" max="1" width="10.83203125" customWidth="1"/>
    <col min="2" max="2" width="38.1640625" customWidth="1"/>
    <col min="4" max="4" width="6.5" customWidth="1"/>
    <col min="5" max="5" width="11" customWidth="1"/>
    <col min="6" max="6" width="10.5" customWidth="1"/>
    <col min="7" max="7" width="10.6640625" customWidth="1"/>
    <col min="8" max="8" width="10.83203125" customWidth="1"/>
    <col min="9" max="9" width="7.6640625" customWidth="1"/>
    <col min="10" max="10" width="7.5" style="8" customWidth="1"/>
    <col min="11" max="11" width="12.83203125" customWidth="1"/>
    <col min="12" max="12" width="8.83203125" customWidth="1"/>
    <col min="13" max="13" width="8.1640625" style="8" customWidth="1"/>
    <col min="14" max="14" width="15.1640625" style="48" customWidth="1"/>
    <col min="15" max="15" width="38.33203125" customWidth="1"/>
    <col min="16" max="17" width="8.83203125" hidden="1" customWidth="1"/>
    <col min="18" max="18" width="0.33203125" customWidth="1"/>
    <col min="19" max="19" width="60.6640625" customWidth="1"/>
  </cols>
  <sheetData>
    <row r="1" spans="1:19" ht="34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64" t="s">
        <v>5</v>
      </c>
      <c r="G1" s="64" t="s">
        <v>6</v>
      </c>
      <c r="H1" s="65" t="s">
        <v>7</v>
      </c>
      <c r="I1" s="71" t="s">
        <v>8</v>
      </c>
      <c r="J1" s="71" t="s">
        <v>9</v>
      </c>
      <c r="K1" s="110" t="s">
        <v>10</v>
      </c>
      <c r="L1" s="71" t="s">
        <v>8</v>
      </c>
      <c r="M1" s="71" t="s">
        <v>9</v>
      </c>
      <c r="N1" s="109" t="s">
        <v>11</v>
      </c>
      <c r="O1" s="73" t="s">
        <v>12</v>
      </c>
      <c r="P1" s="74" t="s">
        <v>13</v>
      </c>
      <c r="Q1" s="74" t="s">
        <v>14</v>
      </c>
      <c r="R1" s="74" t="s">
        <v>15</v>
      </c>
      <c r="S1" s="74" t="s">
        <v>16</v>
      </c>
    </row>
    <row r="2" spans="1:19" ht="29.25" customHeight="1">
      <c r="A2" s="52" t="s">
        <v>17</v>
      </c>
      <c r="B2" s="53" t="s">
        <v>18</v>
      </c>
      <c r="C2" s="87">
        <v>0.2</v>
      </c>
      <c r="D2" s="12" t="s">
        <v>19</v>
      </c>
      <c r="E2" s="66">
        <v>5</v>
      </c>
      <c r="F2" s="66">
        <v>8</v>
      </c>
      <c r="G2" s="66">
        <v>12</v>
      </c>
      <c r="H2" s="67">
        <v>12</v>
      </c>
      <c r="I2" s="66">
        <f>IF(H2&lt;=E2,100,IF(H2&lt;=F2,80,IF(H2&lt;=G2,60,40)))</f>
        <v>60</v>
      </c>
      <c r="J2" s="72">
        <f>I2/2*C$2</f>
        <v>6</v>
      </c>
      <c r="K2" s="66">
        <v>12.66</v>
      </c>
      <c r="L2" s="53">
        <f>IF(K2&lt;=E2,100,IF(K2&lt;=F2,80,IF(K2&lt;=G2,60,IF(K2="NA",60,40))))</f>
        <v>40</v>
      </c>
      <c r="M2" s="75">
        <f>L2/2*C$2</f>
        <v>4</v>
      </c>
      <c r="N2" s="76">
        <v>11</v>
      </c>
      <c r="O2" s="77" t="s">
        <v>20</v>
      </c>
      <c r="P2">
        <v>5.0999999999999996</v>
      </c>
      <c r="Q2">
        <v>0</v>
      </c>
    </row>
    <row r="3" spans="1:19" ht="29.25" customHeight="1">
      <c r="A3" s="52"/>
      <c r="B3" s="53" t="s">
        <v>21</v>
      </c>
      <c r="C3" s="87"/>
      <c r="D3" s="12" t="s">
        <v>19</v>
      </c>
      <c r="E3" s="66">
        <v>1.6</v>
      </c>
      <c r="F3" s="66">
        <v>2.2999999999999998</v>
      </c>
      <c r="G3" s="66">
        <v>3</v>
      </c>
      <c r="H3" s="67">
        <v>2.6</v>
      </c>
      <c r="I3" s="66">
        <f t="shared" ref="I3:I48" si="0">IF(H3&lt;=E3,100,IF(H3&lt;=F3,80,IF(H3&lt;=G3,60,40)))</f>
        <v>60</v>
      </c>
      <c r="J3" s="72">
        <f t="shared" ref="J3" si="1">I3/2*C$2</f>
        <v>6</v>
      </c>
      <c r="K3" s="66">
        <v>4.38</v>
      </c>
      <c r="L3" s="53">
        <f t="shared" ref="L3:L48" si="2">IF(K3&lt;=E3,100,IF(K3&lt;=F3,80,IF(K3&lt;=G3,60,IF(K3="NA",60,40))))</f>
        <v>40</v>
      </c>
      <c r="M3" s="75">
        <f>L3/2*C$2</f>
        <v>4</v>
      </c>
      <c r="N3" s="76">
        <v>10.1</v>
      </c>
      <c r="O3" s="77" t="s">
        <v>22</v>
      </c>
      <c r="P3">
        <v>1.88</v>
      </c>
    </row>
    <row r="4" spans="1:19" s="6" customFormat="1" ht="29.25" customHeight="1">
      <c r="A4" s="54"/>
      <c r="B4" s="55" t="s">
        <v>23</v>
      </c>
      <c r="C4" s="87">
        <v>0.2</v>
      </c>
      <c r="D4" s="12" t="s">
        <v>24</v>
      </c>
      <c r="E4" s="68">
        <v>500</v>
      </c>
      <c r="F4" s="68">
        <v>1000</v>
      </c>
      <c r="G4" s="68">
        <v>1500</v>
      </c>
      <c r="H4" s="67">
        <v>500</v>
      </c>
      <c r="I4" s="66">
        <f t="shared" si="0"/>
        <v>100</v>
      </c>
      <c r="J4" s="72">
        <f>I4/9*C$4</f>
        <v>2.2222222222222223</v>
      </c>
      <c r="K4" s="68">
        <v>100</v>
      </c>
      <c r="L4" s="53">
        <f t="shared" si="2"/>
        <v>100</v>
      </c>
      <c r="M4" s="78">
        <f>L4/9*C$4</f>
        <v>2.2222222222222223</v>
      </c>
      <c r="N4" s="79"/>
      <c r="O4" s="80"/>
    </row>
    <row r="5" spans="1:19" s="6" customFormat="1" ht="29.25" customHeight="1">
      <c r="A5" s="54"/>
      <c r="B5" s="55" t="s">
        <v>176</v>
      </c>
      <c r="C5" s="88"/>
      <c r="D5" s="10" t="s">
        <v>24</v>
      </c>
      <c r="E5" s="68">
        <v>200</v>
      </c>
      <c r="F5" s="68">
        <v>350</v>
      </c>
      <c r="G5" s="68">
        <v>500</v>
      </c>
      <c r="H5" s="67">
        <v>300</v>
      </c>
      <c r="I5" s="66">
        <f t="shared" si="0"/>
        <v>80</v>
      </c>
      <c r="J5" s="72">
        <f t="shared" ref="J5:J19" si="3">I5/9*C$4</f>
        <v>1.7777777777777779</v>
      </c>
      <c r="K5" s="68">
        <v>100</v>
      </c>
      <c r="L5" s="53">
        <f t="shared" si="2"/>
        <v>100</v>
      </c>
      <c r="M5" s="78">
        <f t="shared" ref="M5:M19" si="4">L5/9*C$4</f>
        <v>2.2222222222222223</v>
      </c>
      <c r="N5" s="79"/>
      <c r="O5" s="80"/>
    </row>
    <row r="6" spans="1:19" ht="15.75" customHeight="1">
      <c r="A6" s="52" t="s">
        <v>26</v>
      </c>
      <c r="B6" s="57" t="s">
        <v>27</v>
      </c>
      <c r="C6" s="88"/>
      <c r="D6" s="108" t="s">
        <v>28</v>
      </c>
      <c r="E6" s="69">
        <v>300</v>
      </c>
      <c r="F6" s="69">
        <v>500</v>
      </c>
      <c r="G6" s="69">
        <v>700</v>
      </c>
      <c r="H6" s="67">
        <v>500</v>
      </c>
      <c r="I6" s="66">
        <f t="shared" si="0"/>
        <v>80</v>
      </c>
      <c r="J6" s="72">
        <f t="shared" si="3"/>
        <v>1.7777777777777779</v>
      </c>
      <c r="K6" s="69">
        <v>392</v>
      </c>
      <c r="L6" s="53">
        <f t="shared" si="2"/>
        <v>80</v>
      </c>
      <c r="M6" s="78">
        <f t="shared" si="4"/>
        <v>1.7777777777777779</v>
      </c>
      <c r="N6" s="76"/>
      <c r="O6" s="77"/>
      <c r="S6" t="s">
        <v>29</v>
      </c>
    </row>
    <row r="7" spans="1:19" ht="15.75" customHeight="1">
      <c r="A7" s="52"/>
      <c r="B7" s="53" t="s">
        <v>177</v>
      </c>
      <c r="C7" s="88"/>
      <c r="D7" s="10" t="s">
        <v>28</v>
      </c>
      <c r="E7" s="66"/>
      <c r="F7" s="66"/>
      <c r="G7" s="66"/>
      <c r="H7" s="67"/>
      <c r="I7" s="66"/>
      <c r="J7" s="72"/>
      <c r="K7" s="66">
        <v>215.03</v>
      </c>
      <c r="L7" s="53"/>
      <c r="M7" s="78"/>
      <c r="N7" s="76"/>
      <c r="O7" s="77"/>
    </row>
    <row r="8" spans="1:19" ht="15.75" customHeight="1">
      <c r="A8" s="52"/>
      <c r="B8" s="53" t="s">
        <v>178</v>
      </c>
      <c r="C8" s="88"/>
      <c r="D8" s="10" t="s">
        <v>28</v>
      </c>
      <c r="E8" s="66"/>
      <c r="F8" s="66"/>
      <c r="G8" s="66"/>
      <c r="H8" s="67"/>
      <c r="I8" s="66"/>
      <c r="J8" s="72"/>
      <c r="K8" s="66">
        <v>213.3</v>
      </c>
      <c r="L8" s="53"/>
      <c r="M8" s="78"/>
      <c r="N8" s="76"/>
      <c r="O8" s="77"/>
    </row>
    <row r="9" spans="1:19" ht="15.75" customHeight="1">
      <c r="A9" s="52"/>
      <c r="B9" s="53" t="s">
        <v>179</v>
      </c>
      <c r="C9" s="88"/>
      <c r="D9" s="10" t="s">
        <v>28</v>
      </c>
      <c r="E9" s="66"/>
      <c r="F9" s="66"/>
      <c r="G9" s="66"/>
      <c r="H9" s="67"/>
      <c r="I9" s="66"/>
      <c r="J9" s="72"/>
      <c r="K9" s="66">
        <v>374.19</v>
      </c>
      <c r="L9" s="53"/>
      <c r="M9" s="78"/>
      <c r="N9" s="76"/>
      <c r="O9" s="77"/>
    </row>
    <row r="10" spans="1:19" ht="15.75" customHeight="1">
      <c r="A10" s="52"/>
      <c r="B10" s="53" t="s">
        <v>180</v>
      </c>
      <c r="C10" s="88"/>
      <c r="D10" s="10" t="s">
        <v>28</v>
      </c>
      <c r="E10" s="66"/>
      <c r="F10" s="66"/>
      <c r="G10" s="66"/>
      <c r="H10" s="67"/>
      <c r="I10" s="66"/>
      <c r="J10" s="72"/>
      <c r="K10" s="66">
        <v>376.74</v>
      </c>
      <c r="L10" s="53"/>
      <c r="M10" s="78"/>
      <c r="N10" s="76"/>
      <c r="O10" s="77"/>
    </row>
    <row r="11" spans="1:19" ht="15.75" customHeight="1">
      <c r="A11" s="52" t="s">
        <v>30</v>
      </c>
      <c r="B11" s="57" t="s">
        <v>31</v>
      </c>
      <c r="C11" s="88"/>
      <c r="D11" s="108" t="s">
        <v>32</v>
      </c>
      <c r="E11" s="69">
        <v>15</v>
      </c>
      <c r="F11" s="69">
        <v>15</v>
      </c>
      <c r="G11" s="69">
        <v>15</v>
      </c>
      <c r="H11" s="67">
        <v>15</v>
      </c>
      <c r="I11" s="66">
        <f t="shared" si="0"/>
        <v>100</v>
      </c>
      <c r="J11" s="72">
        <f t="shared" si="3"/>
        <v>2.2222222222222223</v>
      </c>
      <c r="K11" s="69" t="s">
        <v>25</v>
      </c>
      <c r="L11" s="53">
        <f t="shared" si="2"/>
        <v>60</v>
      </c>
      <c r="M11" s="78">
        <f t="shared" si="4"/>
        <v>1.3333333333333335</v>
      </c>
      <c r="N11" s="76" t="s">
        <v>25</v>
      </c>
      <c r="O11" s="77"/>
      <c r="S11" s="86" t="s">
        <v>33</v>
      </c>
    </row>
    <row r="12" spans="1:19" s="47" customFormat="1" ht="15.75" customHeight="1">
      <c r="A12" s="56"/>
      <c r="B12" s="57" t="s">
        <v>34</v>
      </c>
      <c r="C12" s="88"/>
      <c r="D12" s="108" t="s">
        <v>32</v>
      </c>
      <c r="E12" s="69">
        <v>2</v>
      </c>
      <c r="F12" s="69">
        <v>2</v>
      </c>
      <c r="G12" s="69">
        <v>2</v>
      </c>
      <c r="H12" s="70"/>
      <c r="I12" s="66">
        <f t="shared" si="0"/>
        <v>100</v>
      </c>
      <c r="J12" s="72">
        <f t="shared" si="3"/>
        <v>2.2222222222222223</v>
      </c>
      <c r="K12" s="69" t="s">
        <v>25</v>
      </c>
      <c r="L12" s="53">
        <f t="shared" si="2"/>
        <v>60</v>
      </c>
      <c r="M12" s="78">
        <f t="shared" si="4"/>
        <v>1.3333333333333335</v>
      </c>
      <c r="N12" s="81"/>
      <c r="O12" s="82"/>
      <c r="S12" s="47" t="s">
        <v>35</v>
      </c>
    </row>
    <row r="13" spans="1:19" s="47" customFormat="1" ht="15.75" customHeight="1">
      <c r="A13" s="56"/>
      <c r="B13" s="105" t="s">
        <v>181</v>
      </c>
      <c r="C13" s="88"/>
      <c r="D13" s="10" t="s">
        <v>32</v>
      </c>
      <c r="E13" s="69"/>
      <c r="F13" s="69"/>
      <c r="G13" s="69"/>
      <c r="H13" s="70"/>
      <c r="I13" s="66"/>
      <c r="J13" s="72"/>
      <c r="K13" s="66">
        <v>9.57</v>
      </c>
      <c r="L13" s="53"/>
      <c r="M13" s="78"/>
      <c r="N13" s="81"/>
      <c r="O13" s="82"/>
    </row>
    <row r="14" spans="1:19" s="47" customFormat="1" ht="15.75" customHeight="1">
      <c r="A14" s="56"/>
      <c r="B14" s="105" t="s">
        <v>182</v>
      </c>
      <c r="C14" s="88"/>
      <c r="D14" s="10" t="s">
        <v>32</v>
      </c>
      <c r="E14" s="69"/>
      <c r="F14" s="69"/>
      <c r="G14" s="69"/>
      <c r="H14" s="70"/>
      <c r="I14" s="66"/>
      <c r="J14" s="72"/>
      <c r="K14" s="66">
        <v>6.99</v>
      </c>
      <c r="L14" s="53"/>
      <c r="M14" s="78"/>
      <c r="N14" s="81"/>
      <c r="O14" s="82"/>
    </row>
    <row r="15" spans="1:19" s="47" customFormat="1" ht="15.75" customHeight="1">
      <c r="A15" s="56"/>
      <c r="B15" s="105" t="s">
        <v>183</v>
      </c>
      <c r="C15" s="88"/>
      <c r="D15" s="10" t="s">
        <v>32</v>
      </c>
      <c r="E15" s="69"/>
      <c r="F15" s="69"/>
      <c r="G15" s="69"/>
      <c r="H15" s="70"/>
      <c r="I15" s="66"/>
      <c r="J15" s="72"/>
      <c r="K15" s="66">
        <v>8.35</v>
      </c>
      <c r="L15" s="53"/>
      <c r="M15" s="78"/>
      <c r="N15" s="81"/>
      <c r="O15" s="82"/>
    </row>
    <row r="16" spans="1:19" ht="59" customHeight="1">
      <c r="A16" s="52"/>
      <c r="B16" s="53" t="s">
        <v>36</v>
      </c>
      <c r="C16" s="88"/>
      <c r="D16" s="10" t="s">
        <v>24</v>
      </c>
      <c r="E16" s="66">
        <v>200</v>
      </c>
      <c r="F16" s="66">
        <v>800</v>
      </c>
      <c r="G16" s="66">
        <v>1000</v>
      </c>
      <c r="H16" s="67">
        <v>800</v>
      </c>
      <c r="I16" s="66">
        <f t="shared" si="0"/>
        <v>80</v>
      </c>
      <c r="J16" s="72">
        <f t="shared" si="3"/>
        <v>1.7777777777777779</v>
      </c>
      <c r="K16" s="66">
        <v>300</v>
      </c>
      <c r="L16" s="53">
        <f t="shared" si="2"/>
        <v>80</v>
      </c>
      <c r="M16" s="78">
        <f t="shared" si="4"/>
        <v>1.7777777777777779</v>
      </c>
      <c r="N16" s="76"/>
      <c r="O16" s="83" t="s">
        <v>37</v>
      </c>
      <c r="S16" s="86" t="s">
        <v>38</v>
      </c>
    </row>
    <row r="17" spans="1:19" s="47" customFormat="1" ht="17">
      <c r="A17" s="56"/>
      <c r="B17" s="57" t="s">
        <v>39</v>
      </c>
      <c r="C17" s="88"/>
      <c r="D17" s="108" t="s">
        <v>40</v>
      </c>
      <c r="E17" s="69">
        <v>5</v>
      </c>
      <c r="F17" s="69">
        <v>5</v>
      </c>
      <c r="G17" s="69">
        <v>5</v>
      </c>
      <c r="H17" s="70"/>
      <c r="I17" s="66">
        <f t="shared" si="0"/>
        <v>100</v>
      </c>
      <c r="J17" s="72">
        <f t="shared" si="3"/>
        <v>2.2222222222222223</v>
      </c>
      <c r="K17" s="69" t="s">
        <v>25</v>
      </c>
      <c r="L17" s="53">
        <f t="shared" si="2"/>
        <v>60</v>
      </c>
      <c r="M17" s="78">
        <f t="shared" si="4"/>
        <v>1.3333333333333335</v>
      </c>
      <c r="N17" s="81"/>
      <c r="O17" s="82"/>
      <c r="S17" s="47" t="s">
        <v>41</v>
      </c>
    </row>
    <row r="18" spans="1:19" s="47" customFormat="1" ht="15.75" customHeight="1">
      <c r="A18" s="56"/>
      <c r="B18" s="57" t="s">
        <v>42</v>
      </c>
      <c r="C18" s="88"/>
      <c r="D18" s="108" t="s">
        <v>43</v>
      </c>
      <c r="E18" s="69">
        <v>1000</v>
      </c>
      <c r="F18" s="69">
        <v>1000</v>
      </c>
      <c r="G18" s="69">
        <v>1000</v>
      </c>
      <c r="H18" s="70"/>
      <c r="I18" s="66">
        <f t="shared" si="0"/>
        <v>100</v>
      </c>
      <c r="J18" s="72">
        <f t="shared" si="3"/>
        <v>2.2222222222222223</v>
      </c>
      <c r="K18" s="69" t="s">
        <v>25</v>
      </c>
      <c r="L18" s="53">
        <f t="shared" si="2"/>
        <v>60</v>
      </c>
      <c r="M18" s="78">
        <f t="shared" si="4"/>
        <v>1.3333333333333335</v>
      </c>
      <c r="N18" s="81"/>
      <c r="O18" s="82"/>
      <c r="S18" s="47" t="s">
        <v>41</v>
      </c>
    </row>
    <row r="19" spans="1:19" ht="15.75" customHeight="1">
      <c r="A19" s="52"/>
      <c r="B19" s="57" t="s">
        <v>44</v>
      </c>
      <c r="C19" s="88"/>
      <c r="D19" s="10" t="s">
        <v>24</v>
      </c>
      <c r="E19" s="69">
        <v>200</v>
      </c>
      <c r="F19" s="69">
        <v>800</v>
      </c>
      <c r="G19" s="69">
        <v>1000</v>
      </c>
      <c r="H19" s="67">
        <v>800</v>
      </c>
      <c r="I19" s="66">
        <f t="shared" si="0"/>
        <v>80</v>
      </c>
      <c r="J19" s="72">
        <f t="shared" si="3"/>
        <v>1.7777777777777779</v>
      </c>
      <c r="K19" s="69" t="s">
        <v>25</v>
      </c>
      <c r="L19" s="53">
        <f t="shared" si="2"/>
        <v>60</v>
      </c>
      <c r="M19" s="78">
        <f t="shared" si="4"/>
        <v>1.3333333333333335</v>
      </c>
      <c r="N19" s="76"/>
      <c r="O19" s="77" t="s">
        <v>45</v>
      </c>
      <c r="S19" t="s">
        <v>46</v>
      </c>
    </row>
    <row r="20" spans="1:19" ht="28" customHeight="1">
      <c r="A20" s="58"/>
      <c r="B20" s="53" t="s">
        <v>184</v>
      </c>
      <c r="C20" s="10"/>
      <c r="D20" s="10"/>
      <c r="E20" s="66"/>
      <c r="F20" s="66"/>
      <c r="G20" s="66"/>
      <c r="H20" s="67"/>
      <c r="I20" s="66"/>
      <c r="J20" s="72"/>
      <c r="K20" s="66">
        <v>1100</v>
      </c>
      <c r="L20" s="53"/>
      <c r="M20" s="78"/>
      <c r="N20" s="76"/>
      <c r="O20" s="77"/>
    </row>
    <row r="21" spans="1:19" ht="25" customHeight="1">
      <c r="A21" s="58"/>
      <c r="B21" s="53" t="s">
        <v>185</v>
      </c>
      <c r="C21" s="10"/>
      <c r="D21" s="10"/>
      <c r="E21" s="66"/>
      <c r="F21" s="66"/>
      <c r="G21" s="66"/>
      <c r="H21" s="67"/>
      <c r="I21" s="66"/>
      <c r="J21" s="72"/>
      <c r="K21" s="66">
        <v>985</v>
      </c>
      <c r="L21" s="53"/>
      <c r="M21" s="78"/>
      <c r="N21" s="76"/>
      <c r="O21" s="77"/>
    </row>
    <row r="22" spans="1:19" ht="15.75" customHeight="1">
      <c r="A22" s="58" t="s">
        <v>47</v>
      </c>
      <c r="B22" s="53" t="s">
        <v>186</v>
      </c>
      <c r="C22" s="87">
        <v>0.1</v>
      </c>
      <c r="D22" s="106" t="s">
        <v>187</v>
      </c>
      <c r="E22" s="66">
        <v>1</v>
      </c>
      <c r="F22" s="66">
        <v>2</v>
      </c>
      <c r="G22" s="66">
        <v>3</v>
      </c>
      <c r="H22" s="67">
        <v>1.3</v>
      </c>
      <c r="I22" s="66">
        <f t="shared" si="0"/>
        <v>80</v>
      </c>
      <c r="J22" s="72">
        <f>I22/4*C$22</f>
        <v>2</v>
      </c>
      <c r="K22" s="66">
        <v>2.37</v>
      </c>
      <c r="L22" s="53">
        <f t="shared" si="2"/>
        <v>60</v>
      </c>
      <c r="M22" s="78">
        <f>L22/4*C$22</f>
        <v>1.5</v>
      </c>
      <c r="N22" s="76">
        <v>2.2000000000000002</v>
      </c>
      <c r="O22" s="77" t="s">
        <v>48</v>
      </c>
      <c r="S22" t="s">
        <v>49</v>
      </c>
    </row>
    <row r="23" spans="1:19" ht="15.75" customHeight="1">
      <c r="A23" s="59"/>
      <c r="B23" s="53" t="s">
        <v>50</v>
      </c>
      <c r="C23" s="88"/>
      <c r="D23" s="10" t="s">
        <v>19</v>
      </c>
      <c r="E23" s="66">
        <v>1</v>
      </c>
      <c r="F23" s="66">
        <v>2</v>
      </c>
      <c r="G23" s="66">
        <v>3</v>
      </c>
      <c r="H23" s="67">
        <v>1.3</v>
      </c>
      <c r="I23" s="66">
        <f t="shared" si="0"/>
        <v>80</v>
      </c>
      <c r="J23" s="72">
        <f t="shared" ref="J23:J25" si="5">I23/4*C$22</f>
        <v>2</v>
      </c>
      <c r="K23" s="66">
        <v>1.87</v>
      </c>
      <c r="L23" s="53">
        <f t="shared" si="2"/>
        <v>80</v>
      </c>
      <c r="M23" s="78">
        <f t="shared" ref="M23:M25" si="6">L23/4*C$22</f>
        <v>2</v>
      </c>
      <c r="N23" s="76">
        <v>2.4500000000000002</v>
      </c>
      <c r="O23" s="77"/>
      <c r="S23" t="s">
        <v>49</v>
      </c>
    </row>
    <row r="24" spans="1:19" ht="15.75" customHeight="1">
      <c r="A24" s="59"/>
      <c r="B24" s="53" t="s">
        <v>51</v>
      </c>
      <c r="C24" s="88"/>
      <c r="D24" s="10" t="s">
        <v>19</v>
      </c>
      <c r="E24" s="66">
        <v>1</v>
      </c>
      <c r="F24" s="66">
        <v>2</v>
      </c>
      <c r="G24" s="66">
        <v>3</v>
      </c>
      <c r="H24" s="67">
        <v>2</v>
      </c>
      <c r="I24" s="66">
        <f t="shared" si="0"/>
        <v>80</v>
      </c>
      <c r="J24" s="72">
        <f t="shared" si="5"/>
        <v>2</v>
      </c>
      <c r="K24" s="66">
        <v>2.12</v>
      </c>
      <c r="L24" s="53">
        <f t="shared" si="2"/>
        <v>60</v>
      </c>
      <c r="M24" s="78">
        <f t="shared" si="6"/>
        <v>1.5</v>
      </c>
      <c r="N24" s="76">
        <v>2.67</v>
      </c>
      <c r="O24" s="77"/>
      <c r="S24" t="s">
        <v>49</v>
      </c>
    </row>
    <row r="25" spans="1:19" ht="15.75" customHeight="1">
      <c r="A25" s="60"/>
      <c r="B25" s="53" t="s">
        <v>52</v>
      </c>
      <c r="C25" s="88"/>
      <c r="D25" s="10" t="s">
        <v>19</v>
      </c>
      <c r="E25" s="66">
        <v>2</v>
      </c>
      <c r="F25" s="66">
        <v>3</v>
      </c>
      <c r="G25" s="66">
        <v>5</v>
      </c>
      <c r="H25" s="67">
        <v>2.5</v>
      </c>
      <c r="I25" s="66">
        <f t="shared" si="0"/>
        <v>80</v>
      </c>
      <c r="J25" s="72">
        <f t="shared" si="5"/>
        <v>2</v>
      </c>
      <c r="K25" s="66">
        <v>1.78</v>
      </c>
      <c r="L25" s="53">
        <f t="shared" si="2"/>
        <v>100</v>
      </c>
      <c r="M25" s="78">
        <f t="shared" si="6"/>
        <v>2.5</v>
      </c>
      <c r="N25" s="76" t="s">
        <v>25</v>
      </c>
      <c r="O25" s="77"/>
      <c r="S25" t="s">
        <v>49</v>
      </c>
    </row>
    <row r="26" spans="1:19" ht="17">
      <c r="A26" s="52" t="s">
        <v>53</v>
      </c>
      <c r="B26" s="61" t="s">
        <v>54</v>
      </c>
      <c r="C26" s="89">
        <v>0.2</v>
      </c>
      <c r="D26" s="12"/>
      <c r="E26" s="66"/>
      <c r="F26" s="66"/>
      <c r="G26" s="66"/>
      <c r="H26" s="67"/>
      <c r="I26" s="66"/>
      <c r="J26" s="72"/>
      <c r="K26" s="66"/>
      <c r="L26" s="53"/>
      <c r="M26" s="78"/>
      <c r="N26" s="76"/>
      <c r="O26" s="77"/>
    </row>
    <row r="27" spans="1:19" ht="17">
      <c r="A27" s="52"/>
      <c r="B27" s="53" t="s">
        <v>188</v>
      </c>
      <c r="C27" s="90"/>
      <c r="D27" s="12" t="s">
        <v>19</v>
      </c>
      <c r="E27" s="66">
        <v>1</v>
      </c>
      <c r="F27" s="66">
        <v>3</v>
      </c>
      <c r="G27" s="66">
        <v>5</v>
      </c>
      <c r="H27" s="67">
        <v>1.3</v>
      </c>
      <c r="I27" s="66">
        <f t="shared" si="0"/>
        <v>80</v>
      </c>
      <c r="J27" s="72">
        <f>I27/11*C$26</f>
        <v>1.4545454545454546</v>
      </c>
      <c r="K27" s="66">
        <v>1.7</v>
      </c>
      <c r="L27" s="53">
        <f t="shared" si="2"/>
        <v>80</v>
      </c>
      <c r="M27" s="78">
        <f>L27/11*C$26</f>
        <v>1.4545454545454546</v>
      </c>
      <c r="N27" s="76" t="s">
        <v>55</v>
      </c>
      <c r="O27" s="77" t="s">
        <v>56</v>
      </c>
      <c r="S27" t="s">
        <v>57</v>
      </c>
    </row>
    <row r="28" spans="1:19" ht="17">
      <c r="A28" s="52"/>
      <c r="B28" s="53" t="s">
        <v>189</v>
      </c>
      <c r="C28" s="90"/>
      <c r="D28" s="12" t="s">
        <v>19</v>
      </c>
      <c r="E28" s="66">
        <v>1</v>
      </c>
      <c r="F28" s="66">
        <v>3</v>
      </c>
      <c r="G28" s="66">
        <v>5</v>
      </c>
      <c r="H28" s="67">
        <v>2</v>
      </c>
      <c r="I28" s="66">
        <f t="shared" si="0"/>
        <v>80</v>
      </c>
      <c r="J28" s="72">
        <f t="shared" ref="J28:J38" si="7">I28/11*C$26</f>
        <v>1.4545454545454546</v>
      </c>
      <c r="K28" s="66">
        <v>1.4</v>
      </c>
      <c r="L28" s="53">
        <f t="shared" si="2"/>
        <v>80</v>
      </c>
      <c r="M28" s="78">
        <f t="shared" ref="M28:M38" si="8">L28/11*C$26</f>
        <v>1.4545454545454546</v>
      </c>
      <c r="N28" s="76" t="s">
        <v>58</v>
      </c>
      <c r="O28" s="77" t="s">
        <v>59</v>
      </c>
      <c r="S28" t="s">
        <v>60</v>
      </c>
    </row>
    <row r="29" spans="1:19" ht="17">
      <c r="A29" s="52"/>
      <c r="B29" s="53" t="s">
        <v>190</v>
      </c>
      <c r="C29" s="90"/>
      <c r="D29" s="12" t="s">
        <v>19</v>
      </c>
      <c r="E29" s="66">
        <v>3</v>
      </c>
      <c r="F29" s="66">
        <v>5</v>
      </c>
      <c r="G29" s="66">
        <v>8</v>
      </c>
      <c r="H29" s="67">
        <v>2.2999999999999998</v>
      </c>
      <c r="I29" s="66">
        <f t="shared" si="0"/>
        <v>100</v>
      </c>
      <c r="J29" s="72">
        <f t="shared" si="7"/>
        <v>1.8181818181818183</v>
      </c>
      <c r="K29" s="66">
        <v>1.9</v>
      </c>
      <c r="L29" s="53">
        <f t="shared" si="2"/>
        <v>100</v>
      </c>
      <c r="M29" s="78">
        <f t="shared" si="8"/>
        <v>1.8181818181818183</v>
      </c>
      <c r="N29" s="76" t="s">
        <v>61</v>
      </c>
      <c r="O29" s="77" t="s">
        <v>59</v>
      </c>
      <c r="S29" t="s">
        <v>60</v>
      </c>
    </row>
    <row r="30" spans="1:19" ht="17">
      <c r="A30" s="52"/>
      <c r="B30" s="53" t="s">
        <v>191</v>
      </c>
      <c r="C30" s="90"/>
      <c r="D30" s="12" t="s">
        <v>19</v>
      </c>
      <c r="E30" s="66">
        <v>3</v>
      </c>
      <c r="F30" s="66">
        <v>5</v>
      </c>
      <c r="G30" s="66">
        <v>8</v>
      </c>
      <c r="H30" s="67">
        <v>3</v>
      </c>
      <c r="I30" s="66">
        <f t="shared" si="0"/>
        <v>100</v>
      </c>
      <c r="J30" s="72">
        <f t="shared" si="7"/>
        <v>1.8181818181818183</v>
      </c>
      <c r="K30" s="66">
        <v>1.8</v>
      </c>
      <c r="L30" s="53">
        <f>IF(K30&lt;=E30,100,IF(K30&lt;=F30,80,IF(K30&lt;=G30,60,IF(K30="NA",60,40))))</f>
        <v>100</v>
      </c>
      <c r="M30" s="78">
        <f t="shared" si="8"/>
        <v>1.8181818181818183</v>
      </c>
      <c r="N30" s="76" t="s">
        <v>25</v>
      </c>
      <c r="O30" s="77" t="s">
        <v>59</v>
      </c>
      <c r="S30" t="s">
        <v>60</v>
      </c>
    </row>
    <row r="31" spans="1:19" ht="17">
      <c r="A31" s="52"/>
      <c r="B31" s="53" t="s">
        <v>192</v>
      </c>
      <c r="C31" s="90"/>
      <c r="D31" s="12"/>
      <c r="E31" s="66">
        <v>5</v>
      </c>
      <c r="F31" s="66">
        <v>8</v>
      </c>
      <c r="G31" s="66">
        <v>10</v>
      </c>
      <c r="H31" s="67">
        <v>4</v>
      </c>
      <c r="I31" s="66">
        <f t="shared" si="0"/>
        <v>100</v>
      </c>
      <c r="J31" s="72">
        <f t="shared" si="7"/>
        <v>1.8181818181818183</v>
      </c>
      <c r="K31" s="66">
        <v>3.2</v>
      </c>
      <c r="L31" s="53">
        <f>IF(K31&lt;=E31,100,IF(K31&lt;=F31,80,IF(K31&lt;=G31,60,IF(K31="NA",60,40))))</f>
        <v>100</v>
      </c>
      <c r="M31" s="78">
        <f t="shared" si="8"/>
        <v>1.8181818181818183</v>
      </c>
      <c r="N31" s="76"/>
      <c r="O31" s="77"/>
    </row>
    <row r="32" spans="1:19" ht="17">
      <c r="A32" s="52"/>
      <c r="B32" s="53" t="s">
        <v>193</v>
      </c>
      <c r="C32" s="90"/>
      <c r="D32" s="12" t="s">
        <v>19</v>
      </c>
      <c r="E32" s="66">
        <v>3</v>
      </c>
      <c r="F32" s="66">
        <v>5</v>
      </c>
      <c r="G32" s="66">
        <v>8</v>
      </c>
      <c r="H32" s="67">
        <v>3</v>
      </c>
      <c r="I32" s="66">
        <f t="shared" si="0"/>
        <v>100</v>
      </c>
      <c r="J32" s="72">
        <f t="shared" si="7"/>
        <v>1.8181818181818183</v>
      </c>
      <c r="K32" s="66">
        <v>1.4</v>
      </c>
      <c r="L32" s="53">
        <f t="shared" si="2"/>
        <v>100</v>
      </c>
      <c r="M32" s="78">
        <f t="shared" si="8"/>
        <v>1.8181818181818183</v>
      </c>
      <c r="N32" s="76">
        <v>2</v>
      </c>
      <c r="O32" s="77" t="s">
        <v>59</v>
      </c>
      <c r="S32" t="s">
        <v>60</v>
      </c>
    </row>
    <row r="33" spans="1:19" ht="32">
      <c r="A33" s="52"/>
      <c r="B33" s="61" t="s">
        <v>62</v>
      </c>
      <c r="C33" s="90"/>
      <c r="D33" s="12"/>
      <c r="E33" s="66"/>
      <c r="F33" s="66"/>
      <c r="G33" s="66"/>
      <c r="H33" s="67"/>
      <c r="I33" s="66"/>
      <c r="J33" s="72"/>
      <c r="K33" s="66"/>
      <c r="L33" s="53"/>
      <c r="M33" s="78"/>
      <c r="N33" s="76"/>
      <c r="O33" s="77"/>
      <c r="S33" s="86" t="s">
        <v>63</v>
      </c>
    </row>
    <row r="34" spans="1:19" ht="17">
      <c r="A34" s="52"/>
      <c r="B34" s="53" t="s">
        <v>194</v>
      </c>
      <c r="C34" s="90"/>
      <c r="D34" s="12" t="s">
        <v>19</v>
      </c>
      <c r="E34" s="66">
        <v>2</v>
      </c>
      <c r="F34" s="66">
        <v>3</v>
      </c>
      <c r="G34" s="66">
        <v>5</v>
      </c>
      <c r="H34" s="67">
        <v>1.3</v>
      </c>
      <c r="I34" s="66">
        <f t="shared" si="0"/>
        <v>100</v>
      </c>
      <c r="J34" s="72">
        <f t="shared" si="7"/>
        <v>1.8181818181818183</v>
      </c>
      <c r="K34" s="66">
        <v>1.6</v>
      </c>
      <c r="L34" s="53">
        <f t="shared" si="2"/>
        <v>100</v>
      </c>
      <c r="M34" s="78">
        <f t="shared" si="8"/>
        <v>1.8181818181818183</v>
      </c>
      <c r="N34" s="76" t="s">
        <v>25</v>
      </c>
      <c r="O34" s="77" t="s">
        <v>59</v>
      </c>
    </row>
    <row r="35" spans="1:19" ht="17">
      <c r="A35" s="52"/>
      <c r="B35" s="53" t="s">
        <v>195</v>
      </c>
      <c r="C35" s="90"/>
      <c r="D35" s="12" t="s">
        <v>19</v>
      </c>
      <c r="E35" s="66">
        <v>2</v>
      </c>
      <c r="F35" s="66">
        <v>3</v>
      </c>
      <c r="G35" s="66">
        <v>5</v>
      </c>
      <c r="H35" s="67">
        <v>2</v>
      </c>
      <c r="I35" s="66">
        <f t="shared" si="0"/>
        <v>100</v>
      </c>
      <c r="J35" s="72">
        <f t="shared" si="7"/>
        <v>1.8181818181818183</v>
      </c>
      <c r="K35" s="66">
        <v>1.9</v>
      </c>
      <c r="L35" s="53">
        <f t="shared" si="2"/>
        <v>100</v>
      </c>
      <c r="M35" s="78">
        <f t="shared" si="8"/>
        <v>1.8181818181818183</v>
      </c>
      <c r="N35" s="76" t="s">
        <v>25</v>
      </c>
      <c r="O35" s="77" t="s">
        <v>59</v>
      </c>
      <c r="S35" t="s">
        <v>60</v>
      </c>
    </row>
    <row r="36" spans="1:19" ht="17">
      <c r="A36" s="52"/>
      <c r="B36" s="53" t="s">
        <v>196</v>
      </c>
      <c r="C36" s="90"/>
      <c r="D36" s="12" t="s">
        <v>19</v>
      </c>
      <c r="E36" s="66">
        <v>3</v>
      </c>
      <c r="F36" s="66">
        <v>5</v>
      </c>
      <c r="G36" s="66">
        <v>8</v>
      </c>
      <c r="H36" s="67">
        <v>2.2999999999999998</v>
      </c>
      <c r="I36" s="66">
        <f t="shared" si="0"/>
        <v>100</v>
      </c>
      <c r="J36" s="72">
        <f t="shared" si="7"/>
        <v>1.8181818181818183</v>
      </c>
      <c r="K36" s="66">
        <v>2.1</v>
      </c>
      <c r="L36" s="53">
        <f t="shared" si="2"/>
        <v>100</v>
      </c>
      <c r="M36" s="78">
        <f t="shared" si="8"/>
        <v>1.8181818181818183</v>
      </c>
      <c r="N36" s="76" t="s">
        <v>25</v>
      </c>
      <c r="O36" s="77" t="s">
        <v>59</v>
      </c>
      <c r="S36" t="s">
        <v>60</v>
      </c>
    </row>
    <row r="37" spans="1:19" ht="17">
      <c r="A37" s="52"/>
      <c r="B37" s="53" t="s">
        <v>197</v>
      </c>
      <c r="C37" s="90"/>
      <c r="D37" s="12" t="s">
        <v>19</v>
      </c>
      <c r="E37" s="66">
        <v>3</v>
      </c>
      <c r="F37" s="66">
        <v>5</v>
      </c>
      <c r="G37" s="66">
        <v>8</v>
      </c>
      <c r="H37" s="67">
        <v>3</v>
      </c>
      <c r="I37" s="66">
        <f t="shared" si="0"/>
        <v>100</v>
      </c>
      <c r="J37" s="72">
        <f t="shared" si="7"/>
        <v>1.8181818181818183</v>
      </c>
      <c r="K37" s="66">
        <v>3.1</v>
      </c>
      <c r="L37" s="53">
        <f t="shared" si="2"/>
        <v>80</v>
      </c>
      <c r="M37" s="78">
        <f t="shared" si="8"/>
        <v>1.4545454545454546</v>
      </c>
      <c r="N37" s="76" t="s">
        <v>25</v>
      </c>
      <c r="O37" s="77" t="s">
        <v>59</v>
      </c>
      <c r="S37" t="s">
        <v>60</v>
      </c>
    </row>
    <row r="38" spans="1:19" ht="17">
      <c r="A38" s="52"/>
      <c r="B38" s="53" t="s">
        <v>198</v>
      </c>
      <c r="C38" s="91"/>
      <c r="D38" s="12" t="s">
        <v>19</v>
      </c>
      <c r="E38" s="66">
        <v>5</v>
      </c>
      <c r="F38" s="66">
        <v>8</v>
      </c>
      <c r="G38" s="66">
        <v>10</v>
      </c>
      <c r="H38" s="67">
        <v>4</v>
      </c>
      <c r="I38" s="66">
        <f t="shared" si="0"/>
        <v>100</v>
      </c>
      <c r="J38" s="72">
        <f t="shared" si="7"/>
        <v>1.8181818181818183</v>
      </c>
      <c r="K38" s="66">
        <v>3.9</v>
      </c>
      <c r="L38" s="53">
        <f t="shared" si="2"/>
        <v>100</v>
      </c>
      <c r="M38" s="78">
        <f t="shared" si="8"/>
        <v>1.8181818181818183</v>
      </c>
      <c r="N38" s="76"/>
      <c r="O38" s="77"/>
    </row>
    <row r="39" spans="1:19" ht="17">
      <c r="A39" s="52"/>
      <c r="B39" s="61" t="s">
        <v>64</v>
      </c>
      <c r="C39" s="87">
        <v>0.2</v>
      </c>
      <c r="D39" s="12"/>
      <c r="E39" s="66"/>
      <c r="F39" s="66"/>
      <c r="G39" s="66"/>
      <c r="H39" s="67"/>
      <c r="I39" s="66"/>
      <c r="J39" s="72"/>
      <c r="K39" s="66"/>
      <c r="L39" s="53"/>
      <c r="M39" s="84"/>
      <c r="N39" s="76"/>
      <c r="O39" s="77"/>
    </row>
    <row r="40" spans="1:19" ht="17">
      <c r="A40" s="52"/>
      <c r="B40" s="53" t="s">
        <v>65</v>
      </c>
      <c r="C40" s="88"/>
      <c r="D40" s="10" t="s">
        <v>19</v>
      </c>
      <c r="E40" s="66">
        <v>2</v>
      </c>
      <c r="F40" s="66">
        <v>3</v>
      </c>
      <c r="G40" s="66">
        <v>3</v>
      </c>
      <c r="H40" s="67">
        <v>1.3</v>
      </c>
      <c r="I40" s="66">
        <f t="shared" si="0"/>
        <v>100</v>
      </c>
      <c r="J40" s="72">
        <f>I40/4*C$39</f>
        <v>5</v>
      </c>
      <c r="K40" s="66">
        <v>4</v>
      </c>
      <c r="L40" s="53">
        <f t="shared" si="2"/>
        <v>40</v>
      </c>
      <c r="M40" s="75">
        <f>L40/4*C$39</f>
        <v>2</v>
      </c>
      <c r="N40" s="76" t="s">
        <v>66</v>
      </c>
      <c r="O40" s="77" t="s">
        <v>59</v>
      </c>
      <c r="S40" t="s">
        <v>60</v>
      </c>
    </row>
    <row r="41" spans="1:19" ht="17">
      <c r="A41" s="52"/>
      <c r="B41" s="53" t="s">
        <v>67</v>
      </c>
      <c r="C41" s="88"/>
      <c r="D41" s="10" t="s">
        <v>19</v>
      </c>
      <c r="E41" s="66">
        <v>2</v>
      </c>
      <c r="F41" s="66">
        <v>3</v>
      </c>
      <c r="G41" s="66">
        <v>3</v>
      </c>
      <c r="H41" s="67">
        <v>2</v>
      </c>
      <c r="I41" s="66">
        <f t="shared" si="0"/>
        <v>100</v>
      </c>
      <c r="J41" s="72">
        <f t="shared" ref="J41:J44" si="9">I41/4*C$39</f>
        <v>5</v>
      </c>
      <c r="K41" s="66" t="s">
        <v>199</v>
      </c>
      <c r="L41" s="53">
        <f t="shared" si="2"/>
        <v>40</v>
      </c>
      <c r="M41" s="75">
        <f t="shared" ref="M41:M45" si="10">L41/4*C$39</f>
        <v>2</v>
      </c>
      <c r="N41" s="76" t="s">
        <v>68</v>
      </c>
      <c r="O41" s="77" t="s">
        <v>59</v>
      </c>
      <c r="S41" t="s">
        <v>60</v>
      </c>
    </row>
    <row r="42" spans="1:19" ht="17">
      <c r="A42" s="52"/>
      <c r="B42" s="53" t="s">
        <v>69</v>
      </c>
      <c r="C42" s="88"/>
      <c r="D42" s="10" t="s">
        <v>19</v>
      </c>
      <c r="E42" s="66">
        <v>2</v>
      </c>
      <c r="F42" s="66">
        <v>3</v>
      </c>
      <c r="G42" s="66">
        <v>6</v>
      </c>
      <c r="H42" s="67">
        <v>2.2999999999999998</v>
      </c>
      <c r="I42" s="66">
        <f t="shared" si="0"/>
        <v>80</v>
      </c>
      <c r="J42" s="72">
        <f t="shared" si="9"/>
        <v>4</v>
      </c>
      <c r="K42" s="66">
        <v>7</v>
      </c>
      <c r="L42" s="53">
        <f t="shared" si="2"/>
        <v>40</v>
      </c>
      <c r="M42" s="75">
        <f t="shared" si="10"/>
        <v>2</v>
      </c>
      <c r="N42" s="76" t="s">
        <v>70</v>
      </c>
      <c r="O42" s="77" t="s">
        <v>59</v>
      </c>
      <c r="S42" t="s">
        <v>60</v>
      </c>
    </row>
    <row r="43" spans="1:19" ht="17">
      <c r="A43" s="52"/>
      <c r="B43" s="53" t="s">
        <v>71</v>
      </c>
      <c r="C43" s="88"/>
      <c r="D43" s="107" t="s">
        <v>187</v>
      </c>
      <c r="E43" s="66">
        <v>3</v>
      </c>
      <c r="F43" s="66">
        <v>5</v>
      </c>
      <c r="G43" s="66">
        <v>8</v>
      </c>
      <c r="H43" s="67">
        <v>3</v>
      </c>
      <c r="I43" s="66">
        <f t="shared" si="0"/>
        <v>100</v>
      </c>
      <c r="J43" s="72">
        <f t="shared" si="9"/>
        <v>5</v>
      </c>
      <c r="K43" s="66" t="s">
        <v>199</v>
      </c>
      <c r="L43" s="53">
        <f t="shared" si="2"/>
        <v>40</v>
      </c>
      <c r="M43" s="75">
        <f t="shared" si="10"/>
        <v>2</v>
      </c>
      <c r="N43" s="76" t="s">
        <v>25</v>
      </c>
      <c r="O43" s="77" t="s">
        <v>59</v>
      </c>
      <c r="S43" t="s">
        <v>60</v>
      </c>
    </row>
    <row r="44" spans="1:19" ht="17">
      <c r="A44" s="52"/>
      <c r="B44" s="53" t="s">
        <v>72</v>
      </c>
      <c r="C44" s="88"/>
      <c r="D44" s="107" t="s">
        <v>187</v>
      </c>
      <c r="E44" s="66"/>
      <c r="F44" s="66"/>
      <c r="G44" s="66"/>
      <c r="H44" s="67"/>
      <c r="I44" s="66">
        <f t="shared" si="0"/>
        <v>100</v>
      </c>
      <c r="J44" s="72">
        <f t="shared" si="9"/>
        <v>5</v>
      </c>
      <c r="K44" s="66" t="s">
        <v>199</v>
      </c>
      <c r="L44" s="53"/>
      <c r="M44" s="75"/>
      <c r="N44" s="76"/>
      <c r="O44" s="77"/>
    </row>
    <row r="45" spans="1:19" s="47" customFormat="1" ht="17">
      <c r="A45" s="56"/>
      <c r="B45" s="57" t="s">
        <v>73</v>
      </c>
      <c r="C45" s="88"/>
      <c r="D45" s="108" t="s">
        <v>24</v>
      </c>
      <c r="E45" s="69">
        <v>500</v>
      </c>
      <c r="F45" s="69">
        <v>2000</v>
      </c>
      <c r="G45" s="69">
        <v>3000</v>
      </c>
      <c r="H45" s="70">
        <v>2000</v>
      </c>
      <c r="I45" s="66"/>
      <c r="J45" s="72"/>
      <c r="K45" s="69" t="s">
        <v>25</v>
      </c>
      <c r="L45" s="53">
        <f t="shared" si="2"/>
        <v>60</v>
      </c>
      <c r="M45" s="75">
        <f t="shared" si="10"/>
        <v>3</v>
      </c>
      <c r="N45" s="81" t="s">
        <v>25</v>
      </c>
      <c r="O45" s="82"/>
    </row>
    <row r="46" spans="1:19" ht="29">
      <c r="A46" s="52" t="s">
        <v>74</v>
      </c>
      <c r="B46" s="53" t="s">
        <v>75</v>
      </c>
      <c r="C46" s="89">
        <v>0.1</v>
      </c>
      <c r="D46" s="11" t="s">
        <v>76</v>
      </c>
      <c r="E46" s="66">
        <v>0</v>
      </c>
      <c r="F46" s="66">
        <v>1</v>
      </c>
      <c r="G46" s="66">
        <v>3</v>
      </c>
      <c r="H46" s="67">
        <v>1</v>
      </c>
      <c r="I46" s="66">
        <f t="shared" si="0"/>
        <v>80</v>
      </c>
      <c r="J46" s="72">
        <f>I46/3*C$46</f>
        <v>2.666666666666667</v>
      </c>
      <c r="K46" s="66" t="s">
        <v>199</v>
      </c>
      <c r="L46" s="53">
        <f t="shared" si="2"/>
        <v>40</v>
      </c>
      <c r="M46" s="75">
        <f>L46/3*C$46</f>
        <v>1.3333333333333335</v>
      </c>
      <c r="N46" s="76" t="s">
        <v>25</v>
      </c>
      <c r="O46" s="77"/>
      <c r="S46" t="s">
        <v>77</v>
      </c>
    </row>
    <row r="47" spans="1:19" ht="34">
      <c r="A47" s="52"/>
      <c r="B47" s="53" t="s">
        <v>78</v>
      </c>
      <c r="C47" s="90"/>
      <c r="D47" s="62" t="s">
        <v>79</v>
      </c>
      <c r="E47" s="66">
        <v>1</v>
      </c>
      <c r="F47" s="66">
        <v>3</v>
      </c>
      <c r="G47" s="66">
        <v>5</v>
      </c>
      <c r="H47" s="67">
        <v>3</v>
      </c>
      <c r="I47" s="66">
        <f t="shared" si="0"/>
        <v>80</v>
      </c>
      <c r="J47" s="72">
        <f t="shared" ref="J47:J48" si="11">I47/3*C$46</f>
        <v>2.666666666666667</v>
      </c>
      <c r="K47" s="66" t="s">
        <v>199</v>
      </c>
      <c r="L47" s="53">
        <f t="shared" si="2"/>
        <v>40</v>
      </c>
      <c r="M47" s="75">
        <f t="shared" ref="M47:M48" si="12">L47/3*C$46</f>
        <v>1.3333333333333335</v>
      </c>
      <c r="N47" s="76" t="s">
        <v>25</v>
      </c>
      <c r="O47" s="77" t="s">
        <v>80</v>
      </c>
      <c r="S47" s="92" t="s">
        <v>81</v>
      </c>
    </row>
    <row r="48" spans="1:19" ht="17">
      <c r="A48" s="52"/>
      <c r="B48" s="53" t="s">
        <v>82</v>
      </c>
      <c r="C48" s="91"/>
      <c r="D48" s="63" t="s">
        <v>79</v>
      </c>
      <c r="E48" s="66">
        <v>3</v>
      </c>
      <c r="F48" s="66">
        <v>5</v>
      </c>
      <c r="G48" s="66">
        <v>8</v>
      </c>
      <c r="H48" s="67">
        <v>5</v>
      </c>
      <c r="I48" s="66">
        <f t="shared" si="0"/>
        <v>80</v>
      </c>
      <c r="J48" s="72">
        <f t="shared" si="11"/>
        <v>2.666666666666667</v>
      </c>
      <c r="K48" s="66" t="s">
        <v>199</v>
      </c>
      <c r="L48" s="53">
        <f t="shared" si="2"/>
        <v>40</v>
      </c>
      <c r="M48" s="75">
        <f t="shared" si="12"/>
        <v>1.3333333333333335</v>
      </c>
      <c r="N48" s="76" t="s">
        <v>25</v>
      </c>
      <c r="O48" s="77"/>
      <c r="S48" s="92"/>
    </row>
    <row r="49" spans="10:14">
      <c r="J49" s="8">
        <f>SUM(J2:J48)</f>
        <v>89.494949494949523</v>
      </c>
      <c r="M49" s="8">
        <f>SUM(M2:M48)</f>
        <v>64.075757575757592</v>
      </c>
      <c r="N49" s="85"/>
    </row>
    <row r="50" spans="10:14">
      <c r="N50" s="85"/>
    </row>
    <row r="51" spans="10:14">
      <c r="N51" s="85"/>
    </row>
    <row r="52" spans="10:14">
      <c r="N52" s="85"/>
    </row>
    <row r="53" spans="10:14">
      <c r="N53" s="85"/>
    </row>
  </sheetData>
  <autoFilter ref="K1:K53" xr:uid="{00000000-0009-0000-0000-000000000000}"/>
  <mergeCells count="7">
    <mergeCell ref="C46:C48"/>
    <mergeCell ref="S47:S48"/>
    <mergeCell ref="C2:C3"/>
    <mergeCell ref="C4:C19"/>
    <mergeCell ref="C22:C25"/>
    <mergeCell ref="C26:C38"/>
    <mergeCell ref="C39:C45"/>
  </mergeCells>
  <phoneticPr fontId="15" type="noConversion"/>
  <pageMargins left="0.69930555555555596" right="0.69930555555555596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zoomScale="132" zoomScaleNormal="132" workbookViewId="0">
      <pane xSplit="2" ySplit="1" topLeftCell="G13" activePane="bottomRight" state="frozen"/>
      <selection pane="topRight"/>
      <selection pane="bottomLeft"/>
      <selection pane="bottomRight" activeCell="N11" sqref="N11"/>
    </sheetView>
  </sheetViews>
  <sheetFormatPr baseColWidth="10" defaultColWidth="8.83203125" defaultRowHeight="15"/>
  <cols>
    <col min="1" max="1" width="11.33203125" customWidth="1"/>
    <col min="2" max="2" width="46.83203125" customWidth="1"/>
    <col min="3" max="3" width="9.83203125" customWidth="1"/>
    <col min="4" max="4" width="6.33203125" customWidth="1"/>
    <col min="5" max="5" width="11.33203125" customWidth="1"/>
    <col min="6" max="6" width="10.1640625" customWidth="1"/>
    <col min="7" max="7" width="10.6640625" customWidth="1"/>
    <col min="8" max="8" width="12" customWidth="1"/>
    <col min="9" max="9" width="6.1640625" customWidth="1"/>
    <col min="10" max="10" width="7.5" style="8" customWidth="1"/>
    <col min="11" max="11" width="14" customWidth="1"/>
    <col min="12" max="12" width="7.1640625" customWidth="1"/>
    <col min="13" max="13" width="10.83203125" style="9" customWidth="1"/>
    <col min="14" max="14" width="13.1640625" customWidth="1"/>
    <col min="15" max="16" width="8.83203125" hidden="1" customWidth="1"/>
    <col min="17" max="17" width="47.83203125" customWidth="1"/>
    <col min="18" max="18" width="5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7</v>
      </c>
      <c r="I1" s="1" t="s">
        <v>8</v>
      </c>
      <c r="J1" s="23" t="s">
        <v>9</v>
      </c>
      <c r="K1" s="24" t="s">
        <v>83</v>
      </c>
      <c r="L1" s="1" t="s">
        <v>8</v>
      </c>
      <c r="M1" s="23" t="s">
        <v>9</v>
      </c>
      <c r="N1" s="1" t="s">
        <v>84</v>
      </c>
      <c r="O1" s="1" t="s">
        <v>14</v>
      </c>
      <c r="P1" s="1" t="s">
        <v>15</v>
      </c>
      <c r="Q1" s="1" t="s">
        <v>85</v>
      </c>
      <c r="R1" s="1" t="s">
        <v>86</v>
      </c>
    </row>
    <row r="2" spans="1:18">
      <c r="A2" s="88" t="s">
        <v>87</v>
      </c>
      <c r="B2" s="2" t="s">
        <v>88</v>
      </c>
      <c r="C2" s="89">
        <v>0.15</v>
      </c>
      <c r="D2" s="12" t="s">
        <v>19</v>
      </c>
      <c r="E2" s="2">
        <v>6</v>
      </c>
      <c r="F2" s="2">
        <v>10</v>
      </c>
      <c r="G2" s="2">
        <v>15</v>
      </c>
      <c r="H2" s="2">
        <v>12</v>
      </c>
      <c r="I2" s="25">
        <f>IF(H2&lt;=E2,100,IF(H2&lt;=F2,80,60))</f>
        <v>60</v>
      </c>
      <c r="J2" s="26">
        <f>I2/2*C2</f>
        <v>4.5</v>
      </c>
      <c r="K2" s="27">
        <v>15.2</v>
      </c>
      <c r="L2" s="27">
        <f>IF(K2&lt;=E2,100,IF(K2&lt;=F2,80,IF(K2&lt;=G2,60,40)))</f>
        <v>40</v>
      </c>
      <c r="M2" s="38">
        <f>L2/2*C$2</f>
        <v>3</v>
      </c>
      <c r="N2" s="104">
        <f>(9.361+9.928+7.695)/3</f>
        <v>8.9946666666666673</v>
      </c>
      <c r="O2" s="2"/>
      <c r="P2" s="3"/>
      <c r="Q2" s="3" t="s">
        <v>89</v>
      </c>
      <c r="R2" s="27"/>
    </row>
    <row r="3" spans="1:18">
      <c r="A3" s="88"/>
      <c r="B3" s="2" t="s">
        <v>90</v>
      </c>
      <c r="C3" s="94"/>
      <c r="D3" s="10" t="s">
        <v>24</v>
      </c>
      <c r="E3" s="2">
        <v>500</v>
      </c>
      <c r="F3" s="2">
        <v>700</v>
      </c>
      <c r="G3" s="2">
        <v>900</v>
      </c>
      <c r="H3" s="2">
        <v>500</v>
      </c>
      <c r="I3" s="28">
        <f>IF(H3&lt;=E3,100,IF(H3&lt;=F3,80,60))</f>
        <v>100</v>
      </c>
      <c r="J3" s="26">
        <f>I3/2*C2</f>
        <v>7.5</v>
      </c>
      <c r="K3" s="3">
        <v>633</v>
      </c>
      <c r="L3" s="27">
        <f t="shared" ref="L3:L32" si="0">IF(K3&lt;=E3,100,IF(K3&lt;=F3,80,IF(K3&lt;=G3,60,40)))</f>
        <v>80</v>
      </c>
      <c r="M3" s="38">
        <f>L3/2*C$2</f>
        <v>6</v>
      </c>
      <c r="N3" s="2">
        <v>600</v>
      </c>
      <c r="O3" s="2"/>
      <c r="P3" s="3">
        <v>600</v>
      </c>
      <c r="Q3" s="3" t="s">
        <v>91</v>
      </c>
      <c r="R3" s="2" t="s">
        <v>92</v>
      </c>
    </row>
    <row r="4" spans="1:18" ht="16">
      <c r="A4" s="88"/>
      <c r="B4" s="2" t="s">
        <v>93</v>
      </c>
      <c r="C4" s="89">
        <v>0.25</v>
      </c>
      <c r="D4" s="10" t="s">
        <v>24</v>
      </c>
      <c r="E4" s="2">
        <v>500</v>
      </c>
      <c r="F4" s="2">
        <v>800</v>
      </c>
      <c r="G4" s="2">
        <v>1000</v>
      </c>
      <c r="H4" s="2">
        <v>700</v>
      </c>
      <c r="I4" s="28">
        <f t="shared" ref="I4:I32" si="1">IF(H4&lt;=E4,100,IF(H4&lt;=F4,80,60))</f>
        <v>80</v>
      </c>
      <c r="J4" s="26">
        <f>I4/7*C$4</f>
        <v>2.8571428571428572</v>
      </c>
      <c r="K4" s="29">
        <v>971</v>
      </c>
      <c r="L4" s="27">
        <f t="shared" si="0"/>
        <v>60</v>
      </c>
      <c r="M4" s="38">
        <f>L4/7*C$4</f>
        <v>2.1428571428571428</v>
      </c>
      <c r="N4" s="39">
        <v>391</v>
      </c>
      <c r="O4" s="2"/>
      <c r="P4" s="3">
        <v>1.2330000000000001</v>
      </c>
      <c r="Q4" s="45" t="s">
        <v>94</v>
      </c>
      <c r="R4" s="2" t="s">
        <v>95</v>
      </c>
    </row>
    <row r="5" spans="1:18" ht="16">
      <c r="A5" s="88"/>
      <c r="B5" s="13" t="s">
        <v>96</v>
      </c>
      <c r="C5" s="95"/>
      <c r="D5" s="10" t="s">
        <v>24</v>
      </c>
      <c r="E5" s="2">
        <v>400</v>
      </c>
      <c r="F5" s="2">
        <v>700</v>
      </c>
      <c r="G5" s="2">
        <v>1000</v>
      </c>
      <c r="H5" s="2">
        <v>600</v>
      </c>
      <c r="I5" s="28">
        <f t="shared" si="1"/>
        <v>80</v>
      </c>
      <c r="J5" s="26">
        <f t="shared" ref="J5:J10" si="2">I5/7*C$4</f>
        <v>2.8571428571428572</v>
      </c>
      <c r="K5" s="29">
        <v>783</v>
      </c>
      <c r="L5" s="27">
        <f t="shared" si="0"/>
        <v>60</v>
      </c>
      <c r="M5" s="38">
        <f t="shared" ref="M5:M10" si="3">L5/7*C$4</f>
        <v>2.1428571428571428</v>
      </c>
      <c r="N5" s="39">
        <v>450</v>
      </c>
      <c r="O5" s="2"/>
      <c r="P5" s="3"/>
      <c r="Q5" s="45" t="s">
        <v>97</v>
      </c>
      <c r="R5" s="2"/>
    </row>
    <row r="6" spans="1:18" ht="30" customHeight="1">
      <c r="A6" s="88"/>
      <c r="B6" s="2" t="s">
        <v>98</v>
      </c>
      <c r="C6" s="95"/>
      <c r="D6" s="10" t="s">
        <v>19</v>
      </c>
      <c r="E6" s="2">
        <v>3</v>
      </c>
      <c r="F6" s="2">
        <v>6</v>
      </c>
      <c r="G6" s="2">
        <v>10</v>
      </c>
      <c r="H6" s="2">
        <v>6</v>
      </c>
      <c r="I6" s="28">
        <f t="shared" si="1"/>
        <v>80</v>
      </c>
      <c r="J6" s="26">
        <f t="shared" si="2"/>
        <v>2.8571428571428572</v>
      </c>
      <c r="K6" s="29">
        <v>6.4</v>
      </c>
      <c r="L6" s="27">
        <f t="shared" si="0"/>
        <v>60</v>
      </c>
      <c r="M6" s="38">
        <f t="shared" si="3"/>
        <v>2.1428571428571428</v>
      </c>
      <c r="N6" s="100">
        <f>(7.562+8.328+9.894)/3</f>
        <v>8.5946666666666669</v>
      </c>
      <c r="O6" s="2" t="s">
        <v>99</v>
      </c>
      <c r="P6" s="3"/>
      <c r="Q6" s="45" t="s">
        <v>100</v>
      </c>
      <c r="R6" s="45" t="s">
        <v>101</v>
      </c>
    </row>
    <row r="7" spans="1:18" ht="16">
      <c r="A7" s="88"/>
      <c r="B7" s="2" t="s">
        <v>102</v>
      </c>
      <c r="C7" s="95"/>
      <c r="D7" s="10" t="s">
        <v>19</v>
      </c>
      <c r="E7" s="2">
        <v>2.5</v>
      </c>
      <c r="F7" s="2">
        <v>3.7</v>
      </c>
      <c r="G7" s="2">
        <v>4.5</v>
      </c>
      <c r="H7" s="2">
        <v>3.6</v>
      </c>
      <c r="I7" s="2">
        <f t="shared" si="1"/>
        <v>80</v>
      </c>
      <c r="J7" s="26">
        <f t="shared" si="2"/>
        <v>2.8571428571428572</v>
      </c>
      <c r="K7" s="3">
        <v>3.64</v>
      </c>
      <c r="L7" s="27">
        <f t="shared" si="0"/>
        <v>80</v>
      </c>
      <c r="M7" s="38">
        <f t="shared" si="3"/>
        <v>2.8571428571428572</v>
      </c>
      <c r="N7" s="100">
        <f>(1.436+1.233+1.133)/3</f>
        <v>1.2673333333333334</v>
      </c>
      <c r="O7" s="2"/>
      <c r="P7" s="3"/>
      <c r="Q7" s="45" t="s">
        <v>103</v>
      </c>
      <c r="R7" s="45"/>
    </row>
    <row r="8" spans="1:18" ht="16">
      <c r="A8" s="88"/>
      <c r="B8" s="2" t="s">
        <v>104</v>
      </c>
      <c r="C8" s="95"/>
      <c r="D8" s="10" t="s">
        <v>24</v>
      </c>
      <c r="E8" s="2">
        <v>500</v>
      </c>
      <c r="F8" s="2">
        <v>900</v>
      </c>
      <c r="G8" s="2">
        <v>1200</v>
      </c>
      <c r="H8" s="2">
        <v>700</v>
      </c>
      <c r="I8" s="2">
        <f t="shared" si="1"/>
        <v>80</v>
      </c>
      <c r="J8" s="26">
        <f t="shared" si="2"/>
        <v>2.8571428571428572</v>
      </c>
      <c r="K8" s="3">
        <v>900</v>
      </c>
      <c r="L8" s="27">
        <f t="shared" si="0"/>
        <v>80</v>
      </c>
      <c r="M8" s="38">
        <f t="shared" si="3"/>
        <v>2.8571428571428572</v>
      </c>
      <c r="N8" s="101">
        <f>(1.436+1.399+1.066)/3*1000</f>
        <v>1300.3333333333333</v>
      </c>
      <c r="O8" s="2" t="s">
        <v>105</v>
      </c>
      <c r="P8" s="3"/>
      <c r="Q8" s="45" t="s">
        <v>106</v>
      </c>
      <c r="R8" s="2"/>
    </row>
    <row r="9" spans="1:18" ht="16">
      <c r="A9" s="88"/>
      <c r="B9" s="2" t="s">
        <v>107</v>
      </c>
      <c r="C9" s="95"/>
      <c r="D9" s="10" t="s">
        <v>19</v>
      </c>
      <c r="E9" s="2">
        <v>1</v>
      </c>
      <c r="F9" s="2">
        <v>1.7</v>
      </c>
      <c r="G9" s="2">
        <v>2</v>
      </c>
      <c r="H9" s="2">
        <v>1.5</v>
      </c>
      <c r="I9" s="2">
        <f t="shared" si="1"/>
        <v>80</v>
      </c>
      <c r="J9" s="26">
        <f t="shared" si="2"/>
        <v>2.8571428571428572</v>
      </c>
      <c r="K9" s="3">
        <v>1.7</v>
      </c>
      <c r="L9" s="27">
        <f t="shared" si="0"/>
        <v>80</v>
      </c>
      <c r="M9" s="38">
        <f t="shared" si="3"/>
        <v>2.8571428571428572</v>
      </c>
      <c r="N9" s="100">
        <f>(2.032+1.765+1.666)/3</f>
        <v>1.8209999999999997</v>
      </c>
      <c r="O9" s="2"/>
      <c r="P9" s="3"/>
      <c r="Q9" s="45" t="s">
        <v>108</v>
      </c>
      <c r="R9" s="2"/>
    </row>
    <row r="10" spans="1:18" ht="16">
      <c r="A10" s="88"/>
      <c r="B10" s="14" t="s">
        <v>109</v>
      </c>
      <c r="C10" s="94"/>
      <c r="D10" s="10" t="s">
        <v>24</v>
      </c>
      <c r="E10" s="2">
        <v>500</v>
      </c>
      <c r="F10" s="2">
        <v>1200</v>
      </c>
      <c r="G10" s="2">
        <v>2000</v>
      </c>
      <c r="H10" s="2">
        <v>500</v>
      </c>
      <c r="I10" s="25">
        <f t="shared" si="1"/>
        <v>100</v>
      </c>
      <c r="J10" s="26">
        <f t="shared" si="2"/>
        <v>3.5714285714285716</v>
      </c>
      <c r="K10" s="3">
        <v>1700</v>
      </c>
      <c r="L10" s="27">
        <f t="shared" si="0"/>
        <v>60</v>
      </c>
      <c r="M10" s="38">
        <f t="shared" si="3"/>
        <v>2.1428571428571428</v>
      </c>
      <c r="N10" s="101">
        <f>(1.199+1.333+1.432)/3*1000</f>
        <v>1321.3333333333333</v>
      </c>
      <c r="O10" s="2" t="s">
        <v>25</v>
      </c>
      <c r="P10" s="3"/>
      <c r="Q10" s="46" t="s">
        <v>110</v>
      </c>
      <c r="R10" s="2"/>
    </row>
    <row r="11" spans="1:18">
      <c r="A11" s="88"/>
      <c r="B11" s="2" t="s">
        <v>111</v>
      </c>
      <c r="C11" s="89">
        <v>0.15</v>
      </c>
      <c r="D11" s="10" t="s">
        <v>24</v>
      </c>
      <c r="E11" s="2">
        <v>300</v>
      </c>
      <c r="F11" s="2">
        <v>350</v>
      </c>
      <c r="G11" s="2">
        <v>400</v>
      </c>
      <c r="H11" s="2">
        <v>350</v>
      </c>
      <c r="I11" s="28">
        <f t="shared" si="1"/>
        <v>80</v>
      </c>
      <c r="J11" s="26">
        <f>I11/3*C$11</f>
        <v>4</v>
      </c>
      <c r="K11" s="14">
        <v>400</v>
      </c>
      <c r="L11" s="27">
        <f t="shared" si="0"/>
        <v>60</v>
      </c>
      <c r="M11" s="38">
        <f>L11/3*C$11</f>
        <v>3</v>
      </c>
      <c r="N11" s="40">
        <f>(0.338+0.154+0.468)/3*1000</f>
        <v>320</v>
      </c>
      <c r="O11" s="2"/>
      <c r="P11" s="3"/>
      <c r="Q11" s="3" t="s">
        <v>112</v>
      </c>
      <c r="R11" s="2"/>
    </row>
    <row r="12" spans="1:18" ht="16" customHeight="1">
      <c r="A12" s="88"/>
      <c r="B12" s="2" t="s">
        <v>113</v>
      </c>
      <c r="C12" s="95"/>
      <c r="D12" s="10" t="s">
        <v>24</v>
      </c>
      <c r="E12" s="2">
        <v>200</v>
      </c>
      <c r="F12" s="2">
        <v>350</v>
      </c>
      <c r="G12" s="2">
        <v>500</v>
      </c>
      <c r="H12" s="2">
        <v>300</v>
      </c>
      <c r="I12" s="2">
        <f t="shared" si="1"/>
        <v>80</v>
      </c>
      <c r="J12" s="26">
        <f t="shared" ref="J12:J13" si="4">I12/3*C$11</f>
        <v>4</v>
      </c>
      <c r="K12" s="2">
        <v>334</v>
      </c>
      <c r="L12" s="27">
        <f t="shared" si="0"/>
        <v>80</v>
      </c>
      <c r="M12" s="38">
        <f t="shared" ref="M12:M13" si="5">L12/3*C$11</f>
        <v>4</v>
      </c>
      <c r="N12" s="2">
        <v>354</v>
      </c>
      <c r="O12" s="2"/>
      <c r="P12" s="3"/>
      <c r="Q12" s="3" t="s">
        <v>112</v>
      </c>
      <c r="R12" s="2"/>
    </row>
    <row r="13" spans="1:18" s="5" customFormat="1" ht="16" customHeight="1">
      <c r="A13" s="88"/>
      <c r="B13" s="15" t="s">
        <v>114</v>
      </c>
      <c r="C13" s="94"/>
      <c r="D13" s="16" t="s">
        <v>24</v>
      </c>
      <c r="E13" s="15">
        <v>300</v>
      </c>
      <c r="F13" s="15">
        <v>400</v>
      </c>
      <c r="G13" s="15">
        <v>500</v>
      </c>
      <c r="H13" s="15">
        <v>350</v>
      </c>
      <c r="I13" s="15">
        <f t="shared" si="1"/>
        <v>80</v>
      </c>
      <c r="J13" s="30">
        <f t="shared" si="4"/>
        <v>4</v>
      </c>
      <c r="K13" s="15">
        <v>400</v>
      </c>
      <c r="L13" s="15">
        <f t="shared" si="0"/>
        <v>80</v>
      </c>
      <c r="M13" s="41">
        <f t="shared" si="5"/>
        <v>4</v>
      </c>
      <c r="N13" s="35" t="s">
        <v>25</v>
      </c>
      <c r="O13" s="15"/>
      <c r="P13" s="15"/>
      <c r="Q13" s="15" t="s">
        <v>112</v>
      </c>
      <c r="R13" s="15"/>
    </row>
    <row r="14" spans="1:18" s="6" customFormat="1">
      <c r="A14" s="88"/>
      <c r="B14" s="3" t="s">
        <v>115</v>
      </c>
      <c r="C14" s="89">
        <v>0.15</v>
      </c>
      <c r="D14" s="17" t="s">
        <v>24</v>
      </c>
      <c r="E14" s="3">
        <v>300</v>
      </c>
      <c r="F14" s="3">
        <v>500</v>
      </c>
      <c r="G14" s="3">
        <v>800</v>
      </c>
      <c r="H14" s="3">
        <v>500</v>
      </c>
      <c r="I14" s="3">
        <f t="shared" si="1"/>
        <v>80</v>
      </c>
      <c r="J14" s="31">
        <f>I14/5*C$14</f>
        <v>2.4</v>
      </c>
      <c r="K14" s="102">
        <f>(1.066+0.933+0.933)/3*1000</f>
        <v>977.33333333333348</v>
      </c>
      <c r="L14" s="32">
        <v>60</v>
      </c>
      <c r="M14" s="42">
        <f>L14/5*C$14</f>
        <v>1.7999999999999998</v>
      </c>
      <c r="N14" s="102">
        <f>(1.099+1.199+1.266)/3*1000</f>
        <v>1188</v>
      </c>
      <c r="O14" s="3"/>
      <c r="P14" s="3"/>
      <c r="Q14" s="3" t="s">
        <v>116</v>
      </c>
      <c r="R14" s="3"/>
    </row>
    <row r="15" spans="1:18" ht="32" customHeight="1">
      <c r="A15" s="88"/>
      <c r="B15" s="2" t="s">
        <v>117</v>
      </c>
      <c r="C15" s="95"/>
      <c r="D15" s="10" t="s">
        <v>19</v>
      </c>
      <c r="E15" s="2">
        <v>2</v>
      </c>
      <c r="F15" s="2">
        <v>3</v>
      </c>
      <c r="G15" s="2">
        <v>4</v>
      </c>
      <c r="H15" s="2">
        <v>3</v>
      </c>
      <c r="I15" s="25">
        <f t="shared" si="1"/>
        <v>80</v>
      </c>
      <c r="J15" s="26">
        <f t="shared" ref="J15:J18" si="6">I15/5*C$14</f>
        <v>2.4</v>
      </c>
      <c r="K15" s="33">
        <v>4.1500000000000004</v>
      </c>
      <c r="L15" s="27">
        <f t="shared" si="0"/>
        <v>40</v>
      </c>
      <c r="M15" s="38">
        <f t="shared" ref="M15:M18" si="7">L15/5*C$14</f>
        <v>1.2</v>
      </c>
      <c r="N15" s="2">
        <v>4.25</v>
      </c>
      <c r="O15" s="2"/>
      <c r="P15" s="3">
        <v>2.8660000000000001</v>
      </c>
      <c r="Q15" s="45" t="s">
        <v>118</v>
      </c>
      <c r="R15" s="2"/>
    </row>
    <row r="16" spans="1:18" s="7" customFormat="1" ht="17" customHeight="1">
      <c r="A16" s="88"/>
      <c r="B16" s="18" t="s">
        <v>119</v>
      </c>
      <c r="C16" s="95"/>
      <c r="D16" s="16" t="s">
        <v>19</v>
      </c>
      <c r="E16" s="22">
        <v>1</v>
      </c>
      <c r="F16" s="22">
        <v>1.5</v>
      </c>
      <c r="G16" s="22">
        <v>2</v>
      </c>
      <c r="H16" s="22">
        <v>1.5</v>
      </c>
      <c r="I16" s="22">
        <f t="shared" si="1"/>
        <v>80</v>
      </c>
      <c r="J16" s="34">
        <f t="shared" si="6"/>
        <v>2.4</v>
      </c>
      <c r="K16" s="35" t="s">
        <v>25</v>
      </c>
      <c r="L16" s="36">
        <v>60</v>
      </c>
      <c r="M16" s="41">
        <f t="shared" si="7"/>
        <v>1.7999999999999998</v>
      </c>
      <c r="N16" s="35" t="s">
        <v>25</v>
      </c>
      <c r="O16" s="22"/>
      <c r="P16" s="22"/>
      <c r="Q16" s="18" t="s">
        <v>120</v>
      </c>
      <c r="R16" s="22"/>
    </row>
    <row r="17" spans="1:18" ht="16">
      <c r="A17" s="88"/>
      <c r="B17" s="19" t="s">
        <v>121</v>
      </c>
      <c r="C17" s="95"/>
      <c r="D17" s="10" t="s">
        <v>19</v>
      </c>
      <c r="E17" s="2">
        <v>1</v>
      </c>
      <c r="F17" s="2">
        <v>1.5</v>
      </c>
      <c r="G17" s="2">
        <v>2</v>
      </c>
      <c r="H17" s="2">
        <v>1.5</v>
      </c>
      <c r="I17" s="2">
        <f t="shared" si="1"/>
        <v>80</v>
      </c>
      <c r="J17" s="26">
        <f t="shared" si="6"/>
        <v>2.4</v>
      </c>
      <c r="K17" s="33">
        <v>1.22</v>
      </c>
      <c r="L17" s="27">
        <f t="shared" si="0"/>
        <v>80</v>
      </c>
      <c r="M17" s="38">
        <f t="shared" si="7"/>
        <v>2.4</v>
      </c>
      <c r="N17" s="2">
        <v>1.21</v>
      </c>
      <c r="O17" s="2"/>
      <c r="P17" s="3"/>
      <c r="Q17" s="3" t="s">
        <v>122</v>
      </c>
      <c r="R17" s="2"/>
    </row>
    <row r="18" spans="1:18" ht="16">
      <c r="A18" s="88"/>
      <c r="B18" s="19" t="s">
        <v>123</v>
      </c>
      <c r="C18" s="94"/>
      <c r="D18" s="10" t="s">
        <v>24</v>
      </c>
      <c r="E18" s="2">
        <v>600</v>
      </c>
      <c r="F18" s="2">
        <v>1000</v>
      </c>
      <c r="G18" s="2">
        <v>1500</v>
      </c>
      <c r="H18" s="2">
        <v>1000</v>
      </c>
      <c r="I18" s="2">
        <f t="shared" si="1"/>
        <v>80</v>
      </c>
      <c r="J18" s="26">
        <f t="shared" si="6"/>
        <v>2.4</v>
      </c>
      <c r="K18" s="33">
        <v>1310</v>
      </c>
      <c r="L18" s="27">
        <f t="shared" si="0"/>
        <v>60</v>
      </c>
      <c r="M18" s="38">
        <f t="shared" si="7"/>
        <v>1.7999999999999998</v>
      </c>
      <c r="N18" s="103">
        <v>1360</v>
      </c>
      <c r="O18" s="2"/>
      <c r="P18" s="3"/>
      <c r="Q18" s="3" t="s">
        <v>124</v>
      </c>
      <c r="R18" s="2"/>
    </row>
    <row r="19" spans="1:18" s="7" customFormat="1">
      <c r="A19" s="88"/>
      <c r="B19" s="20" t="s">
        <v>125</v>
      </c>
      <c r="C19" s="96">
        <v>0.1</v>
      </c>
      <c r="D19" s="16" t="s">
        <v>24</v>
      </c>
      <c r="E19" s="20">
        <v>300</v>
      </c>
      <c r="F19" s="20">
        <v>600</v>
      </c>
      <c r="G19" s="20">
        <v>1000</v>
      </c>
      <c r="H19" s="20">
        <v>600</v>
      </c>
      <c r="I19" s="20">
        <f t="shared" si="1"/>
        <v>80</v>
      </c>
      <c r="J19" s="34">
        <f>I19/4*C$19</f>
        <v>2</v>
      </c>
      <c r="K19" s="35">
        <v>400</v>
      </c>
      <c r="L19" s="15">
        <f t="shared" si="0"/>
        <v>80</v>
      </c>
      <c r="M19" s="41">
        <f>L19/4*C$19</f>
        <v>2</v>
      </c>
      <c r="N19" s="20">
        <v>128</v>
      </c>
      <c r="O19" s="20"/>
      <c r="P19" s="20">
        <v>133</v>
      </c>
      <c r="Q19" s="20" t="s">
        <v>126</v>
      </c>
      <c r="R19" s="20"/>
    </row>
    <row r="20" spans="1:18" s="7" customFormat="1">
      <c r="A20" s="88"/>
      <c r="B20" s="20" t="s">
        <v>127</v>
      </c>
      <c r="C20" s="97"/>
      <c r="D20" s="16" t="s">
        <v>24</v>
      </c>
      <c r="E20" s="20">
        <v>100</v>
      </c>
      <c r="F20" s="20">
        <v>150</v>
      </c>
      <c r="G20" s="20">
        <v>200</v>
      </c>
      <c r="H20" s="20">
        <v>150</v>
      </c>
      <c r="I20" s="20">
        <f t="shared" si="1"/>
        <v>80</v>
      </c>
      <c r="J20" s="34">
        <f t="shared" ref="J20:J22" si="8">I20/4*C$19</f>
        <v>2</v>
      </c>
      <c r="K20" s="35">
        <v>400</v>
      </c>
      <c r="L20" s="15">
        <f t="shared" si="0"/>
        <v>40</v>
      </c>
      <c r="M20" s="41">
        <f t="shared" ref="M20:M22" si="9">L20/4*C$19</f>
        <v>1</v>
      </c>
      <c r="N20" s="20">
        <v>240</v>
      </c>
      <c r="O20" s="20"/>
      <c r="P20" s="20">
        <v>600</v>
      </c>
      <c r="Q20" s="20" t="s">
        <v>128</v>
      </c>
      <c r="R20" s="20"/>
    </row>
    <row r="21" spans="1:18" s="7" customFormat="1">
      <c r="A21" s="88"/>
      <c r="B21" s="20" t="s">
        <v>129</v>
      </c>
      <c r="C21" s="97"/>
      <c r="D21" s="16" t="s">
        <v>24</v>
      </c>
      <c r="E21" s="20">
        <v>20</v>
      </c>
      <c r="F21" s="20">
        <v>30</v>
      </c>
      <c r="G21" s="20">
        <v>50</v>
      </c>
      <c r="H21" s="20">
        <v>30</v>
      </c>
      <c r="I21" s="20">
        <f t="shared" si="1"/>
        <v>80</v>
      </c>
      <c r="J21" s="34">
        <f t="shared" si="8"/>
        <v>2</v>
      </c>
      <c r="K21" s="35" t="s">
        <v>25</v>
      </c>
      <c r="L21" s="36">
        <v>60</v>
      </c>
      <c r="M21" s="41">
        <f t="shared" si="9"/>
        <v>1.5</v>
      </c>
      <c r="N21" s="35" t="s">
        <v>25</v>
      </c>
      <c r="O21" s="20"/>
      <c r="P21" s="20"/>
      <c r="Q21" s="20" t="s">
        <v>130</v>
      </c>
      <c r="R21" s="20"/>
    </row>
    <row r="22" spans="1:18" s="7" customFormat="1">
      <c r="A22" s="88"/>
      <c r="B22" s="20" t="s">
        <v>131</v>
      </c>
      <c r="C22" s="98"/>
      <c r="D22" s="16" t="s">
        <v>24</v>
      </c>
      <c r="E22" s="20">
        <v>20</v>
      </c>
      <c r="F22" s="20">
        <v>30</v>
      </c>
      <c r="G22" s="20">
        <v>50</v>
      </c>
      <c r="H22" s="20">
        <v>30</v>
      </c>
      <c r="I22" s="20">
        <f t="shared" si="1"/>
        <v>80</v>
      </c>
      <c r="J22" s="34">
        <f t="shared" si="8"/>
        <v>2</v>
      </c>
      <c r="K22" s="35" t="s">
        <v>25</v>
      </c>
      <c r="L22" s="36">
        <v>60</v>
      </c>
      <c r="M22" s="41">
        <f t="shared" si="9"/>
        <v>1.5</v>
      </c>
      <c r="N22" s="35" t="s">
        <v>25</v>
      </c>
      <c r="O22" s="20"/>
      <c r="P22" s="20"/>
      <c r="Q22" s="20" t="s">
        <v>132</v>
      </c>
      <c r="R22" s="20"/>
    </row>
    <row r="23" spans="1:18">
      <c r="A23" s="88" t="s">
        <v>133</v>
      </c>
      <c r="B23" s="2" t="s">
        <v>134</v>
      </c>
      <c r="C23" s="89">
        <v>0.2</v>
      </c>
      <c r="D23" s="12" t="s">
        <v>79</v>
      </c>
      <c r="E23" s="2">
        <v>20</v>
      </c>
      <c r="F23" s="2">
        <v>20</v>
      </c>
      <c r="G23" s="2">
        <v>20</v>
      </c>
      <c r="H23" s="2">
        <v>20</v>
      </c>
      <c r="I23" s="2">
        <f t="shared" si="1"/>
        <v>100</v>
      </c>
      <c r="J23" s="26">
        <f>I23/10*C$23</f>
        <v>2</v>
      </c>
      <c r="K23" s="37">
        <v>0.19009999999999999</v>
      </c>
      <c r="L23" s="27">
        <f t="shared" si="0"/>
        <v>100</v>
      </c>
      <c r="M23" s="38">
        <f>L23/10*C$23</f>
        <v>2</v>
      </c>
      <c r="N23" s="43">
        <v>0.27089999999999997</v>
      </c>
      <c r="O23" s="2"/>
      <c r="P23" s="2"/>
      <c r="Q23" s="2"/>
      <c r="R23" s="2" t="s">
        <v>135</v>
      </c>
    </row>
    <row r="24" spans="1:18">
      <c r="A24" s="88"/>
      <c r="B24" s="2" t="s">
        <v>136</v>
      </c>
      <c r="C24" s="95"/>
      <c r="D24" s="12" t="s">
        <v>79</v>
      </c>
      <c r="E24" s="2">
        <v>20</v>
      </c>
      <c r="F24" s="2">
        <v>20</v>
      </c>
      <c r="G24" s="2">
        <v>20</v>
      </c>
      <c r="H24" s="2">
        <v>20</v>
      </c>
      <c r="I24" s="2">
        <f t="shared" si="1"/>
        <v>100</v>
      </c>
      <c r="J24" s="26">
        <f t="shared" ref="J24:J32" si="10">I24/10*C$23</f>
        <v>2</v>
      </c>
      <c r="K24" s="37">
        <v>0.15959999999999999</v>
      </c>
      <c r="L24" s="27">
        <f t="shared" si="0"/>
        <v>100</v>
      </c>
      <c r="M24" s="38">
        <f t="shared" ref="M24:M32" si="11">L24/10*C$23</f>
        <v>2</v>
      </c>
      <c r="N24" s="43">
        <v>0.2465</v>
      </c>
      <c r="O24" s="2"/>
      <c r="P24" s="2"/>
      <c r="Q24" s="2"/>
      <c r="R24" s="2" t="s">
        <v>137</v>
      </c>
    </row>
    <row r="25" spans="1:18">
      <c r="A25" s="88"/>
      <c r="B25" s="2" t="s">
        <v>138</v>
      </c>
      <c r="C25" s="95"/>
      <c r="D25" s="12" t="s">
        <v>79</v>
      </c>
      <c r="E25" s="2">
        <v>20</v>
      </c>
      <c r="F25" s="2">
        <v>20</v>
      </c>
      <c r="G25" s="2">
        <v>20</v>
      </c>
      <c r="H25" s="2">
        <v>20</v>
      </c>
      <c r="I25" s="2">
        <f t="shared" si="1"/>
        <v>100</v>
      </c>
      <c r="J25" s="26">
        <f t="shared" si="10"/>
        <v>2</v>
      </c>
      <c r="K25" s="37">
        <v>0.15720000000000001</v>
      </c>
      <c r="L25" s="27">
        <f t="shared" si="0"/>
        <v>100</v>
      </c>
      <c r="M25" s="38">
        <f t="shared" si="11"/>
        <v>2</v>
      </c>
      <c r="N25" s="43">
        <v>0.1895</v>
      </c>
      <c r="O25" s="2"/>
      <c r="P25" s="2"/>
      <c r="Q25" s="2"/>
      <c r="R25" s="2"/>
    </row>
    <row r="26" spans="1:18">
      <c r="A26" s="88"/>
      <c r="B26" s="2" t="s">
        <v>139</v>
      </c>
      <c r="C26" s="95"/>
      <c r="D26" s="12" t="s">
        <v>79</v>
      </c>
      <c r="E26" s="2">
        <v>10</v>
      </c>
      <c r="F26" s="2">
        <v>10</v>
      </c>
      <c r="G26" s="2">
        <v>10</v>
      </c>
      <c r="H26" s="2">
        <v>10</v>
      </c>
      <c r="I26" s="2">
        <f t="shared" si="1"/>
        <v>100</v>
      </c>
      <c r="J26" s="26">
        <f t="shared" si="10"/>
        <v>2</v>
      </c>
      <c r="K26" s="37">
        <v>9.1200000000000003E-2</v>
      </c>
      <c r="L26" s="27">
        <f t="shared" si="0"/>
        <v>100</v>
      </c>
      <c r="M26" s="38">
        <f t="shared" si="11"/>
        <v>2</v>
      </c>
      <c r="N26" s="43">
        <v>0.1429</v>
      </c>
      <c r="O26" s="2"/>
      <c r="P26" s="2"/>
      <c r="Q26" s="2"/>
      <c r="R26" s="2"/>
    </row>
    <row r="27" spans="1:18">
      <c r="A27" s="88"/>
      <c r="B27" s="2" t="s">
        <v>140</v>
      </c>
      <c r="C27" s="95"/>
      <c r="D27" s="12" t="s">
        <v>79</v>
      </c>
      <c r="E27" s="2">
        <v>10</v>
      </c>
      <c r="F27" s="2">
        <v>10</v>
      </c>
      <c r="G27" s="2">
        <v>10</v>
      </c>
      <c r="H27" s="2">
        <v>10</v>
      </c>
      <c r="I27" s="2">
        <f t="shared" si="1"/>
        <v>100</v>
      </c>
      <c r="J27" s="26">
        <f t="shared" si="10"/>
        <v>2</v>
      </c>
      <c r="K27" s="37">
        <v>8.3400000000000002E-2</v>
      </c>
      <c r="L27" s="27">
        <f t="shared" si="0"/>
        <v>100</v>
      </c>
      <c r="M27" s="38">
        <f t="shared" si="11"/>
        <v>2</v>
      </c>
      <c r="N27" s="44">
        <v>9.5500000000000002E-2</v>
      </c>
      <c r="O27" s="2"/>
      <c r="P27" s="2"/>
      <c r="Q27" s="2"/>
      <c r="R27" s="2"/>
    </row>
    <row r="28" spans="1:18">
      <c r="A28" s="93" t="s">
        <v>141</v>
      </c>
      <c r="B28" s="2" t="s">
        <v>142</v>
      </c>
      <c r="C28" s="95"/>
      <c r="D28" s="10" t="s">
        <v>28</v>
      </c>
      <c r="E28" s="2">
        <v>350</v>
      </c>
      <c r="F28" s="2">
        <v>350</v>
      </c>
      <c r="G28" s="2">
        <v>350</v>
      </c>
      <c r="H28" s="2">
        <v>350</v>
      </c>
      <c r="I28" s="2">
        <f t="shared" si="1"/>
        <v>100</v>
      </c>
      <c r="J28" s="26">
        <f t="shared" si="10"/>
        <v>2</v>
      </c>
      <c r="K28" s="33">
        <v>300.27999999999997</v>
      </c>
      <c r="L28" s="27">
        <f t="shared" si="0"/>
        <v>100</v>
      </c>
      <c r="M28" s="38">
        <f t="shared" si="11"/>
        <v>2</v>
      </c>
      <c r="N28" s="33" t="s">
        <v>143</v>
      </c>
      <c r="O28" s="2"/>
      <c r="P28" s="2"/>
      <c r="Q28" s="2"/>
      <c r="R28" s="2" t="s">
        <v>144</v>
      </c>
    </row>
    <row r="29" spans="1:18">
      <c r="A29" s="93"/>
      <c r="B29" s="2" t="s">
        <v>145</v>
      </c>
      <c r="C29" s="95"/>
      <c r="D29" s="10" t="s">
        <v>28</v>
      </c>
      <c r="E29" s="2">
        <v>350</v>
      </c>
      <c r="F29" s="2">
        <v>350</v>
      </c>
      <c r="G29" s="2">
        <v>350</v>
      </c>
      <c r="H29" s="2">
        <v>350</v>
      </c>
      <c r="I29" s="2">
        <f t="shared" si="1"/>
        <v>100</v>
      </c>
      <c r="J29" s="26">
        <f t="shared" si="10"/>
        <v>2</v>
      </c>
      <c r="K29" s="33">
        <v>302.45999999999998</v>
      </c>
      <c r="L29" s="27">
        <f t="shared" si="0"/>
        <v>100</v>
      </c>
      <c r="M29" s="38">
        <f t="shared" si="11"/>
        <v>2</v>
      </c>
      <c r="N29" s="33" t="s">
        <v>146</v>
      </c>
      <c r="O29" s="2"/>
      <c r="P29" s="2"/>
      <c r="Q29" s="2"/>
      <c r="R29" s="2"/>
    </row>
    <row r="30" spans="1:18">
      <c r="A30" s="93"/>
      <c r="B30" s="2" t="s">
        <v>147</v>
      </c>
      <c r="C30" s="95"/>
      <c r="D30" s="10" t="s">
        <v>28</v>
      </c>
      <c r="E30" s="2">
        <v>350</v>
      </c>
      <c r="F30" s="2">
        <v>350</v>
      </c>
      <c r="G30" s="2">
        <v>350</v>
      </c>
      <c r="H30" s="2">
        <v>350</v>
      </c>
      <c r="I30" s="2">
        <f t="shared" si="1"/>
        <v>100</v>
      </c>
      <c r="J30" s="26">
        <f t="shared" si="10"/>
        <v>2</v>
      </c>
      <c r="K30" s="33">
        <v>297.17</v>
      </c>
      <c r="L30" s="27">
        <f t="shared" si="0"/>
        <v>100</v>
      </c>
      <c r="M30" s="38">
        <f t="shared" si="11"/>
        <v>2</v>
      </c>
      <c r="N30" s="33" t="s">
        <v>148</v>
      </c>
      <c r="O30" s="2"/>
      <c r="P30" s="2"/>
      <c r="Q30" s="2"/>
      <c r="R30" s="2"/>
    </row>
    <row r="31" spans="1:18">
      <c r="A31" s="93"/>
      <c r="B31" s="2" t="s">
        <v>149</v>
      </c>
      <c r="C31" s="95"/>
      <c r="D31" s="10" t="s">
        <v>28</v>
      </c>
      <c r="E31" s="2">
        <v>350</v>
      </c>
      <c r="F31" s="2">
        <v>350</v>
      </c>
      <c r="G31" s="2">
        <v>350</v>
      </c>
      <c r="H31" s="2">
        <v>350</v>
      </c>
      <c r="I31" s="2">
        <f t="shared" si="1"/>
        <v>100</v>
      </c>
      <c r="J31" s="26">
        <f t="shared" si="10"/>
        <v>2</v>
      </c>
      <c r="K31" s="33">
        <v>299.89</v>
      </c>
      <c r="L31" s="27">
        <f t="shared" si="0"/>
        <v>100</v>
      </c>
      <c r="M31" s="38">
        <f t="shared" si="11"/>
        <v>2</v>
      </c>
      <c r="N31" s="33" t="s">
        <v>150</v>
      </c>
      <c r="O31" s="2"/>
      <c r="P31" s="2"/>
      <c r="Q31" s="2"/>
      <c r="R31" s="2"/>
    </row>
    <row r="32" spans="1:18">
      <c r="A32" s="93"/>
      <c r="B32" s="2" t="s">
        <v>151</v>
      </c>
      <c r="C32" s="94"/>
      <c r="D32" s="10" t="s">
        <v>28</v>
      </c>
      <c r="E32" s="2">
        <v>350</v>
      </c>
      <c r="F32" s="2">
        <v>350</v>
      </c>
      <c r="G32" s="2">
        <v>350</v>
      </c>
      <c r="H32" s="2">
        <v>350</v>
      </c>
      <c r="I32" s="2">
        <f t="shared" si="1"/>
        <v>100</v>
      </c>
      <c r="J32" s="26">
        <f t="shared" si="10"/>
        <v>2</v>
      </c>
      <c r="K32" s="33">
        <v>263.49</v>
      </c>
      <c r="L32" s="27">
        <f t="shared" si="0"/>
        <v>100</v>
      </c>
      <c r="M32" s="38">
        <f t="shared" si="11"/>
        <v>2</v>
      </c>
      <c r="N32" s="33" t="s">
        <v>152</v>
      </c>
      <c r="O32" s="2"/>
      <c r="P32" s="2"/>
      <c r="Q32" s="2"/>
      <c r="R32" s="2"/>
    </row>
    <row r="33" spans="10:13">
      <c r="J33" s="8">
        <f>SUM(J2:J32)</f>
        <v>84.714285714285708</v>
      </c>
      <c r="M33" s="9">
        <f>SUM(M2:M32)</f>
        <v>72.142857142857139</v>
      </c>
    </row>
  </sheetData>
  <mergeCells count="9">
    <mergeCell ref="A2:A22"/>
    <mergeCell ref="A23:A27"/>
    <mergeCell ref="A28:A32"/>
    <mergeCell ref="C2:C3"/>
    <mergeCell ref="C4:C10"/>
    <mergeCell ref="C11:C13"/>
    <mergeCell ref="C14:C18"/>
    <mergeCell ref="C19:C22"/>
    <mergeCell ref="C23:C32"/>
  </mergeCells>
  <phoneticPr fontId="15" type="noConversion"/>
  <pageMargins left="0.69930555555555596" right="0.69930555555555596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B21" sqref="B21"/>
    </sheetView>
  </sheetViews>
  <sheetFormatPr baseColWidth="10" defaultColWidth="8.83203125" defaultRowHeight="15"/>
  <cols>
    <col min="1" max="1" width="30.83203125" customWidth="1"/>
    <col min="2" max="2" width="21.1640625" customWidth="1"/>
    <col min="3" max="3" width="12.5" customWidth="1"/>
    <col min="4" max="4" width="12.83203125" customWidth="1"/>
    <col min="5" max="5" width="13" customWidth="1"/>
    <col min="6" max="6" width="28.83203125" customWidth="1"/>
    <col min="7" max="7" width="11.83203125" customWidth="1"/>
    <col min="8" max="8" width="11.33203125" customWidth="1"/>
    <col min="9" max="9" width="12.1640625" customWidth="1"/>
  </cols>
  <sheetData>
    <row r="1" spans="1:9" ht="18" customHeight="1">
      <c r="A1" s="1"/>
      <c r="B1" s="1" t="s">
        <v>153</v>
      </c>
      <c r="C1" s="1" t="s">
        <v>154</v>
      </c>
      <c r="D1" s="1" t="s">
        <v>155</v>
      </c>
      <c r="E1" s="1" t="s">
        <v>156</v>
      </c>
      <c r="F1" s="1" t="s">
        <v>86</v>
      </c>
      <c r="G1" s="1" t="s">
        <v>157</v>
      </c>
      <c r="H1" s="1" t="s">
        <v>158</v>
      </c>
      <c r="I1" s="1" t="s">
        <v>159</v>
      </c>
    </row>
    <row r="2" spans="1:9">
      <c r="A2" s="99" t="s">
        <v>160</v>
      </c>
      <c r="B2" s="2" t="s">
        <v>161</v>
      </c>
      <c r="C2" s="2" t="s">
        <v>162</v>
      </c>
      <c r="D2" s="2" t="s">
        <v>163</v>
      </c>
      <c r="E2" s="2" t="s">
        <v>164</v>
      </c>
      <c r="F2" s="3" t="s">
        <v>165</v>
      </c>
      <c r="G2" s="2"/>
      <c r="H2" s="2"/>
      <c r="I2" s="2"/>
    </row>
    <row r="3" spans="1:9">
      <c r="A3" s="95"/>
      <c r="B3" s="2" t="s">
        <v>166</v>
      </c>
      <c r="C3" s="2" t="s">
        <v>162</v>
      </c>
      <c r="D3" s="2" t="s">
        <v>163</v>
      </c>
      <c r="E3" s="2" t="s">
        <v>164</v>
      </c>
      <c r="F3" s="2"/>
      <c r="G3" s="2"/>
      <c r="H3" s="2"/>
      <c r="I3" s="2"/>
    </row>
    <row r="4" spans="1:9">
      <c r="A4" s="95"/>
      <c r="B4" s="2" t="s">
        <v>167</v>
      </c>
      <c r="C4" s="2" t="s">
        <v>162</v>
      </c>
      <c r="D4" s="2" t="s">
        <v>163</v>
      </c>
      <c r="E4" s="2" t="s">
        <v>164</v>
      </c>
      <c r="F4" s="2"/>
      <c r="G4" s="2"/>
      <c r="H4" s="2"/>
      <c r="I4" s="4">
        <v>0.5</v>
      </c>
    </row>
    <row r="5" spans="1:9">
      <c r="A5" s="95"/>
      <c r="B5" s="2" t="s">
        <v>168</v>
      </c>
      <c r="C5" s="2" t="s">
        <v>169</v>
      </c>
      <c r="D5" s="2" t="s">
        <v>170</v>
      </c>
      <c r="E5" s="2" t="s">
        <v>171</v>
      </c>
      <c r="F5" s="2"/>
      <c r="G5" s="2"/>
      <c r="H5" s="2"/>
      <c r="I5" s="4">
        <v>0.5</v>
      </c>
    </row>
    <row r="6" spans="1:9">
      <c r="A6" s="94"/>
      <c r="B6" s="2" t="s">
        <v>172</v>
      </c>
      <c r="C6" s="2" t="s">
        <v>169</v>
      </c>
      <c r="D6" s="2" t="s">
        <v>170</v>
      </c>
      <c r="E6" s="2" t="s">
        <v>171</v>
      </c>
      <c r="F6" s="2" t="s">
        <v>173</v>
      </c>
      <c r="G6" s="2" t="s">
        <v>174</v>
      </c>
      <c r="H6" s="2" t="s">
        <v>174</v>
      </c>
      <c r="I6" s="4">
        <v>0.5</v>
      </c>
    </row>
    <row r="10" spans="1:9">
      <c r="A10" t="s">
        <v>175</v>
      </c>
    </row>
  </sheetData>
  <mergeCells count="1">
    <mergeCell ref="A2:A6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地图</vt:lpstr>
      <vt:lpstr>语音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Xuliang (X.)</dc:creator>
  <cp:lastModifiedBy>Microsoft Office User</cp:lastModifiedBy>
  <dcterms:created xsi:type="dcterms:W3CDTF">2015-06-06T02:17:00Z</dcterms:created>
  <dcterms:modified xsi:type="dcterms:W3CDTF">2022-07-05T14:28:53Z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